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Reg\"/>
    </mc:Choice>
  </mc:AlternateContent>
  <bookViews>
    <workbookView xWindow="0" yWindow="0" windowWidth="28800" windowHeight="11400" tabRatio="726" activeTab="1"/>
  </bookViews>
  <sheets>
    <sheet name="Class 2018" sheetId="7" r:id="rId1"/>
    <sheet name="Overall " sheetId="15" r:id="rId2"/>
    <sheet name="GT3 Overall" sheetId="18" r:id="rId3"/>
    <sheet name="Driver Stats" sheetId="17" r:id="rId4"/>
    <sheet name="Laptimes 2017" sheetId="16" r:id="rId5"/>
    <sheet name="Laptimes 2016" sheetId="13" r:id="rId6"/>
    <sheet name="Laptimes 2015" sheetId="14" r:id="rId7"/>
    <sheet name="Laptimes 2014" sheetId="12" r:id="rId8"/>
    <sheet name="Laptimes 2013" sheetId="1" r:id="rId9"/>
  </sheets>
  <definedNames>
    <definedName name="_xlnm.Print_Area" localSheetId="8">'Laptimes 2013'!$A$1:$AA$89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4" i="17" l="1"/>
  <c r="J30" i="17"/>
  <c r="J24" i="17"/>
  <c r="J21" i="17"/>
  <c r="J18" i="17"/>
  <c r="I13" i="17"/>
  <c r="P13" i="17" s="1"/>
  <c r="I42" i="17"/>
  <c r="P42" i="17" s="1"/>
  <c r="I39" i="17"/>
  <c r="P39" i="17" s="1"/>
  <c r="I41" i="17"/>
  <c r="P41" i="17" s="1"/>
  <c r="J17" i="17"/>
  <c r="I28" i="17"/>
  <c r="P28" i="17" s="1"/>
  <c r="I32" i="17"/>
  <c r="P32" i="17" s="1"/>
  <c r="I17" i="17"/>
  <c r="I3" i="17"/>
  <c r="K3" i="17"/>
  <c r="K4" i="17"/>
  <c r="I40" i="17"/>
  <c r="I30" i="17"/>
  <c r="I38" i="17"/>
  <c r="I43" i="17"/>
  <c r="I36" i="17"/>
  <c r="I33" i="17"/>
  <c r="I37" i="17"/>
  <c r="I24" i="17"/>
  <c r="I23" i="17"/>
  <c r="I25" i="17"/>
  <c r="I34" i="17"/>
  <c r="I35" i="17"/>
  <c r="I18" i="17"/>
  <c r="I21" i="17"/>
  <c r="I29" i="17"/>
  <c r="I22" i="17"/>
  <c r="I26" i="17"/>
  <c r="I19" i="17"/>
  <c r="I27" i="17"/>
  <c r="I31" i="17"/>
  <c r="I15" i="17"/>
  <c r="I20" i="17"/>
  <c r="I14" i="17"/>
  <c r="I12" i="17"/>
  <c r="I16" i="17"/>
  <c r="I7" i="17"/>
  <c r="I11" i="17"/>
  <c r="I10" i="17"/>
  <c r="I9" i="17"/>
  <c r="I8" i="17"/>
  <c r="I5" i="17"/>
  <c r="I6" i="17"/>
  <c r="I4" i="17"/>
  <c r="AQ5" i="15"/>
  <c r="J12" i="17"/>
  <c r="J7" i="17"/>
  <c r="J11" i="17"/>
  <c r="J10" i="17"/>
  <c r="J8" i="17"/>
  <c r="J6" i="17"/>
  <c r="J5" i="17"/>
  <c r="J4" i="17"/>
  <c r="J3" i="17"/>
  <c r="AM9" i="18"/>
  <c r="AN9" i="18"/>
  <c r="AM12" i="18"/>
  <c r="AN12" i="18"/>
  <c r="AP20" i="7"/>
  <c r="AP47" i="7"/>
  <c r="AQ47" i="7"/>
  <c r="AP13" i="7"/>
  <c r="AQ13" i="7"/>
  <c r="P3" i="17" l="1"/>
  <c r="AP37" i="7"/>
  <c r="AP32" i="7"/>
  <c r="AQ32" i="7"/>
  <c r="AN13" i="18" l="1"/>
  <c r="AM13" i="18"/>
  <c r="AN8" i="18"/>
  <c r="AM8" i="18"/>
  <c r="AN11" i="18"/>
  <c r="AM11" i="18"/>
  <c r="AN10" i="18"/>
  <c r="AM10" i="18"/>
  <c r="AN7" i="18"/>
  <c r="AM7" i="18"/>
  <c r="AN5" i="18"/>
  <c r="AM5" i="18"/>
  <c r="AN6" i="18"/>
  <c r="AM6" i="18"/>
  <c r="G4" i="18"/>
  <c r="F4" i="18"/>
  <c r="AP39" i="7"/>
  <c r="AQ37" i="7"/>
  <c r="AN4" i="18" l="1"/>
  <c r="AM4" i="18"/>
  <c r="AP43" i="7"/>
  <c r="AQ43" i="7"/>
  <c r="AP50" i="7"/>
  <c r="AQ50" i="7"/>
  <c r="AP51" i="7"/>
  <c r="AQ51" i="7"/>
  <c r="AP46" i="7" l="1"/>
  <c r="AP31" i="7" l="1"/>
  <c r="AQ31" i="7"/>
  <c r="AP41" i="7"/>
  <c r="AQ41" i="7"/>
  <c r="AP61" i="7" l="1"/>
  <c r="AQ61" i="7"/>
  <c r="AP38" i="7"/>
  <c r="AQ38" i="7"/>
  <c r="AP81" i="7"/>
  <c r="AQ81" i="7"/>
  <c r="AP36" i="7" l="1"/>
  <c r="AQ36" i="7"/>
  <c r="AP11" i="7"/>
  <c r="AQ11" i="7"/>
  <c r="G4" i="7"/>
  <c r="F4" i="7"/>
  <c r="P7" i="17"/>
  <c r="P29" i="17"/>
  <c r="P37" i="17"/>
  <c r="P21" i="17"/>
  <c r="P18" i="17"/>
  <c r="P33" i="17"/>
  <c r="P24" i="17"/>
  <c r="P25" i="17"/>
  <c r="P43" i="17"/>
  <c r="P34" i="17"/>
  <c r="P23" i="17"/>
  <c r="P30" i="17"/>
  <c r="P35" i="17"/>
  <c r="P36" i="17"/>
  <c r="P38" i="17"/>
  <c r="P40" i="17"/>
  <c r="K16" i="17"/>
  <c r="K26" i="17"/>
  <c r="K31" i="17"/>
  <c r="K14" i="17"/>
  <c r="J22" i="17"/>
  <c r="P22" i="17" s="1"/>
  <c r="J16" i="17"/>
  <c r="J27" i="17"/>
  <c r="J26" i="17"/>
  <c r="P12" i="17"/>
  <c r="J31" i="17"/>
  <c r="J20" i="17"/>
  <c r="P20" i="17" s="1"/>
  <c r="J14" i="17"/>
  <c r="P17" i="17"/>
  <c r="P6" i="17"/>
  <c r="J9" i="17"/>
  <c r="J19" i="17"/>
  <c r="P19" i="17" s="1"/>
  <c r="J15" i="17"/>
  <c r="P15" i="17" s="1"/>
  <c r="AQ39" i="7"/>
  <c r="AP77" i="7"/>
  <c r="AQ77" i="7"/>
  <c r="AP74" i="7"/>
  <c r="AQ74" i="7"/>
  <c r="AP83" i="7"/>
  <c r="AQ83" i="7"/>
  <c r="AP87" i="7"/>
  <c r="AQ87" i="7"/>
  <c r="AP85" i="7"/>
  <c r="AQ85" i="7"/>
  <c r="AP79" i="7"/>
  <c r="AQ79" i="7"/>
  <c r="AP60" i="7"/>
  <c r="AQ60" i="7"/>
  <c r="AP69" i="7"/>
  <c r="AQ69" i="7"/>
  <c r="AP16" i="7"/>
  <c r="AP7" i="7"/>
  <c r="AP80" i="7"/>
  <c r="AQ80" i="7"/>
  <c r="AP75" i="7"/>
  <c r="AP82" i="7"/>
  <c r="AP88" i="7"/>
  <c r="AQ88" i="7"/>
  <c r="AQ82" i="7"/>
  <c r="AQ75" i="7"/>
  <c r="AQ76" i="7"/>
  <c r="AQ73" i="7"/>
  <c r="AQ78" i="7"/>
  <c r="AQ86" i="7"/>
  <c r="AQ84" i="7"/>
  <c r="AQ70" i="7"/>
  <c r="AQ63" i="7"/>
  <c r="AQ52" i="7"/>
  <c r="AQ55" i="7"/>
  <c r="AQ68" i="7"/>
  <c r="AQ67" i="7"/>
  <c r="AQ66" i="7"/>
  <c r="AQ65" i="7"/>
  <c r="AQ64" i="7"/>
  <c r="AQ5" i="7"/>
  <c r="AQ59" i="7"/>
  <c r="AQ62" i="7"/>
  <c r="AQ53" i="7"/>
  <c r="AQ25" i="7"/>
  <c r="AQ49" i="7"/>
  <c r="AQ23" i="7"/>
  <c r="AQ54" i="7"/>
  <c r="AQ21" i="7"/>
  <c r="AQ14" i="7"/>
  <c r="AQ33" i="7"/>
  <c r="AQ45" i="7"/>
  <c r="AQ40" i="7"/>
  <c r="AQ42" i="7"/>
  <c r="AQ30" i="7"/>
  <c r="AQ48" i="7"/>
  <c r="AQ26" i="7"/>
  <c r="AQ46" i="7"/>
  <c r="AQ22" i="7"/>
  <c r="AQ27" i="7"/>
  <c r="AQ24" i="7"/>
  <c r="AQ44" i="7"/>
  <c r="AQ6" i="7"/>
  <c r="AQ20" i="7"/>
  <c r="AQ8" i="7"/>
  <c r="AQ29" i="7"/>
  <c r="AQ10" i="7"/>
  <c r="AQ17" i="7"/>
  <c r="AQ16" i="7"/>
  <c r="AQ15" i="7"/>
  <c r="AQ28" i="7"/>
  <c r="AQ9" i="7"/>
  <c r="AQ12" i="7"/>
  <c r="AQ7" i="7"/>
  <c r="AP84" i="7"/>
  <c r="AP15" i="7"/>
  <c r="AP12" i="7"/>
  <c r="AP64" i="7"/>
  <c r="AP66" i="7"/>
  <c r="AP68" i="7"/>
  <c r="AP67" i="7"/>
  <c r="AP78" i="7"/>
  <c r="AP76" i="7"/>
  <c r="AP26" i="7"/>
  <c r="AP5" i="7"/>
  <c r="AP65" i="7"/>
  <c r="AP73" i="7"/>
  <c r="AP23" i="7"/>
  <c r="AP55" i="7"/>
  <c r="AP70" i="7"/>
  <c r="AP52" i="7"/>
  <c r="AP63" i="7"/>
  <c r="AP21" i="7"/>
  <c r="AP25" i="7"/>
  <c r="AP86" i="7"/>
  <c r="AP59" i="7"/>
  <c r="AP62" i="7"/>
  <c r="AP49" i="7"/>
  <c r="AP53" i="7"/>
  <c r="AP45" i="7"/>
  <c r="AP54" i="7"/>
  <c r="AP22" i="7"/>
  <c r="AP14" i="7"/>
  <c r="AP33" i="7"/>
  <c r="AP27" i="7"/>
  <c r="AP8" i="7"/>
  <c r="AP48" i="7"/>
  <c r="AP24" i="7"/>
  <c r="AP30" i="7"/>
  <c r="AP44" i="7"/>
  <c r="AP40" i="7"/>
  <c r="AP6" i="7"/>
  <c r="AP42" i="7"/>
  <c r="AP10" i="7"/>
  <c r="AP29" i="7"/>
  <c r="AP28" i="7"/>
  <c r="AP9" i="7"/>
  <c r="AP17" i="7"/>
  <c r="AA68" i="1"/>
  <c r="AA67" i="1"/>
  <c r="AA82" i="1"/>
  <c r="AA78" i="1"/>
  <c r="AA84" i="1"/>
  <c r="AA50" i="1"/>
  <c r="AA54" i="1"/>
  <c r="AA60" i="1"/>
  <c r="AA56" i="1"/>
  <c r="AA61" i="1"/>
  <c r="AA21" i="1"/>
  <c r="AA15" i="1"/>
  <c r="AA28" i="1"/>
  <c r="AA66" i="1"/>
  <c r="AA74" i="1"/>
  <c r="AA79" i="1"/>
  <c r="AA53" i="1"/>
  <c r="AA58" i="1"/>
  <c r="AA59" i="1"/>
  <c r="AA52" i="1"/>
  <c r="AA33" i="1"/>
  <c r="AA35" i="1"/>
  <c r="AA36" i="1"/>
  <c r="AA20" i="1"/>
  <c r="AA6" i="1"/>
  <c r="AA71" i="1"/>
  <c r="AA69" i="1"/>
  <c r="AA46" i="1"/>
  <c r="AA51" i="1"/>
  <c r="AA49" i="1"/>
  <c r="AA45" i="1"/>
  <c r="AA31" i="1"/>
  <c r="AA34" i="1"/>
  <c r="AA32" i="1"/>
  <c r="AA30" i="1"/>
  <c r="AA29" i="1"/>
  <c r="AA27" i="1"/>
  <c r="AA14" i="1"/>
  <c r="AA23" i="1"/>
  <c r="AA22" i="1"/>
  <c r="AA19" i="1"/>
  <c r="AA18" i="1"/>
  <c r="AA8" i="1"/>
  <c r="AA10" i="1"/>
  <c r="AA9" i="1"/>
  <c r="AA5" i="1"/>
  <c r="AA4" i="1"/>
  <c r="AA75" i="1"/>
  <c r="AA73" i="1"/>
  <c r="AA72" i="1"/>
  <c r="AA70" i="1"/>
  <c r="AA65" i="1"/>
  <c r="Z7" i="1"/>
  <c r="AA7" i="1" s="1"/>
  <c r="AA12" i="1"/>
  <c r="AA44" i="1"/>
  <c r="AA11" i="1"/>
  <c r="AA13" i="1"/>
  <c r="AA16" i="1"/>
  <c r="AA17" i="1"/>
  <c r="AA37" i="1"/>
  <c r="F98" i="1"/>
  <c r="E98" i="1"/>
  <c r="AA98" i="1" s="1"/>
  <c r="AA97" i="1"/>
  <c r="AA96" i="1"/>
  <c r="F95" i="1"/>
  <c r="E95" i="1"/>
  <c r="AA95" i="1"/>
  <c r="F94" i="1"/>
  <c r="E94" i="1"/>
  <c r="AA94" i="1" s="1"/>
  <c r="AA93" i="1"/>
  <c r="AA100" i="1"/>
  <c r="AA102" i="1"/>
  <c r="AA108" i="1"/>
  <c r="AA110" i="1"/>
  <c r="AA109" i="1"/>
  <c r="I115" i="1"/>
  <c r="J114" i="1"/>
  <c r="I114" i="1"/>
  <c r="J113" i="1"/>
  <c r="J111" i="1"/>
  <c r="I113" i="1"/>
  <c r="AA113" i="1" s="1"/>
  <c r="I111" i="1"/>
  <c r="AA104" i="1"/>
  <c r="AA105" i="1"/>
  <c r="AA106" i="1"/>
  <c r="AA103" i="1"/>
  <c r="H111" i="1"/>
  <c r="G111" i="1"/>
  <c r="H112" i="1"/>
  <c r="G112" i="1"/>
  <c r="H101" i="1"/>
  <c r="G101" i="1"/>
  <c r="F107" i="1"/>
  <c r="E107" i="1"/>
  <c r="E99" i="1"/>
  <c r="AA99" i="1"/>
  <c r="F114" i="1"/>
  <c r="E114" i="1"/>
  <c r="F115" i="1"/>
  <c r="AA115" i="1" s="1"/>
  <c r="E115" i="1"/>
  <c r="F111" i="1"/>
  <c r="E111" i="1"/>
  <c r="F112" i="1"/>
  <c r="E112" i="1"/>
  <c r="AA112" i="1"/>
  <c r="AA89" i="1"/>
  <c r="AA77" i="1"/>
  <c r="AA88" i="1"/>
  <c r="AA81" i="1"/>
  <c r="AA87" i="1"/>
  <c r="AA80" i="1"/>
  <c r="AA85" i="1"/>
  <c r="AA83" i="1"/>
  <c r="AA86" i="1"/>
  <c r="AA47" i="1"/>
  <c r="AA76" i="1"/>
  <c r="AA55" i="1"/>
  <c r="AA57" i="1"/>
  <c r="AA48" i="1"/>
  <c r="AA43" i="1"/>
  <c r="AA42" i="1"/>
  <c r="P16" i="17" l="1"/>
  <c r="P11" i="17"/>
  <c r="P4" i="17"/>
  <c r="P27" i="17"/>
  <c r="P14" i="17"/>
  <c r="AA111" i="1"/>
  <c r="P26" i="17"/>
  <c r="AA107" i="1"/>
  <c r="AA101" i="1"/>
  <c r="P10" i="17"/>
  <c r="P31" i="17"/>
  <c r="P9" i="17"/>
  <c r="AA114" i="1"/>
  <c r="P8" i="17"/>
  <c r="P5" i="17"/>
  <c r="AQ4" i="7"/>
  <c r="AP4" i="7"/>
</calcChain>
</file>

<file path=xl/comments1.xml><?xml version="1.0" encoding="utf-8"?>
<comments xmlns="http://schemas.openxmlformats.org/spreadsheetml/2006/main">
  <authors>
    <author>Mark du Toit</author>
    <author>Mark Du Toit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3rd event points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2" authorId="0" shapeId="0">
      <text>
        <r>
          <rPr>
            <sz val="9"/>
            <color indexed="81"/>
            <rFont val="Tahoma"/>
            <charset val="1"/>
          </rPr>
          <t xml:space="preserve">scored in C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scored in A+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>raced in 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scored in C</t>
        </r>
      </text>
    </comment>
    <comment ref="R37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scored in B</t>
        </r>
      </text>
    </comment>
    <comment ref="R60" authorId="0" shapeId="0">
      <text>
        <r>
          <rPr>
            <b/>
            <sz val="9"/>
            <color indexed="81"/>
            <rFont val="Tahoma"/>
            <family val="2"/>
          </rPr>
          <t>scored in C</t>
        </r>
      </text>
    </comment>
  </commentList>
</comments>
</file>

<file path=xl/comments2.xml><?xml version="1.0" encoding="utf-8"?>
<comments xmlns="http://schemas.openxmlformats.org/spreadsheetml/2006/main">
  <authors>
    <author>Mark du Toit</author>
    <author>Mark Du Toit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3rd event points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scored in C</t>
        </r>
      </text>
    </comment>
    <comment ref="R23" authorId="0" shapeId="0">
      <text>
        <r>
          <rPr>
            <b/>
            <sz val="9"/>
            <color indexed="81"/>
            <rFont val="Tahoma"/>
            <family val="2"/>
          </rPr>
          <t>scored in C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6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</rPr>
          <t>scored in B</t>
        </r>
      </text>
    </comment>
    <comment ref="J62" authorId="0" shapeId="0">
      <text>
        <r>
          <rPr>
            <b/>
            <sz val="9"/>
            <color indexed="81"/>
            <rFont val="Tahoma"/>
            <family val="2"/>
          </rPr>
          <t>scored in A+</t>
        </r>
      </text>
    </comment>
    <comment ref="L62" authorId="0" shapeId="0">
      <text>
        <r>
          <rPr>
            <b/>
            <sz val="9"/>
            <color indexed="81"/>
            <rFont val="Tahoma"/>
            <family val="2"/>
          </rPr>
          <t>raced in 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Mark du Toit</author>
    <author>Mark Du Toit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3rd event points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2" authorId="1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Mark du Toit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race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race1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Mark du Toit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race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raced in B in F360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Mark Du Toit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Porsche 996 GT3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mdutoit2</author>
    <author>Markdt</author>
  </authors>
  <commentList>
    <comment ref="J5" authorId="0" shapeId="0">
      <text>
        <r>
          <rPr>
            <b/>
            <sz val="8"/>
            <color indexed="81"/>
            <rFont val="Tahoma"/>
            <family val="2"/>
          </rPr>
          <t>scored in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5" authorId="0" shapeId="0">
      <text>
        <r>
          <rPr>
            <b/>
            <sz val="8"/>
            <color indexed="81"/>
            <rFont val="Tahoma"/>
            <family val="2"/>
          </rPr>
          <t xml:space="preserve">class change from class C 22Jun
</t>
        </r>
      </text>
    </comment>
    <comment ref="Z6" authorId="0" shapeId="0">
      <text>
        <r>
          <rPr>
            <b/>
            <sz val="8"/>
            <color indexed="81"/>
            <rFont val="Tahoma"/>
            <family val="2"/>
          </rPr>
          <t>incident at Kyalami mineshaft 9Feb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7" authorId="0" shapeId="0">
      <text>
        <r>
          <rPr>
            <b/>
            <sz val="8"/>
            <color indexed="81"/>
            <rFont val="Tahoma"/>
            <family val="2"/>
          </rPr>
          <t>Incident at Phakisa turn 3 with C Jarvis
and turn 2 ZR 10 Aug with D du Plessis</t>
        </r>
      </text>
    </comment>
    <comment ref="Y14" authorId="0" shapeId="0">
      <text>
        <r>
          <rPr>
            <b/>
            <sz val="8"/>
            <color indexed="81"/>
            <rFont val="Tahoma"/>
            <family val="2"/>
          </rPr>
          <t>prev class C 
change 14 Sep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18" authorId="0" shapeId="0">
      <text>
        <r>
          <rPr>
            <b/>
            <sz val="8"/>
            <color indexed="81"/>
            <rFont val="Tahoma"/>
            <family val="2"/>
          </rPr>
          <t>Prev class B
change 22 Jun</t>
        </r>
      </text>
    </comment>
    <comment ref="Z27" authorId="0" shapeId="0">
      <text>
        <r>
          <rPr>
            <b/>
            <sz val="8"/>
            <color indexed="81"/>
            <rFont val="Tahoma"/>
            <family val="2"/>
          </rPr>
          <t xml:space="preserve">Incident at Phakisa turn 3 with N Dicks
</t>
        </r>
      </text>
    </comment>
    <comment ref="Y28" authorId="0" shapeId="0">
      <text>
        <r>
          <rPr>
            <b/>
            <sz val="8"/>
            <color indexed="81"/>
            <rFont val="Tahoma"/>
            <family val="2"/>
          </rPr>
          <t>class change from C ZR 9 Aug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scored in C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scored in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2" authorId="0" shapeId="0">
      <text>
        <r>
          <rPr>
            <sz val="8"/>
            <color indexed="81"/>
            <rFont val="Tahoma"/>
            <family val="2"/>
          </rPr>
          <t xml:space="preserve">scored in B
</t>
        </r>
      </text>
    </comment>
    <comment ref="H42" authorId="0" shapeId="0">
      <text>
        <r>
          <rPr>
            <b/>
            <sz val="8"/>
            <color indexed="81"/>
            <rFont val="Tahoma"/>
            <family val="2"/>
          </rPr>
          <t>scored in 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44" authorId="1" shapeId="0">
      <text>
        <r>
          <rPr>
            <b/>
            <sz val="9"/>
            <color indexed="81"/>
            <rFont val="Tahoma"/>
            <family val="2"/>
          </rPr>
          <t xml:space="preserve">accident with car 34 at z 30 Nov
</t>
        </r>
      </text>
    </comment>
    <comment ref="Y45" authorId="0" shapeId="0">
      <text>
        <r>
          <rPr>
            <b/>
            <sz val="8"/>
            <color indexed="81"/>
            <rFont val="Tahoma"/>
            <family val="2"/>
          </rPr>
          <t>class chage from D ZR 9Aug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46" authorId="0" shapeId="0">
      <text>
        <r>
          <rPr>
            <b/>
            <sz val="8"/>
            <color indexed="81"/>
            <rFont val="Tahoma"/>
            <family val="2"/>
          </rPr>
          <t>Class change from D
14 Sep</t>
        </r>
      </text>
    </comment>
    <comment ref="Y49" authorId="0" shapeId="0">
      <text>
        <r>
          <rPr>
            <b/>
            <sz val="8"/>
            <color indexed="81"/>
            <rFont val="Tahoma"/>
            <family val="2"/>
          </rPr>
          <t>Class change from B
14 Sep</t>
        </r>
      </text>
    </comment>
    <comment ref="Y51" authorId="0" shapeId="0">
      <text>
        <r>
          <rPr>
            <b/>
            <sz val="8"/>
            <color indexed="81"/>
            <rFont val="Tahoma"/>
            <family val="2"/>
          </rPr>
          <t>Class change from B
14 Sep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</rPr>
          <t>scored in class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7" authorId="0" shapeId="0">
      <text>
        <r>
          <rPr>
            <b/>
            <sz val="8"/>
            <color indexed="81"/>
            <rFont val="Tahoma"/>
            <family val="2"/>
          </rPr>
          <t>class C</t>
        </r>
      </text>
    </comment>
    <comment ref="G71" authorId="0" shapeId="0">
      <text>
        <r>
          <rPr>
            <b/>
            <sz val="8"/>
            <color indexed="81"/>
            <rFont val="Tahoma"/>
            <family val="2"/>
          </rPr>
          <t>scored in 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1" authorId="0" shapeId="0">
      <text>
        <r>
          <rPr>
            <b/>
            <sz val="8"/>
            <color indexed="81"/>
            <rFont val="Tahoma"/>
            <family val="2"/>
          </rPr>
          <t>scored in 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1" authorId="0" shapeId="0">
      <text>
        <r>
          <rPr>
            <b/>
            <sz val="8"/>
            <color indexed="81"/>
            <rFont val="Tahoma"/>
            <family val="2"/>
          </rPr>
          <t>Prev class C</t>
        </r>
      </text>
    </comment>
  </commentList>
</comments>
</file>

<file path=xl/sharedStrings.xml><?xml version="1.0" encoding="utf-8"?>
<sst xmlns="http://schemas.openxmlformats.org/spreadsheetml/2006/main" count="2495" uniqueCount="803">
  <si>
    <t>CLASS A</t>
  </si>
  <si>
    <t>Z - 2 Feb</t>
  </si>
  <si>
    <t>Charl Joubert</t>
  </si>
  <si>
    <t>Clint Weston</t>
  </si>
  <si>
    <t>Pieter Joubert</t>
  </si>
  <si>
    <t>Mark du Toit</t>
  </si>
  <si>
    <t>Sav Gualteri</t>
  </si>
  <si>
    <t>Anton Cronje</t>
  </si>
  <si>
    <t>CLASS B</t>
  </si>
  <si>
    <t>Oliver Dalais</t>
  </si>
  <si>
    <t>Christo Lotter</t>
  </si>
  <si>
    <t>Manny Ribiero</t>
  </si>
  <si>
    <t>Jonathan du Toit</t>
  </si>
  <si>
    <t>Lucas Bezuidenhout</t>
  </si>
  <si>
    <t>Jason Campos</t>
  </si>
  <si>
    <t>CLASS C</t>
  </si>
  <si>
    <t>Rinus Plomp</t>
  </si>
  <si>
    <t>Howard Blake</t>
  </si>
  <si>
    <t>CLASS D</t>
  </si>
  <si>
    <t>Peter Bailey</t>
  </si>
  <si>
    <t>David Jones</t>
  </si>
  <si>
    <t>Lee Jones</t>
  </si>
  <si>
    <t>Gordon Harvey</t>
  </si>
  <si>
    <t>Hermann Kluge</t>
  </si>
  <si>
    <t>George Smalberger</t>
  </si>
  <si>
    <t>Patrick Godard</t>
  </si>
  <si>
    <t>Freek Blignaut snr</t>
  </si>
  <si>
    <t>Freek Blignaut jnr</t>
  </si>
  <si>
    <t>Dawie Theron</t>
  </si>
  <si>
    <t>Keegan Campos</t>
  </si>
  <si>
    <t>Vaugh Obhidal</t>
  </si>
  <si>
    <t>Gary Hardy</t>
  </si>
  <si>
    <t>Total</t>
  </si>
  <si>
    <t>K - 9 Feb</t>
  </si>
  <si>
    <t xml:space="preserve"> </t>
  </si>
  <si>
    <t>Thouca Mechanicos</t>
  </si>
  <si>
    <t>Joachim Kremnitzer</t>
  </si>
  <si>
    <t>Paul Hill</t>
  </si>
  <si>
    <t>Mark Silverwood</t>
  </si>
  <si>
    <t>Brian Algar</t>
  </si>
  <si>
    <t>Porsche 997 T</t>
  </si>
  <si>
    <t>Lotus Exige Turbo</t>
  </si>
  <si>
    <t>Ferrari 360</t>
  </si>
  <si>
    <t>BMW M3 Turbo</t>
  </si>
  <si>
    <t>Subaru WRX</t>
  </si>
  <si>
    <t>Porsche 996 GT3</t>
  </si>
  <si>
    <t>BMW M3</t>
  </si>
  <si>
    <t>BMW 325 T</t>
  </si>
  <si>
    <t>Toyota Altezza</t>
  </si>
  <si>
    <t>GT500</t>
  </si>
  <si>
    <t>MOD</t>
  </si>
  <si>
    <t>GT400</t>
  </si>
  <si>
    <t>PC300</t>
  </si>
  <si>
    <t>BMW E46 Turbo</t>
  </si>
  <si>
    <t>BMW M5</t>
  </si>
  <si>
    <t>Porsche 911 RSR</t>
  </si>
  <si>
    <t xml:space="preserve">Nissan 350Z </t>
  </si>
  <si>
    <t>Mazda MPC</t>
  </si>
  <si>
    <t>VW Golf5 GTI turbo</t>
  </si>
  <si>
    <t>Porsche 944T</t>
  </si>
  <si>
    <t xml:space="preserve">BMW 330i </t>
  </si>
  <si>
    <t>BMW E36 ex A-Taylor</t>
  </si>
  <si>
    <t>Mini Cooper S</t>
  </si>
  <si>
    <t>1m03.5</t>
  </si>
  <si>
    <t>1m05.9</t>
  </si>
  <si>
    <t>1m04.5</t>
  </si>
  <si>
    <t>1m07.5</t>
  </si>
  <si>
    <t>1m07.0</t>
  </si>
  <si>
    <t>1m09.4</t>
  </si>
  <si>
    <t>1m08.0</t>
  </si>
  <si>
    <t>1m08.2</t>
  </si>
  <si>
    <t>1m10.0</t>
  </si>
  <si>
    <t>1m10.2</t>
  </si>
  <si>
    <t>Best Lap Z</t>
  </si>
  <si>
    <t>Best Lap K</t>
  </si>
  <si>
    <t>1m13.3</t>
  </si>
  <si>
    <t>1m11.0</t>
  </si>
  <si>
    <t>1m12.0</t>
  </si>
  <si>
    <t>1m10.7</t>
  </si>
  <si>
    <t>1m12.8</t>
  </si>
  <si>
    <t>1m12.4</t>
  </si>
  <si>
    <t>1m19.3</t>
  </si>
  <si>
    <t>1m11.9</t>
  </si>
  <si>
    <t>1m12.5</t>
  </si>
  <si>
    <t>1m03.7</t>
  </si>
  <si>
    <t>Z - 9 Mar</t>
  </si>
  <si>
    <t>Jaki Sheckter</t>
  </si>
  <si>
    <t>Gianni Giannoccaro</t>
  </si>
  <si>
    <t>BMW M3 GTR</t>
  </si>
  <si>
    <t>BMW M3 CSL GTR</t>
  </si>
  <si>
    <t>1m07.6</t>
  </si>
  <si>
    <t>Ricky Giannoccaro</t>
  </si>
  <si>
    <t>Jimmy Giannoccaro</t>
  </si>
  <si>
    <t>John Meyer</t>
  </si>
  <si>
    <t>1m08.5</t>
  </si>
  <si>
    <t>BMW 335i</t>
  </si>
  <si>
    <t>Wayne Waldeck</t>
  </si>
  <si>
    <t>1m11.7</t>
  </si>
  <si>
    <t>1m46.1</t>
  </si>
  <si>
    <t>1m50.7</t>
  </si>
  <si>
    <t>1m52.0</t>
  </si>
  <si>
    <t>1m54.4</t>
  </si>
  <si>
    <t>2m03.8</t>
  </si>
  <si>
    <t>2m03.6</t>
  </si>
  <si>
    <t>2m04.8</t>
  </si>
  <si>
    <t>2m10.1</t>
  </si>
  <si>
    <t>2m01.0</t>
  </si>
  <si>
    <t>1m59.6</t>
  </si>
  <si>
    <t>Nicky Dicks</t>
  </si>
  <si>
    <t>Porsche GT3 Cup</t>
  </si>
  <si>
    <t>Deon du Plessis</t>
  </si>
  <si>
    <t>KTM Crossbow</t>
  </si>
  <si>
    <t>Jonathan Shenkman</t>
  </si>
  <si>
    <t>Ferrari 430</t>
  </si>
  <si>
    <t>Craig Jarvis</t>
  </si>
  <si>
    <t>Porsche GT3</t>
  </si>
  <si>
    <t>Willem van der Westhuizen</t>
  </si>
  <si>
    <t>Charl Arangies</t>
  </si>
  <si>
    <t>Andrie Bester</t>
  </si>
  <si>
    <t>Porsche 911</t>
  </si>
  <si>
    <t>Andre van der Merwe</t>
  </si>
  <si>
    <t>Vincen Reiche</t>
  </si>
  <si>
    <t>Porsche 911 Turbo</t>
  </si>
  <si>
    <t>Jacques Viljoen</t>
  </si>
  <si>
    <t>Sun Moodley</t>
  </si>
  <si>
    <t>Porsche 911 GT3 Cup</t>
  </si>
  <si>
    <t>Greg Parton</t>
  </si>
  <si>
    <t>KTM X-Bow</t>
  </si>
  <si>
    <t>Kris Budnik</t>
  </si>
  <si>
    <t>Dodge Viper</t>
  </si>
  <si>
    <t>Andrew Culbert</t>
  </si>
  <si>
    <t>PH</t>
  </si>
  <si>
    <t>ZR</t>
  </si>
  <si>
    <t>CT</t>
  </si>
  <si>
    <t>A</t>
  </si>
  <si>
    <t>B</t>
  </si>
  <si>
    <t>C</t>
  </si>
  <si>
    <t>D</t>
  </si>
  <si>
    <t>F</t>
  </si>
  <si>
    <t>dnf</t>
  </si>
  <si>
    <t>1m05.0</t>
  </si>
  <si>
    <t>1m06.5</t>
  </si>
  <si>
    <t>1m07.3</t>
  </si>
  <si>
    <t>1m07.7</t>
  </si>
  <si>
    <t>1m09.0</t>
  </si>
  <si>
    <t>1m10.8</t>
  </si>
  <si>
    <t>1m14.0</t>
  </si>
  <si>
    <t>1m13.7</t>
  </si>
  <si>
    <t>1m06.8</t>
  </si>
  <si>
    <t>1m05.7</t>
  </si>
  <si>
    <t>1m07.8</t>
  </si>
  <si>
    <t>of Total</t>
  </si>
  <si>
    <t>Dawie Joubert</t>
  </si>
  <si>
    <t>Gary Keiswetter</t>
  </si>
  <si>
    <t>Preyen Moodley</t>
  </si>
  <si>
    <t>Keith Fourie</t>
  </si>
  <si>
    <t>Dodge Viper GT3</t>
  </si>
  <si>
    <t>Andre Brink</t>
  </si>
  <si>
    <t>Matt Krieve</t>
  </si>
  <si>
    <t>Rajen Naidoo</t>
  </si>
  <si>
    <t>ESC class</t>
  </si>
  <si>
    <t>K- 11 May</t>
  </si>
  <si>
    <t>1m43.3</t>
  </si>
  <si>
    <t>1m48.3</t>
  </si>
  <si>
    <t>1m43.6</t>
  </si>
  <si>
    <t>Johan Engelbrecht</t>
  </si>
  <si>
    <t>Porsche GT2R</t>
  </si>
  <si>
    <t>1m48.8</t>
  </si>
  <si>
    <t>1m47.2</t>
  </si>
  <si>
    <t>1m47.6</t>
  </si>
  <si>
    <t>1m50.4</t>
  </si>
  <si>
    <t>1m50.8</t>
  </si>
  <si>
    <t>1m51.7</t>
  </si>
  <si>
    <t>Chris Wishart</t>
  </si>
  <si>
    <t>1m51.5</t>
  </si>
  <si>
    <t>1m51.4</t>
  </si>
  <si>
    <t>1m52.3</t>
  </si>
  <si>
    <t>Barry Nel</t>
  </si>
  <si>
    <t>Porsche 944 Turbo</t>
  </si>
  <si>
    <t>1m53.6</t>
  </si>
  <si>
    <t>1m53.7</t>
  </si>
  <si>
    <t>1m52.7</t>
  </si>
  <si>
    <t>GT</t>
  </si>
  <si>
    <t>Dale Penny</t>
  </si>
  <si>
    <t>1m55.3</t>
  </si>
  <si>
    <t>1m55.4</t>
  </si>
  <si>
    <t>1m55.1</t>
  </si>
  <si>
    <t>1m57.3</t>
  </si>
  <si>
    <t>1m56.3</t>
  </si>
  <si>
    <t>1m57.5</t>
  </si>
  <si>
    <t>BMW M3 E36</t>
  </si>
  <si>
    <t>1m59.8</t>
  </si>
  <si>
    <t>1m59.4</t>
  </si>
  <si>
    <t>1m58.5</t>
  </si>
  <si>
    <t>1m57.7</t>
  </si>
  <si>
    <t>1m57.4</t>
  </si>
  <si>
    <t>P-22 Jun</t>
  </si>
  <si>
    <t>Class move</t>
  </si>
  <si>
    <t>Incidents</t>
  </si>
  <si>
    <t>Jacques Joubert</t>
  </si>
  <si>
    <t>VW GTI 6</t>
  </si>
  <si>
    <t>Evert Serfontein</t>
  </si>
  <si>
    <t>1m51.0</t>
  </si>
  <si>
    <t>1m54.3</t>
  </si>
  <si>
    <t>1m49.2</t>
  </si>
  <si>
    <t>1m49.5</t>
  </si>
  <si>
    <t>1m47.4</t>
  </si>
  <si>
    <t>1m45.0</t>
  </si>
  <si>
    <t>1m40.2</t>
  </si>
  <si>
    <t>1m47.3</t>
  </si>
  <si>
    <t>1m40.8</t>
  </si>
  <si>
    <t>1m42.9</t>
  </si>
  <si>
    <t>1m43.4</t>
  </si>
  <si>
    <t>1m43.5</t>
  </si>
  <si>
    <t>1m43.7</t>
  </si>
  <si>
    <t>1m49.7</t>
  </si>
  <si>
    <t>1m51.2</t>
  </si>
  <si>
    <t>Best Lap P</t>
  </si>
  <si>
    <t>Ferrari F430</t>
  </si>
  <si>
    <t>BMW E46</t>
  </si>
  <si>
    <t>Z-9/10Aug</t>
  </si>
  <si>
    <t>1m03.9</t>
  </si>
  <si>
    <t>1m05.2</t>
  </si>
  <si>
    <t>1m04.6</t>
  </si>
  <si>
    <t>1m06.4</t>
  </si>
  <si>
    <t>1m09.1</t>
  </si>
  <si>
    <t>1m08.1</t>
  </si>
  <si>
    <t>1m08.7</t>
  </si>
  <si>
    <t>1m08.8</t>
  </si>
  <si>
    <t>1m09.6</t>
  </si>
  <si>
    <t>1m11.3</t>
  </si>
  <si>
    <t>1m11.6</t>
  </si>
  <si>
    <t>1m13.2</t>
  </si>
  <si>
    <t>1m04.8</t>
  </si>
  <si>
    <t>K-14 Sep</t>
  </si>
  <si>
    <t>Franco Scribante</t>
  </si>
  <si>
    <t>1m44.5</t>
  </si>
  <si>
    <t>1m46.3</t>
  </si>
  <si>
    <t>1m47.5</t>
  </si>
  <si>
    <t>1m48.0</t>
  </si>
  <si>
    <t>1m49.8</t>
  </si>
  <si>
    <t>1m51.1</t>
  </si>
  <si>
    <t>1m52.4</t>
  </si>
  <si>
    <t>1m51.9</t>
  </si>
  <si>
    <t>1m54.5</t>
  </si>
  <si>
    <t>1m55.5</t>
  </si>
  <si>
    <t>1m58.3</t>
  </si>
  <si>
    <t>1m56.9</t>
  </si>
  <si>
    <t>1m58.1</t>
  </si>
  <si>
    <t>1m57.9</t>
  </si>
  <si>
    <t>Ex GT Challenge</t>
  </si>
  <si>
    <t>CT-22Oct</t>
  </si>
  <si>
    <t>Wesleigh Orr</t>
  </si>
  <si>
    <t>Best Lap CT</t>
  </si>
  <si>
    <t>1m13.9</t>
  </si>
  <si>
    <t>1m14.9</t>
  </si>
  <si>
    <t>1m16.9</t>
  </si>
  <si>
    <t>1m18.2</t>
  </si>
  <si>
    <t>1m18.1</t>
  </si>
  <si>
    <t>1m19.0</t>
  </si>
  <si>
    <t>1m18.3</t>
  </si>
  <si>
    <t>1m18.7</t>
  </si>
  <si>
    <t>1m20.8</t>
  </si>
  <si>
    <t>Peter van der Spuy</t>
  </si>
  <si>
    <t>Maarten Prins</t>
  </si>
  <si>
    <t>Ebrahim Levy</t>
  </si>
  <si>
    <t xml:space="preserve">Porsche 911 </t>
  </si>
  <si>
    <t>1m20.6</t>
  </si>
  <si>
    <t>1m21.8</t>
  </si>
  <si>
    <t>1m21.9</t>
  </si>
  <si>
    <t>1m22.3</t>
  </si>
  <si>
    <t>1m22.4</t>
  </si>
  <si>
    <t>1m21.0</t>
  </si>
  <si>
    <t>Junaid Slamang</t>
  </si>
  <si>
    <t>Hennie Bosman</t>
  </si>
  <si>
    <t>Corvette ZR1</t>
  </si>
  <si>
    <t>1m24.5</t>
  </si>
  <si>
    <t>1m24.6</t>
  </si>
  <si>
    <t>1m25.0</t>
  </si>
  <si>
    <t>1m26.8</t>
  </si>
  <si>
    <t>Z-20Nov</t>
  </si>
  <si>
    <t>Toby Venter</t>
  </si>
  <si>
    <t>Lee Thompson</t>
  </si>
  <si>
    <t>BMW GT 335i</t>
  </si>
  <si>
    <t>Porsche 911 GT2 R</t>
  </si>
  <si>
    <t>Ryan Cooper</t>
  </si>
  <si>
    <t xml:space="preserve">BMW </t>
  </si>
  <si>
    <t>Fritz Kleynhans</t>
  </si>
  <si>
    <t>Porsche 996 Cup</t>
  </si>
  <si>
    <t>Kishoor Pitamber</t>
  </si>
  <si>
    <t>Marius Wait</t>
  </si>
  <si>
    <t>Porsche Boxster</t>
  </si>
  <si>
    <t>PC301</t>
  </si>
  <si>
    <t>1m06.0</t>
  </si>
  <si>
    <t>1m04.7</t>
  </si>
  <si>
    <t>1m06.9</t>
  </si>
  <si>
    <t>1m07.1</t>
  </si>
  <si>
    <t>1m07,2</t>
  </si>
  <si>
    <t>1m08.4</t>
  </si>
  <si>
    <t>1m09.5</t>
  </si>
  <si>
    <t>1m10.5</t>
  </si>
  <si>
    <t>1m09.7</t>
  </si>
  <si>
    <t>1m10.4</t>
  </si>
  <si>
    <t>1m10.6</t>
  </si>
  <si>
    <t>1m11.2</t>
  </si>
  <si>
    <t>1m16.1</t>
  </si>
  <si>
    <t>1m02.1</t>
  </si>
  <si>
    <t>1m01.5</t>
  </si>
  <si>
    <t>Change</t>
  </si>
  <si>
    <t>KTM X-Bow RR</t>
  </si>
  <si>
    <t>Porsche GT3 997</t>
  </si>
  <si>
    <t>KTM Xbow</t>
  </si>
  <si>
    <t>Vernon Bricknell</t>
  </si>
  <si>
    <t>996 Porsche cup</t>
  </si>
  <si>
    <t>Fred de Kock</t>
  </si>
  <si>
    <t>Porsche 997 Cup</t>
  </si>
  <si>
    <t>Dale Penney</t>
  </si>
  <si>
    <t>Nissan 350 Z</t>
  </si>
  <si>
    <t>Charl Smalberger</t>
  </si>
  <si>
    <t>Golf GTI</t>
  </si>
  <si>
    <t>Loris Chiappa</t>
  </si>
  <si>
    <t>Porsche RSR</t>
  </si>
  <si>
    <t>Porsche 964</t>
  </si>
  <si>
    <t>Freek Blignaut Jnr</t>
  </si>
  <si>
    <t>Mazda MPS</t>
  </si>
  <si>
    <t>BMW M 135i</t>
  </si>
  <si>
    <t>Mattia Grandori</t>
  </si>
  <si>
    <t>1974 Porsche 911 RSR</t>
  </si>
  <si>
    <t>BMW 328i</t>
  </si>
  <si>
    <t>BMW CSL GTR</t>
  </si>
  <si>
    <t>BMW</t>
  </si>
  <si>
    <t>Robert Briggs</t>
  </si>
  <si>
    <t>Lotus Exige</t>
  </si>
  <si>
    <t>A GT</t>
  </si>
  <si>
    <t>B GT</t>
  </si>
  <si>
    <t>C GT</t>
  </si>
  <si>
    <t>E GP</t>
  </si>
  <si>
    <t>F GP</t>
  </si>
  <si>
    <t>Subaru GT</t>
  </si>
  <si>
    <t>Class A</t>
  </si>
  <si>
    <t>Class B</t>
  </si>
  <si>
    <t>Class C</t>
  </si>
  <si>
    <t>Class E</t>
  </si>
  <si>
    <t>Class F</t>
  </si>
  <si>
    <t>Andre Bezuidenhout</t>
  </si>
  <si>
    <t>Manny Ribeiro</t>
  </si>
  <si>
    <t>BMW 325</t>
  </si>
  <si>
    <t>Porsche 997</t>
  </si>
  <si>
    <t>Porsche GT2</t>
  </si>
  <si>
    <t>1m14.6</t>
  </si>
  <si>
    <t>1m14.1</t>
  </si>
  <si>
    <t>1m16.7</t>
  </si>
  <si>
    <t>1m17.5</t>
  </si>
  <si>
    <t>1m17.6</t>
  </si>
  <si>
    <t>Wesley Orr</t>
  </si>
  <si>
    <t>1m17.7</t>
  </si>
  <si>
    <t>Matt Kreeve</t>
  </si>
  <si>
    <t>Class D</t>
  </si>
  <si>
    <t>Neiyaaz Modack</t>
  </si>
  <si>
    <t>Audi A4</t>
  </si>
  <si>
    <t>1m19.5</t>
  </si>
  <si>
    <t>1m20.1</t>
  </si>
  <si>
    <t>1m20.9</t>
  </si>
  <si>
    <t>1m18.6</t>
  </si>
  <si>
    <t>1m19.4</t>
  </si>
  <si>
    <t>1m18.4</t>
  </si>
  <si>
    <t>1m22.9</t>
  </si>
  <si>
    <t>1m21.3</t>
  </si>
  <si>
    <t>1m22.2</t>
  </si>
  <si>
    <t>1m22.0</t>
  </si>
  <si>
    <t>1m21.7</t>
  </si>
  <si>
    <t>1m24.2</t>
  </si>
  <si>
    <t>D PC</t>
  </si>
  <si>
    <t>Dodge Viper ACRX</t>
  </si>
  <si>
    <t>Heinz Bose</t>
  </si>
  <si>
    <t>George Avvakoumides</t>
  </si>
  <si>
    <t>Polo GTI</t>
  </si>
  <si>
    <t>Thomas reib</t>
  </si>
  <si>
    <t>Barry nel</t>
  </si>
  <si>
    <t>Best Lap EL</t>
  </si>
  <si>
    <t>1m29.8</t>
  </si>
  <si>
    <t>1m27.4</t>
  </si>
  <si>
    <t>1m28.3</t>
  </si>
  <si>
    <t>1m27.1</t>
  </si>
  <si>
    <t>1m29.4</t>
  </si>
  <si>
    <t>1m32.0</t>
  </si>
  <si>
    <t>1m27.9</t>
  </si>
  <si>
    <t>1m29.6</t>
  </si>
  <si>
    <t>1m30.8</t>
  </si>
  <si>
    <t>1m34.0</t>
  </si>
  <si>
    <t>1m32.9</t>
  </si>
  <si>
    <t>1m38.4</t>
  </si>
  <si>
    <t>1m23.4</t>
  </si>
  <si>
    <t>1m23.8</t>
  </si>
  <si>
    <t>1m24.0</t>
  </si>
  <si>
    <t>1m25.1</t>
  </si>
  <si>
    <t>1m37.9</t>
  </si>
  <si>
    <t>Class change</t>
  </si>
  <si>
    <t>Devin Robertson</t>
  </si>
  <si>
    <t>Shaun Duminy</t>
  </si>
  <si>
    <t>Ford Focus ST</t>
  </si>
  <si>
    <t>Class Total</t>
  </si>
  <si>
    <t>Overall Total</t>
  </si>
  <si>
    <t>Brian Penney</t>
  </si>
  <si>
    <t>BMW E82 135</t>
  </si>
  <si>
    <t>BMW Z4</t>
  </si>
  <si>
    <t>Ryan Quan-Chai</t>
  </si>
  <si>
    <t>Desmond Bloem</t>
  </si>
  <si>
    <t>Merc AMG</t>
  </si>
  <si>
    <t>AGT</t>
  </si>
  <si>
    <t>Lotus Elise</t>
  </si>
  <si>
    <t>Mervyn Fiebiger</t>
  </si>
  <si>
    <t>Non Members</t>
  </si>
  <si>
    <t>Ferrari 430 GT3</t>
  </si>
  <si>
    <t>Tato Carello</t>
  </si>
  <si>
    <t>BMW GT</t>
  </si>
  <si>
    <t>Stuart Grant</t>
  </si>
  <si>
    <t>Ferrari</t>
  </si>
  <si>
    <t>Darren Winterboer</t>
  </si>
  <si>
    <t xml:space="preserve">BMW  </t>
  </si>
  <si>
    <t>Subaru</t>
  </si>
  <si>
    <t>Steve Truter</t>
  </si>
  <si>
    <t>Freek Blignaut Snr</t>
  </si>
  <si>
    <t>Chris Corna</t>
  </si>
  <si>
    <t>TVR</t>
  </si>
  <si>
    <t>Jaki Scheckter</t>
  </si>
  <si>
    <t>Lotus</t>
  </si>
  <si>
    <t>1m15.7</t>
  </si>
  <si>
    <t>1m12.3</t>
  </si>
  <si>
    <t>1m19.1</t>
  </si>
  <si>
    <t>1m18.9</t>
  </si>
  <si>
    <t>1m19.6</t>
  </si>
  <si>
    <t>1m18.8</t>
  </si>
  <si>
    <t>1m23.1</t>
  </si>
  <si>
    <t>1m20.0</t>
  </si>
  <si>
    <t>1m27.0</t>
  </si>
  <si>
    <t>1m23.3</t>
  </si>
  <si>
    <t>Porsche</t>
  </si>
  <si>
    <t>Sav Gualtieri</t>
  </si>
  <si>
    <t>BMW F30 335</t>
  </si>
  <si>
    <t>Ford GT1</t>
  </si>
  <si>
    <t>Johan Hattingh</t>
  </si>
  <si>
    <t>Porsch 996</t>
  </si>
  <si>
    <t>Richard de Roos</t>
  </si>
  <si>
    <t xml:space="preserve">Porsche   </t>
  </si>
  <si>
    <t>Joel Silva</t>
  </si>
  <si>
    <t>Lambo GT3</t>
  </si>
  <si>
    <t>Class A+</t>
  </si>
  <si>
    <t>Lambo</t>
  </si>
  <si>
    <t>BMW E36 325</t>
  </si>
  <si>
    <t>Dino Farreliaris</t>
  </si>
  <si>
    <t>BMW E36 M3</t>
  </si>
  <si>
    <t>Dougie Truter</t>
  </si>
  <si>
    <t>VW Polo T</t>
  </si>
  <si>
    <t>Porsche Turbo</t>
  </si>
  <si>
    <t>Viper GT3</t>
  </si>
  <si>
    <t>1m21.4</t>
  </si>
  <si>
    <t>1m23.5</t>
  </si>
  <si>
    <t>Dawie olivier</t>
  </si>
  <si>
    <t>1m25.8</t>
  </si>
  <si>
    <t>1m30.0</t>
  </si>
  <si>
    <t>1m28.8</t>
  </si>
  <si>
    <t>1m26.1</t>
  </si>
  <si>
    <t>1m25.9</t>
  </si>
  <si>
    <t>1m25.7</t>
  </si>
  <si>
    <t>1m33.5</t>
  </si>
  <si>
    <t>1m33.4</t>
  </si>
  <si>
    <t>1m22.6</t>
  </si>
  <si>
    <t>1m27.7</t>
  </si>
  <si>
    <t>Willie de Beer</t>
  </si>
  <si>
    <t>Jordan Sherratt</t>
  </si>
  <si>
    <t>Nissan 350z</t>
  </si>
  <si>
    <t>Best Lap D</t>
  </si>
  <si>
    <t>Ford Focus</t>
  </si>
  <si>
    <t>1m20.5</t>
  </si>
  <si>
    <t>1m19.8</t>
  </si>
  <si>
    <t>1m17.9</t>
  </si>
  <si>
    <t>1m22.7</t>
  </si>
  <si>
    <t>1m19.9</t>
  </si>
  <si>
    <t>1m22.1</t>
  </si>
  <si>
    <t>1m23.9</t>
  </si>
  <si>
    <t>1m21.2</t>
  </si>
  <si>
    <t>1m20.7</t>
  </si>
  <si>
    <t>1m25.3</t>
  </si>
  <si>
    <t>1m24.7</t>
  </si>
  <si>
    <t>VW Golf GTI</t>
  </si>
  <si>
    <t>BMW 335</t>
  </si>
  <si>
    <t xml:space="preserve">Porsche GT2 </t>
  </si>
  <si>
    <t>Luca Fioravanti</t>
  </si>
  <si>
    <t xml:space="preserve"> Porsche 911 RSR</t>
  </si>
  <si>
    <t>Rui Campos</t>
  </si>
  <si>
    <t xml:space="preserve">Ferrari 430 </t>
  </si>
  <si>
    <t>Werner Link</t>
  </si>
  <si>
    <t>Marcel Angel</t>
  </si>
  <si>
    <t>Ferrari GT3</t>
  </si>
  <si>
    <t>Lambourgini GT3</t>
  </si>
  <si>
    <t>Adrian Dalton</t>
  </si>
  <si>
    <t>Simon Murray</t>
  </si>
  <si>
    <t>1m05.5</t>
  </si>
  <si>
    <t>1m05.6</t>
  </si>
  <si>
    <t>1m06.6</t>
  </si>
  <si>
    <t>1m11</t>
  </si>
  <si>
    <t>Kurt Bakewell</t>
  </si>
  <si>
    <t>1m24.3</t>
  </si>
  <si>
    <t>1m24.9</t>
  </si>
  <si>
    <t>1m26.0</t>
  </si>
  <si>
    <t>1m25.5</t>
  </si>
  <si>
    <t>1m29.3</t>
  </si>
  <si>
    <t>DPC</t>
  </si>
  <si>
    <t>1m13.4</t>
  </si>
  <si>
    <t>1m12.9</t>
  </si>
  <si>
    <t>1m10</t>
  </si>
  <si>
    <t>1m15.1</t>
  </si>
  <si>
    <t>1m15.9</t>
  </si>
  <si>
    <t>1m20.2</t>
  </si>
  <si>
    <t>1m09</t>
  </si>
  <si>
    <t>1m48.7</t>
  </si>
  <si>
    <t>1m50.6</t>
  </si>
  <si>
    <t>1m53.4</t>
  </si>
  <si>
    <t>1m54.6</t>
  </si>
  <si>
    <t>1m53.1</t>
  </si>
  <si>
    <t>1m59.1</t>
  </si>
  <si>
    <t>1m55.6</t>
  </si>
  <si>
    <t>1m53.3</t>
  </si>
  <si>
    <t>2m0.1</t>
  </si>
  <si>
    <t>1m56.8</t>
  </si>
  <si>
    <t>2m04.0</t>
  </si>
  <si>
    <t>2m04.1</t>
  </si>
  <si>
    <t>1m59.3</t>
  </si>
  <si>
    <t>2m12.8</t>
  </si>
  <si>
    <t>Class A+GT3</t>
  </si>
  <si>
    <t>A+GT3</t>
  </si>
  <si>
    <t>Leeroy Poulter</t>
  </si>
  <si>
    <t>McLaren GT3</t>
  </si>
  <si>
    <t>Lamborghini GT3</t>
  </si>
  <si>
    <t>BMW M3 GT</t>
  </si>
  <si>
    <t>Dawie Olivier</t>
  </si>
  <si>
    <t>BMW 335 F30</t>
  </si>
  <si>
    <t>KTM RR</t>
  </si>
  <si>
    <t>Ferrari 430 Challenge</t>
  </si>
  <si>
    <t>Kurt Kyle Bakewell</t>
  </si>
  <si>
    <t>Ferrari 360 Challenge</t>
  </si>
  <si>
    <t>Dino Scribante</t>
  </si>
  <si>
    <t>Porsche 997T</t>
  </si>
  <si>
    <t>BMW Z4M</t>
  </si>
  <si>
    <t>Jerome Sornicle</t>
  </si>
  <si>
    <t>BMW 1MGT</t>
  </si>
  <si>
    <t>Bailey GT</t>
  </si>
  <si>
    <t>E GT</t>
  </si>
  <si>
    <t>Audi A4 3.2</t>
  </si>
  <si>
    <t>Franco Di Matteo</t>
  </si>
  <si>
    <t>Alfa GT</t>
  </si>
  <si>
    <t>BMW T</t>
  </si>
  <si>
    <t>1m48.5</t>
  </si>
  <si>
    <t>1m45.9</t>
  </si>
  <si>
    <t>1m48.2</t>
  </si>
  <si>
    <t>1m50.3</t>
  </si>
  <si>
    <t>Saul Hack</t>
  </si>
  <si>
    <t xml:space="preserve">Porsche 996 </t>
  </si>
  <si>
    <t>1m52.9</t>
  </si>
  <si>
    <t>Ferrari 458</t>
  </si>
  <si>
    <t>Porsche 996</t>
  </si>
  <si>
    <t>Lambourgini Huracan</t>
  </si>
  <si>
    <t>1m52.6</t>
  </si>
  <si>
    <t>1m53.8</t>
  </si>
  <si>
    <t>Kashen Naiker</t>
  </si>
  <si>
    <t xml:space="preserve">Porsche </t>
  </si>
  <si>
    <t>Pieter Zeelie</t>
  </si>
  <si>
    <t>Porsche 944</t>
  </si>
  <si>
    <t>1m58.8</t>
  </si>
  <si>
    <t>1m59.0</t>
  </si>
  <si>
    <t>JB Breedt</t>
  </si>
  <si>
    <t>Audi TT</t>
  </si>
  <si>
    <t>2m02.1</t>
  </si>
  <si>
    <t>2m01.5</t>
  </si>
  <si>
    <t>2m08.0</t>
  </si>
  <si>
    <t>Darron Gudzman</t>
  </si>
  <si>
    <t>Nissan GTR</t>
  </si>
  <si>
    <t>Aldo Scribante</t>
  </si>
  <si>
    <t>Simon Thesen</t>
  </si>
  <si>
    <t>Audi RS4</t>
  </si>
  <si>
    <t>1m28.5</t>
  </si>
  <si>
    <t>1m30.3</t>
  </si>
  <si>
    <t>1m28.9</t>
  </si>
  <si>
    <t>Bmw 330T</t>
  </si>
  <si>
    <t>Shane Page</t>
  </si>
  <si>
    <t>porsche 997 T</t>
  </si>
  <si>
    <t>D GT</t>
  </si>
  <si>
    <t>350Z</t>
  </si>
  <si>
    <t>A+GT4</t>
  </si>
  <si>
    <t>1m36.8</t>
  </si>
  <si>
    <t>Len-Henry Gobey</t>
  </si>
  <si>
    <t>Troy Marais</t>
  </si>
  <si>
    <t>Audi</t>
  </si>
  <si>
    <t>1m37.0</t>
  </si>
  <si>
    <t>1m37.4</t>
  </si>
  <si>
    <t>1m38.9</t>
  </si>
  <si>
    <t>1m40.0</t>
  </si>
  <si>
    <t>1m49.0</t>
  </si>
  <si>
    <t>1m44.3</t>
  </si>
  <si>
    <t>1m51.6</t>
  </si>
  <si>
    <t>1m58.0</t>
  </si>
  <si>
    <t>Joao da Silva</t>
  </si>
  <si>
    <t>Mazda RX7</t>
  </si>
  <si>
    <t>1m44.2</t>
  </si>
  <si>
    <t>1m40.5</t>
  </si>
  <si>
    <t>1m41.5</t>
  </si>
  <si>
    <t>1m43.1</t>
  </si>
  <si>
    <t>1m43.2</t>
  </si>
  <si>
    <t>1m50.0</t>
  </si>
  <si>
    <t>Harry Arrangies</t>
  </si>
  <si>
    <t>Peet van der walt</t>
  </si>
  <si>
    <t>Cyril Ginsberg</t>
  </si>
  <si>
    <t>Andre van Vuuren</t>
  </si>
  <si>
    <t>Faizel Coetzee</t>
  </si>
  <si>
    <t>1m10.9</t>
  </si>
  <si>
    <t>1m9.6</t>
  </si>
  <si>
    <t>1m11.4</t>
  </si>
  <si>
    <t>1m12.2</t>
  </si>
  <si>
    <t>1m11.5</t>
  </si>
  <si>
    <t>1m16.4</t>
  </si>
  <si>
    <t>1m16.8</t>
  </si>
  <si>
    <t>1m17.0</t>
  </si>
  <si>
    <t>1m18.5</t>
  </si>
  <si>
    <t>1m24.4</t>
  </si>
  <si>
    <t>1m27.2</t>
  </si>
  <si>
    <t>1m22.5</t>
  </si>
  <si>
    <t>1m15.8</t>
  </si>
  <si>
    <t>1m44.7</t>
  </si>
  <si>
    <t>1m47.9</t>
  </si>
  <si>
    <t>MR2 Super GT</t>
  </si>
  <si>
    <t>1m52.5</t>
  </si>
  <si>
    <t>2m03.1</t>
  </si>
  <si>
    <t>1m54.7</t>
  </si>
  <si>
    <t>2m07.0</t>
  </si>
  <si>
    <t>Marius Jackson</t>
  </si>
  <si>
    <t xml:space="preserve">Audi TT </t>
  </si>
  <si>
    <t xml:space="preserve">Roy Obrey </t>
  </si>
  <si>
    <t>Alfa 3.2 GT</t>
  </si>
  <si>
    <t>2m04.4</t>
  </si>
  <si>
    <t>2m06.5</t>
  </si>
  <si>
    <t>Nr</t>
  </si>
  <si>
    <t>Driver</t>
  </si>
  <si>
    <t>Vehicle</t>
  </si>
  <si>
    <t>Nr Races</t>
  </si>
  <si>
    <t>Class Wins</t>
  </si>
  <si>
    <t>Race wins</t>
  </si>
  <si>
    <t>Year</t>
  </si>
  <si>
    <t>1st 2017</t>
  </si>
  <si>
    <t>2nd 2017</t>
  </si>
  <si>
    <t>3rd 2017</t>
  </si>
  <si>
    <t>1st 2015</t>
  </si>
  <si>
    <t>4th 2017</t>
  </si>
  <si>
    <t>8th 2017</t>
  </si>
  <si>
    <t>10th 2017</t>
  </si>
  <si>
    <t>12th 2017</t>
  </si>
  <si>
    <t>14th 2017</t>
  </si>
  <si>
    <t>16th 2017</t>
  </si>
  <si>
    <t>24th 2017</t>
  </si>
  <si>
    <t>2nd 2016</t>
  </si>
  <si>
    <t>10th 2016</t>
  </si>
  <si>
    <t>4th 2016</t>
  </si>
  <si>
    <t>3rd 2016</t>
  </si>
  <si>
    <t>20th 2016</t>
  </si>
  <si>
    <t>Jaki Schekter</t>
  </si>
  <si>
    <t>31st 2017</t>
  </si>
  <si>
    <t>20th 2015</t>
  </si>
  <si>
    <t>21st 2016</t>
  </si>
  <si>
    <t>21st 2017</t>
  </si>
  <si>
    <t>1st 2016</t>
  </si>
  <si>
    <t>25th 2015</t>
  </si>
  <si>
    <t>Nr Races17</t>
  </si>
  <si>
    <t>6th 2014</t>
  </si>
  <si>
    <t>4th 2014</t>
  </si>
  <si>
    <t>1st 2014</t>
  </si>
  <si>
    <t>2nd 2014</t>
  </si>
  <si>
    <t>1st 2013</t>
  </si>
  <si>
    <t>13th 2013</t>
  </si>
  <si>
    <t>16th 2013</t>
  </si>
  <si>
    <t>Highest Champ Pos</t>
  </si>
  <si>
    <t>Aston Martin</t>
  </si>
  <si>
    <t>16th 2015</t>
  </si>
  <si>
    <t>BMW Turbo</t>
  </si>
  <si>
    <t>Ferrari 458 GT3</t>
  </si>
  <si>
    <t>race</t>
  </si>
  <si>
    <t>classwin</t>
  </si>
  <si>
    <t>ZR 27Jan</t>
  </si>
  <si>
    <t xml:space="preserve">A+ </t>
  </si>
  <si>
    <t>Lotus 4cyl T</t>
  </si>
  <si>
    <t>Lotus 6cyl T</t>
  </si>
  <si>
    <t>1m04.2</t>
  </si>
  <si>
    <t>1m04.3</t>
  </si>
  <si>
    <t>1m04.9</t>
  </si>
  <si>
    <t>1m05.3</t>
  </si>
  <si>
    <t>Karel Stols</t>
  </si>
  <si>
    <t>350z</t>
  </si>
  <si>
    <t>1m01.9</t>
  </si>
  <si>
    <t>Ant Blunden</t>
  </si>
  <si>
    <t>1m09.3</t>
  </si>
  <si>
    <t>1m08.9</t>
  </si>
  <si>
    <t>KY 24Mar</t>
  </si>
  <si>
    <t>CT 21Apr</t>
  </si>
  <si>
    <t>Elwyn SteenKamp</t>
  </si>
  <si>
    <t xml:space="preserve">David Coetzee </t>
  </si>
  <si>
    <t>Bruce Turner</t>
  </si>
  <si>
    <t xml:space="preserve">BMW M3 T </t>
  </si>
  <si>
    <t xml:space="preserve">A  </t>
  </si>
  <si>
    <t xml:space="preserve">B  </t>
  </si>
  <si>
    <t xml:space="preserve">C  </t>
  </si>
  <si>
    <t xml:space="preserve">D  </t>
  </si>
  <si>
    <t>Andre de Lange</t>
  </si>
  <si>
    <t>Chev Lumina</t>
  </si>
  <si>
    <t>1m44.0</t>
  </si>
  <si>
    <t>1m50.9</t>
  </si>
  <si>
    <t>1m55.8</t>
  </si>
  <si>
    <t>1m54.2</t>
  </si>
  <si>
    <t>1m56.1</t>
  </si>
  <si>
    <t>1m57.6</t>
  </si>
  <si>
    <t>2m01.8</t>
  </si>
  <si>
    <t>2m03.2</t>
  </si>
  <si>
    <t>1m55.0</t>
  </si>
  <si>
    <t>Nieyaaz Modack</t>
  </si>
  <si>
    <t xml:space="preserve">BMW 335 T </t>
  </si>
  <si>
    <t>1m14.7</t>
  </si>
  <si>
    <t>Gary Kieswetter</t>
  </si>
  <si>
    <t>1m16.3</t>
  </si>
  <si>
    <t>1m17.8</t>
  </si>
  <si>
    <t>1m30</t>
  </si>
  <si>
    <t>BMW  mcoupe</t>
  </si>
  <si>
    <t>BMW e46</t>
  </si>
  <si>
    <t>1m24.1</t>
  </si>
  <si>
    <t>1m22.8</t>
  </si>
  <si>
    <t>1m20,2</t>
  </si>
  <si>
    <t>ZR 12May</t>
  </si>
  <si>
    <t>PE 14Jul</t>
  </si>
  <si>
    <t>Maclaren 650</t>
  </si>
  <si>
    <t>1m01.8</t>
  </si>
  <si>
    <t>1m00.9</t>
  </si>
  <si>
    <t>1m00.8</t>
  </si>
  <si>
    <t>1m03.3</t>
  </si>
  <si>
    <t>1m02.8</t>
  </si>
  <si>
    <t>BMW GTR</t>
  </si>
  <si>
    <t>1m04.1</t>
  </si>
  <si>
    <t>1m06.7</t>
  </si>
  <si>
    <t>ZR 18Aug</t>
  </si>
  <si>
    <t>Nick Davidson</t>
  </si>
  <si>
    <t>Ian Riddle</t>
  </si>
  <si>
    <t>Audi S4</t>
  </si>
  <si>
    <t>BNW Z4 GT</t>
  </si>
  <si>
    <t>Best Lap PE</t>
  </si>
  <si>
    <t>1m02.2</t>
  </si>
  <si>
    <t>1m06.2</t>
  </si>
  <si>
    <t>1m06.3</t>
  </si>
  <si>
    <t>1m11,4</t>
  </si>
  <si>
    <t>1m12.7</t>
  </si>
  <si>
    <t>Lambourgini 560</t>
  </si>
  <si>
    <t>A  GT3</t>
  </si>
  <si>
    <t>1m02.3</t>
  </si>
  <si>
    <t>1m02.7</t>
  </si>
  <si>
    <t>1m07.4</t>
  </si>
  <si>
    <t>1m09.8</t>
  </si>
  <si>
    <t>PH 15Sep</t>
  </si>
  <si>
    <t>Lambourgini</t>
  </si>
  <si>
    <t xml:space="preserve">Kishoor Pitamber </t>
  </si>
  <si>
    <t>Lambourghini Trofeo</t>
  </si>
  <si>
    <t>Lambourghini GT3</t>
  </si>
  <si>
    <t>Lorenzo Gualtieri</t>
  </si>
  <si>
    <t>Aston Martin/ Lambo GT3</t>
  </si>
  <si>
    <t>1m41.2</t>
  </si>
  <si>
    <t>1m41.6</t>
  </si>
  <si>
    <t>1m42.2</t>
  </si>
  <si>
    <t>1m40.9</t>
  </si>
  <si>
    <t>1m42.6</t>
  </si>
  <si>
    <t>1m47.1</t>
  </si>
  <si>
    <t>1m50.1</t>
  </si>
  <si>
    <t>1m44.6</t>
  </si>
  <si>
    <t>1m08,9</t>
  </si>
  <si>
    <t>1m01.6</t>
  </si>
  <si>
    <t>B GT3</t>
  </si>
  <si>
    <t>Sam Hammond</t>
  </si>
  <si>
    <t>1m02.6</t>
  </si>
  <si>
    <t>59.3s</t>
  </si>
  <si>
    <t>1m01,5</t>
  </si>
  <si>
    <t>Terry Wilford</t>
  </si>
  <si>
    <t>Roy Obrey</t>
  </si>
  <si>
    <t>Nissan 350Z</t>
  </si>
  <si>
    <t>1m09.2</t>
  </si>
  <si>
    <t>Mclaren GT3</t>
  </si>
  <si>
    <t>1m02.5</t>
  </si>
  <si>
    <t>1st 2018</t>
  </si>
  <si>
    <t>2nd 2018</t>
  </si>
  <si>
    <t>Over prior 6 years</t>
  </si>
  <si>
    <t>Race wins2015-2018</t>
  </si>
  <si>
    <t>racewin 4 yrs</t>
  </si>
  <si>
    <t>Over prior 3/4 years</t>
  </si>
  <si>
    <t>23rd 2018</t>
  </si>
  <si>
    <t>11th 2018</t>
  </si>
  <si>
    <t>16th 2018</t>
  </si>
  <si>
    <t>6th 2018</t>
  </si>
  <si>
    <t>12th 2018</t>
  </si>
  <si>
    <t>18th 2018</t>
  </si>
  <si>
    <t>21st 2018</t>
  </si>
  <si>
    <t>5th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</si>
</sst>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mm:ss.000"/>
  </numFmts>
  <fonts count="1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2" fillId="0" borderId="1" xfId="0" applyFont="1" applyBorder="1"/>
    <xf numFmtId="0" fontId="2" fillId="0" borderId="0" xfId="0" applyFont="1"/>
    <xf numFmtId="0" fontId="0" fillId="0" borderId="1" xfId="0" applyNumberFormat="1" applyBorder="1"/>
    <xf numFmtId="0" fontId="0" fillId="0" borderId="0" xfId="0" applyBorder="1"/>
    <xf numFmtId="0" fontId="0" fillId="0" borderId="2" xfId="0" applyBorder="1"/>
    <xf numFmtId="0" fontId="0" fillId="0" borderId="1" xfId="0" applyNumberFormat="1" applyFill="1" applyBorder="1"/>
    <xf numFmtId="0" fontId="0" fillId="0" borderId="0" xfId="0" applyFill="1" applyBorder="1"/>
    <xf numFmtId="9" fontId="0" fillId="0" borderId="1" xfId="0" applyNumberFormat="1" applyBorder="1"/>
    <xf numFmtId="0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166" fontId="0" fillId="0" borderId="0" xfId="0" applyNumberFormat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0" borderId="3" xfId="0" applyBorder="1"/>
    <xf numFmtId="0" fontId="1" fillId="0" borderId="1" xfId="0" applyFont="1" applyFill="1" applyBorder="1"/>
    <xf numFmtId="1" fontId="0" fillId="0" borderId="1" xfId="0" applyNumberFormat="1" applyFill="1" applyBorder="1"/>
    <xf numFmtId="9" fontId="0" fillId="0" borderId="1" xfId="0" applyNumberFormat="1" applyFill="1" applyBorder="1"/>
    <xf numFmtId="0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0" fillId="0" borderId="0" xfId="0" applyNumberFormat="1"/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NumberFormat="1" applyBorder="1"/>
    <xf numFmtId="0" fontId="0" fillId="0" borderId="0" xfId="0" applyBorder="1"/>
    <xf numFmtId="0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6" fontId="0" fillId="0" borderId="0" xfId="0" applyNumberFormat="1" applyBorder="1"/>
    <xf numFmtId="166" fontId="0" fillId="0" borderId="0" xfId="0" applyNumberFormat="1" applyFont="1" applyAlignment="1">
      <alignment horizontal="center"/>
    </xf>
    <xf numFmtId="166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NumberFormat="1" applyFont="1" applyBorder="1"/>
    <xf numFmtId="166" fontId="7" fillId="0" borderId="0" xfId="0" applyNumberFormat="1" applyFont="1" applyBorder="1"/>
    <xf numFmtId="166" fontId="9" fillId="0" borderId="0" xfId="0" applyNumberFormat="1" applyFont="1" applyAlignment="1">
      <alignment horizontal="center"/>
    </xf>
    <xf numFmtId="166" fontId="9" fillId="0" borderId="0" xfId="0" applyNumberFormat="1" applyFont="1" applyBorder="1"/>
    <xf numFmtId="166" fontId="10" fillId="0" borderId="0" xfId="0" applyNumberFormat="1" applyFont="1" applyAlignment="1">
      <alignment horizontal="center"/>
    </xf>
    <xf numFmtId="166" fontId="11" fillId="0" borderId="0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vertical="center" wrapText="1"/>
    </xf>
    <xf numFmtId="47" fontId="0" fillId="0" borderId="0" xfId="0" applyNumberFormat="1" applyAlignment="1">
      <alignment vertical="center" wrapText="1"/>
    </xf>
    <xf numFmtId="47" fontId="0" fillId="0" borderId="1" xfId="0" applyNumberFormat="1" applyBorder="1" applyAlignment="1">
      <alignment vertical="center" wrapText="1"/>
    </xf>
    <xf numFmtId="166" fontId="12" fillId="0" borderId="0" xfId="0" applyNumberFormat="1" applyFont="1" applyAlignment="1">
      <alignment horizontal="center"/>
    </xf>
    <xf numFmtId="166" fontId="12" fillId="0" borderId="0" xfId="0" applyNumberFormat="1" applyFont="1" applyBorder="1"/>
    <xf numFmtId="0" fontId="0" fillId="0" borderId="1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0" applyNumberFormat="1" applyFont="1" applyBorder="1"/>
    <xf numFmtId="166" fontId="7" fillId="0" borderId="0" xfId="0" applyNumberFormat="1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4" fillId="0" borderId="0" xfId="0" applyNumberFormat="1" applyFont="1" applyBorder="1"/>
    <xf numFmtId="0" fontId="0" fillId="0" borderId="0" xfId="0" applyNumberFormat="1" applyBorder="1" applyAlignment="1">
      <alignment horizontal="center"/>
    </xf>
    <xf numFmtId="0" fontId="0" fillId="0" borderId="0" xfId="0" applyNumberFormat="1" applyFont="1" applyBorder="1"/>
    <xf numFmtId="16" fontId="2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6" fontId="0" fillId="0" borderId="0" xfId="0" applyNumberFormat="1" applyFont="1" applyAlignment="1">
      <alignment horizontal="left"/>
    </xf>
    <xf numFmtId="165" fontId="15" fillId="0" borderId="1" xfId="1" applyNumberFormat="1" applyFont="1" applyBorder="1"/>
    <xf numFmtId="165" fontId="7" fillId="0" borderId="1" xfId="1" applyNumberFormat="1" applyFont="1" applyBorder="1"/>
    <xf numFmtId="165" fontId="7" fillId="0" borderId="1" xfId="1" applyNumberFormat="1" applyFont="1" applyBorder="1" applyAlignment="1">
      <alignment horizontal="center"/>
    </xf>
    <xf numFmtId="165" fontId="7" fillId="0" borderId="0" xfId="1" applyNumberFormat="1" applyFont="1" applyBorder="1"/>
    <xf numFmtId="165" fontId="7" fillId="0" borderId="0" xfId="1" applyNumberFormat="1" applyFont="1"/>
    <xf numFmtId="0" fontId="0" fillId="0" borderId="1" xfId="0" applyNumberFormat="1" applyBorder="1" applyAlignment="1">
      <alignment horizontal="right"/>
    </xf>
    <xf numFmtId="166" fontId="0" fillId="0" borderId="0" xfId="0" applyNumberFormat="1" applyFont="1" applyFill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9" fontId="0" fillId="0" borderId="0" xfId="0" applyNumberFormat="1" applyBorder="1"/>
    <xf numFmtId="0" fontId="0" fillId="0" borderId="4" xfId="0" applyFill="1" applyBorder="1"/>
    <xf numFmtId="166" fontId="0" fillId="0" borderId="4" xfId="0" applyNumberFormat="1" applyBorder="1"/>
    <xf numFmtId="166" fontId="16" fillId="0" borderId="1" xfId="0" applyNumberFormat="1" applyFont="1" applyBorder="1"/>
    <xf numFmtId="0" fontId="1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109"/>
  <sheetViews>
    <sheetView workbookViewId="0">
      <pane xSplit="5" ySplit="2" topLeftCell="V3" activePane="bottomRight" state="frozen"/>
      <selection pane="topRight" activeCell="F1" sqref="F1"/>
      <selection pane="bottomLeft" activeCell="A3" sqref="A3"/>
      <selection pane="bottomRight" activeCell="B73" sqref="B73:E73"/>
    </sheetView>
  </sheetViews>
  <sheetFormatPr defaultRowHeight="15" x14ac:dyDescent="0.25"/>
  <cols>
    <col min="1" max="1" width="3.140625" customWidth="1"/>
    <col min="2" max="2" width="9.140625" style="23"/>
    <col min="3" max="3" width="6.5703125" bestFit="1" customWidth="1"/>
    <col min="4" max="4" width="18.5703125" customWidth="1"/>
    <col min="5" max="5" width="19.85546875" bestFit="1" customWidth="1"/>
    <col min="6" max="7" width="7.7109375" customWidth="1"/>
    <col min="8" max="8" width="2" style="31" bestFit="1" customWidth="1"/>
    <col min="9" max="10" width="8.42578125" customWidth="1"/>
    <col min="11" max="11" width="1.7109375" style="31" customWidth="1"/>
    <col min="12" max="13" width="8.140625" customWidth="1"/>
    <col min="14" max="14" width="2" customWidth="1"/>
    <col min="15" max="16" width="9" style="31" customWidth="1"/>
    <col min="17" max="17" width="2.5703125" style="31" customWidth="1"/>
    <col min="18" max="18" width="8.5703125" style="78" customWidth="1"/>
    <col min="19" max="19" width="8.5703125" style="31" customWidth="1"/>
    <col min="20" max="20" width="1.85546875" style="31" customWidth="1"/>
    <col min="21" max="22" width="8.42578125" style="31" customWidth="1"/>
    <col min="23" max="23" width="1.7109375" style="31" customWidth="1"/>
    <col min="24" max="25" width="9" style="31" customWidth="1"/>
    <col min="26" max="26" width="2" style="31" bestFit="1" customWidth="1"/>
    <col min="27" max="28" width="7.42578125" style="31" customWidth="1"/>
    <col min="29" max="29" width="2" style="31" bestFit="1" customWidth="1"/>
    <col min="30" max="31" width="7.5703125" style="31" customWidth="1"/>
    <col min="32" max="32" width="2.140625" style="31" customWidth="1"/>
    <col min="33" max="34" width="1.7109375" style="31" customWidth="1"/>
    <col min="35" max="35" width="2.28515625" style="31" customWidth="1"/>
    <col min="36" max="37" width="9.5703125" style="31" hidden="1" customWidth="1"/>
    <col min="38" max="38" width="0.28515625" style="31" customWidth="1"/>
    <col min="39" max="39" width="2.28515625" style="31" customWidth="1"/>
    <col min="40" max="40" width="12.140625" style="31" bestFit="1" customWidth="1"/>
    <col min="41" max="41" width="9.140625" bestFit="1" customWidth="1"/>
    <col min="42" max="42" width="10.28515625" customWidth="1"/>
    <col min="43" max="43" width="12.28515625" style="31" bestFit="1" customWidth="1"/>
    <col min="44" max="44" width="9.7109375" style="24" bestFit="1" customWidth="1"/>
    <col min="45" max="45" width="10.28515625" style="41" customWidth="1"/>
    <col min="46" max="46" width="10.85546875" style="23" bestFit="1" customWidth="1"/>
    <col min="47" max="47" width="9.7109375" style="24" bestFit="1" customWidth="1"/>
    <col min="48" max="48" width="10.85546875" style="38" bestFit="1" customWidth="1"/>
  </cols>
  <sheetData>
    <row r="2" spans="1:49" x14ac:dyDescent="0.25">
      <c r="B2" s="28"/>
      <c r="C2" s="1"/>
      <c r="D2" s="1"/>
      <c r="E2" s="1"/>
      <c r="F2" s="4" t="s">
        <v>686</v>
      </c>
      <c r="G2" s="33" t="s">
        <v>686</v>
      </c>
      <c r="H2" s="33"/>
      <c r="I2" s="4" t="s">
        <v>700</v>
      </c>
      <c r="J2" s="33" t="s">
        <v>700</v>
      </c>
      <c r="K2" s="33"/>
      <c r="L2" s="4" t="s">
        <v>701</v>
      </c>
      <c r="M2" s="33" t="s">
        <v>701</v>
      </c>
      <c r="N2" s="4"/>
      <c r="O2" s="33" t="s">
        <v>733</v>
      </c>
      <c r="P2" s="33" t="s">
        <v>733</v>
      </c>
      <c r="Q2" s="33"/>
      <c r="R2" s="74" t="s">
        <v>734</v>
      </c>
      <c r="S2" s="33" t="s">
        <v>734</v>
      </c>
      <c r="T2" s="33"/>
      <c r="U2" s="33" t="s">
        <v>744</v>
      </c>
      <c r="V2" s="69" t="s">
        <v>744</v>
      </c>
      <c r="W2" s="69"/>
      <c r="X2" s="33" t="s">
        <v>761</v>
      </c>
      <c r="Y2" s="33" t="s">
        <v>761</v>
      </c>
      <c r="Z2" s="33"/>
      <c r="AA2" s="69">
        <v>43393</v>
      </c>
      <c r="AB2" s="69">
        <v>43393</v>
      </c>
      <c r="AC2" s="69"/>
      <c r="AD2" s="69">
        <v>43414</v>
      </c>
      <c r="AE2" s="69">
        <v>43414</v>
      </c>
      <c r="AF2" s="33"/>
      <c r="AG2" s="33"/>
      <c r="AH2" s="33"/>
      <c r="AI2" s="33"/>
      <c r="AJ2" s="33"/>
      <c r="AK2" s="33"/>
      <c r="AL2" s="33"/>
      <c r="AM2" s="33"/>
      <c r="AN2" s="33" t="s">
        <v>397</v>
      </c>
      <c r="AO2" s="26" t="s">
        <v>198</v>
      </c>
      <c r="AP2" s="27" t="s">
        <v>401</v>
      </c>
      <c r="AQ2" s="44" t="s">
        <v>402</v>
      </c>
      <c r="AR2" s="25" t="s">
        <v>73</v>
      </c>
      <c r="AS2" s="41" t="s">
        <v>74</v>
      </c>
      <c r="AT2" s="25" t="s">
        <v>217</v>
      </c>
      <c r="AU2" s="23" t="s">
        <v>253</v>
      </c>
      <c r="AV2" s="72" t="s">
        <v>749</v>
      </c>
      <c r="AW2" s="71"/>
    </row>
    <row r="3" spans="1:49" x14ac:dyDescent="0.25">
      <c r="B3" s="29" t="s">
        <v>530</v>
      </c>
      <c r="C3" s="1"/>
      <c r="D3" s="1" t="s">
        <v>34</v>
      </c>
      <c r="E3" s="1" t="s">
        <v>34</v>
      </c>
      <c r="F3" s="4"/>
      <c r="G3" s="4"/>
      <c r="H3" s="33"/>
      <c r="I3" s="4"/>
      <c r="J3" s="4"/>
      <c r="K3" s="33"/>
      <c r="L3" s="4"/>
      <c r="M3" s="33"/>
      <c r="N3" s="33"/>
      <c r="O3" s="33"/>
      <c r="P3" s="33"/>
      <c r="Q3" s="33"/>
      <c r="R3" s="74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4"/>
      <c r="AP3" s="1"/>
      <c r="AQ3" s="32"/>
    </row>
    <row r="4" spans="1:49" x14ac:dyDescent="0.25">
      <c r="A4" s="31">
        <v>1</v>
      </c>
      <c r="B4" s="45">
        <v>13</v>
      </c>
      <c r="C4" s="32" t="s">
        <v>531</v>
      </c>
      <c r="D4" s="32" t="s">
        <v>117</v>
      </c>
      <c r="E4" s="32" t="s">
        <v>767</v>
      </c>
      <c r="F4" s="32">
        <f>10+1</f>
        <v>11</v>
      </c>
      <c r="G4" s="32">
        <f>10+1</f>
        <v>11</v>
      </c>
      <c r="H4" s="32">
        <v>1</v>
      </c>
      <c r="I4" s="1">
        <v>11</v>
      </c>
      <c r="J4" s="1">
        <v>11</v>
      </c>
      <c r="K4" s="32">
        <v>2</v>
      </c>
      <c r="L4" s="1">
        <v>8</v>
      </c>
      <c r="M4" s="32">
        <v>11</v>
      </c>
      <c r="N4" s="32">
        <v>3</v>
      </c>
      <c r="O4" s="32">
        <v>11</v>
      </c>
      <c r="P4" s="32">
        <v>11</v>
      </c>
      <c r="Q4" s="32">
        <v>4</v>
      </c>
      <c r="R4" s="75">
        <v>8</v>
      </c>
      <c r="S4" s="32">
        <v>11</v>
      </c>
      <c r="T4" s="32">
        <v>4</v>
      </c>
      <c r="U4" s="32">
        <v>11</v>
      </c>
      <c r="V4" s="32">
        <v>11</v>
      </c>
      <c r="W4" s="32">
        <v>4</v>
      </c>
      <c r="X4" s="32">
        <v>11</v>
      </c>
      <c r="Y4" s="32">
        <v>11</v>
      </c>
      <c r="Z4" s="32">
        <v>4</v>
      </c>
      <c r="AA4" s="32">
        <v>8</v>
      </c>
      <c r="AB4" s="32">
        <v>8</v>
      </c>
      <c r="AC4" s="32">
        <v>4</v>
      </c>
      <c r="AD4" s="32">
        <v>11</v>
      </c>
      <c r="AE4" s="32">
        <v>11</v>
      </c>
      <c r="AF4" s="32">
        <v>4</v>
      </c>
      <c r="AG4" s="32"/>
      <c r="AH4" s="32"/>
      <c r="AI4" s="32"/>
      <c r="AJ4" s="32"/>
      <c r="AK4" s="32"/>
      <c r="AL4" s="32"/>
      <c r="AM4" s="32"/>
      <c r="AN4" s="32"/>
      <c r="AO4" s="1"/>
      <c r="AP4" s="6">
        <f t="shared" ref="AP4:AP17" si="0">SUM(F4:AO4)</f>
        <v>216</v>
      </c>
      <c r="AQ4" s="34">
        <f t="shared" ref="AQ4:AQ17" si="1">SUM(F4:AM4)+AO4</f>
        <v>216</v>
      </c>
      <c r="AR4" s="41" t="s">
        <v>781</v>
      </c>
      <c r="AS4" s="41" t="s">
        <v>712</v>
      </c>
      <c r="AT4" s="41" t="s">
        <v>597</v>
      </c>
      <c r="AU4" s="40" t="s">
        <v>299</v>
      </c>
      <c r="AV4" s="38" t="s">
        <v>307</v>
      </c>
    </row>
    <row r="5" spans="1:49" s="31" customFormat="1" x14ac:dyDescent="0.25">
      <c r="A5" s="31">
        <v>2</v>
      </c>
      <c r="B5" s="45">
        <v>33</v>
      </c>
      <c r="C5" s="32" t="s">
        <v>531</v>
      </c>
      <c r="D5" s="34" t="s">
        <v>5</v>
      </c>
      <c r="E5" s="32" t="s">
        <v>413</v>
      </c>
      <c r="F5" s="32">
        <v>8</v>
      </c>
      <c r="G5" s="32">
        <v>8</v>
      </c>
      <c r="H5" s="32">
        <v>1</v>
      </c>
      <c r="I5" s="32">
        <v>6</v>
      </c>
      <c r="J5" s="32">
        <v>6</v>
      </c>
      <c r="K5" s="32">
        <v>2</v>
      </c>
      <c r="L5" s="32"/>
      <c r="M5" s="32"/>
      <c r="N5" s="32"/>
      <c r="O5" s="32">
        <v>4</v>
      </c>
      <c r="P5" s="32">
        <v>5</v>
      </c>
      <c r="Q5" s="32">
        <v>3</v>
      </c>
      <c r="R5" s="76">
        <v>5</v>
      </c>
      <c r="S5" s="32">
        <v>5</v>
      </c>
      <c r="T5" s="32">
        <v>4</v>
      </c>
      <c r="U5" s="32">
        <v>5</v>
      </c>
      <c r="V5" s="32">
        <v>6</v>
      </c>
      <c r="W5" s="32">
        <v>4</v>
      </c>
      <c r="X5" s="32">
        <v>8</v>
      </c>
      <c r="Y5" s="32">
        <v>8</v>
      </c>
      <c r="Z5" s="32">
        <v>4</v>
      </c>
      <c r="AA5" s="32">
        <v>5</v>
      </c>
      <c r="AB5" s="32">
        <v>1</v>
      </c>
      <c r="AC5" s="32">
        <v>4</v>
      </c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4">
        <f t="shared" si="0"/>
        <v>102</v>
      </c>
      <c r="AQ5" s="34">
        <f t="shared" si="1"/>
        <v>102</v>
      </c>
      <c r="AR5" s="41" t="s">
        <v>757</v>
      </c>
      <c r="AS5" s="41" t="s">
        <v>713</v>
      </c>
      <c r="AT5" s="41" t="s">
        <v>768</v>
      </c>
      <c r="AU5" s="22"/>
      <c r="AV5" s="37" t="s">
        <v>303</v>
      </c>
    </row>
    <row r="6" spans="1:49" s="31" customFormat="1" x14ac:dyDescent="0.25">
      <c r="A6" s="31">
        <v>3</v>
      </c>
      <c r="B6" s="45">
        <v>25</v>
      </c>
      <c r="C6" s="32" t="s">
        <v>687</v>
      </c>
      <c r="D6" s="32" t="s">
        <v>536</v>
      </c>
      <c r="E6" s="32" t="s">
        <v>552</v>
      </c>
      <c r="F6" s="32"/>
      <c r="G6" s="32"/>
      <c r="H6" s="32"/>
      <c r="I6" s="32"/>
      <c r="J6" s="32"/>
      <c r="K6" s="32"/>
      <c r="L6" s="32">
        <v>10</v>
      </c>
      <c r="M6" s="32">
        <v>1</v>
      </c>
      <c r="N6" s="32">
        <v>1</v>
      </c>
      <c r="O6" s="32">
        <v>5</v>
      </c>
      <c r="P6" s="32">
        <v>6</v>
      </c>
      <c r="Q6" s="32">
        <v>2</v>
      </c>
      <c r="R6" s="76">
        <v>6</v>
      </c>
      <c r="S6" s="32">
        <v>8</v>
      </c>
      <c r="T6" s="32">
        <v>3</v>
      </c>
      <c r="U6" s="32">
        <v>8</v>
      </c>
      <c r="V6" s="32">
        <v>1</v>
      </c>
      <c r="W6" s="32">
        <v>4</v>
      </c>
      <c r="X6" s="32">
        <v>6</v>
      </c>
      <c r="Y6" s="32">
        <v>6</v>
      </c>
      <c r="Z6" s="32">
        <v>4</v>
      </c>
      <c r="AA6" s="32">
        <v>1</v>
      </c>
      <c r="AB6" s="32">
        <v>1</v>
      </c>
      <c r="AC6" s="32">
        <v>4</v>
      </c>
      <c r="AD6" s="32">
        <v>4</v>
      </c>
      <c r="AE6" s="32">
        <v>4</v>
      </c>
      <c r="AF6" s="32">
        <v>4</v>
      </c>
      <c r="AG6" s="32"/>
      <c r="AH6" s="32"/>
      <c r="AI6" s="32"/>
      <c r="AJ6" s="32"/>
      <c r="AK6" s="32"/>
      <c r="AL6" s="32"/>
      <c r="AM6" s="32"/>
      <c r="AN6" s="32"/>
      <c r="AO6" s="32"/>
      <c r="AP6" s="34">
        <f t="shared" si="0"/>
        <v>89</v>
      </c>
      <c r="AQ6" s="34">
        <f t="shared" si="1"/>
        <v>89</v>
      </c>
      <c r="AR6" s="41" t="s">
        <v>736</v>
      </c>
      <c r="AS6" s="41"/>
      <c r="AT6" s="41"/>
      <c r="AU6" s="40" t="s">
        <v>75</v>
      </c>
      <c r="AV6" s="38" t="s">
        <v>498</v>
      </c>
    </row>
    <row r="7" spans="1:49" s="31" customFormat="1" x14ac:dyDescent="0.25">
      <c r="A7" s="31">
        <v>4</v>
      </c>
      <c r="B7" s="45">
        <v>7</v>
      </c>
      <c r="C7" s="32" t="s">
        <v>687</v>
      </c>
      <c r="D7" s="68" t="s">
        <v>235</v>
      </c>
      <c r="E7" s="47" t="s">
        <v>40</v>
      </c>
      <c r="F7" s="32"/>
      <c r="G7" s="32"/>
      <c r="H7" s="32"/>
      <c r="I7" s="32">
        <v>1</v>
      </c>
      <c r="J7" s="32">
        <v>1</v>
      </c>
      <c r="K7" s="32">
        <v>1</v>
      </c>
      <c r="L7" s="32"/>
      <c r="M7" s="32"/>
      <c r="N7" s="32"/>
      <c r="O7" s="32">
        <v>1</v>
      </c>
      <c r="P7" s="32">
        <v>1</v>
      </c>
      <c r="Q7" s="32">
        <v>2</v>
      </c>
      <c r="R7" s="75">
        <v>11</v>
      </c>
      <c r="S7" s="32">
        <v>1</v>
      </c>
      <c r="T7" s="32">
        <v>3</v>
      </c>
      <c r="U7" s="32"/>
      <c r="V7" s="32"/>
      <c r="W7" s="32"/>
      <c r="X7" s="32"/>
      <c r="Y7" s="32"/>
      <c r="Z7" s="32"/>
      <c r="AA7" s="32">
        <v>11</v>
      </c>
      <c r="AB7" s="32">
        <v>11</v>
      </c>
      <c r="AC7" s="32">
        <v>4</v>
      </c>
      <c r="AD7" s="32">
        <v>1</v>
      </c>
      <c r="AE7" s="32">
        <v>1</v>
      </c>
      <c r="AF7" s="32">
        <v>4</v>
      </c>
      <c r="AG7" s="32"/>
      <c r="AH7" s="32"/>
      <c r="AI7" s="32"/>
      <c r="AJ7" s="32"/>
      <c r="AK7" s="32"/>
      <c r="AL7" s="32"/>
      <c r="AM7" s="32"/>
      <c r="AN7" s="32"/>
      <c r="AO7" s="32"/>
      <c r="AP7" s="34">
        <f t="shared" si="0"/>
        <v>54</v>
      </c>
      <c r="AQ7" s="34">
        <f t="shared" si="1"/>
        <v>54</v>
      </c>
      <c r="AR7" s="41" t="s">
        <v>777</v>
      </c>
      <c r="AS7" s="41"/>
      <c r="AT7" s="41"/>
      <c r="AU7" s="55"/>
      <c r="AV7" s="39" t="s">
        <v>750</v>
      </c>
    </row>
    <row r="8" spans="1:49" s="31" customFormat="1" x14ac:dyDescent="0.25">
      <c r="A8" s="31">
        <v>5</v>
      </c>
      <c r="B8" s="45">
        <v>10</v>
      </c>
      <c r="C8" s="32" t="s">
        <v>531</v>
      </c>
      <c r="D8" s="32" t="s">
        <v>493</v>
      </c>
      <c r="E8" s="32" t="s">
        <v>683</v>
      </c>
      <c r="F8" s="32">
        <v>8</v>
      </c>
      <c r="G8" s="32">
        <v>8</v>
      </c>
      <c r="H8" s="32">
        <v>1</v>
      </c>
      <c r="I8" s="32"/>
      <c r="J8" s="32"/>
      <c r="K8" s="32"/>
      <c r="L8" s="32">
        <v>11</v>
      </c>
      <c r="M8" s="32">
        <v>8</v>
      </c>
      <c r="N8" s="32">
        <v>2</v>
      </c>
      <c r="O8" s="32"/>
      <c r="P8" s="32"/>
      <c r="Q8" s="32"/>
      <c r="R8" s="75">
        <v>1</v>
      </c>
      <c r="S8" s="32">
        <v>1</v>
      </c>
      <c r="T8" s="32">
        <v>3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4">
        <f t="shared" si="0"/>
        <v>43</v>
      </c>
      <c r="AQ8" s="34">
        <f t="shared" si="1"/>
        <v>43</v>
      </c>
      <c r="AR8" s="41" t="s">
        <v>696</v>
      </c>
      <c r="AS8" s="41"/>
      <c r="AT8" s="41"/>
      <c r="AU8" s="40" t="s">
        <v>617</v>
      </c>
      <c r="AV8" s="38"/>
    </row>
    <row r="9" spans="1:49" s="31" customFormat="1" x14ac:dyDescent="0.25">
      <c r="A9" s="31">
        <v>6</v>
      </c>
      <c r="B9" s="45">
        <v>100</v>
      </c>
      <c r="C9" s="32" t="s">
        <v>687</v>
      </c>
      <c r="D9" s="32" t="s">
        <v>414</v>
      </c>
      <c r="E9" s="32" t="s">
        <v>735</v>
      </c>
      <c r="F9" s="32"/>
      <c r="G9" s="32"/>
      <c r="H9" s="32"/>
      <c r="I9" s="32"/>
      <c r="J9" s="32"/>
      <c r="K9" s="32"/>
      <c r="L9" s="32"/>
      <c r="M9" s="32"/>
      <c r="N9" s="32"/>
      <c r="O9" s="32">
        <v>6</v>
      </c>
      <c r="P9" s="32">
        <v>8</v>
      </c>
      <c r="Q9" s="32">
        <v>1</v>
      </c>
      <c r="R9" s="75"/>
      <c r="S9" s="32"/>
      <c r="T9" s="32"/>
      <c r="U9" s="32">
        <v>6</v>
      </c>
      <c r="V9" s="32">
        <v>8</v>
      </c>
      <c r="W9" s="32">
        <v>2</v>
      </c>
      <c r="X9" s="32"/>
      <c r="Y9" s="32"/>
      <c r="Z9" s="32"/>
      <c r="AA9" s="32"/>
      <c r="AB9" s="32"/>
      <c r="AC9" s="32"/>
      <c r="AD9" s="32">
        <v>5</v>
      </c>
      <c r="AE9" s="32">
        <v>3</v>
      </c>
      <c r="AF9" s="32">
        <v>3</v>
      </c>
      <c r="AG9" s="32"/>
      <c r="AH9" s="32"/>
      <c r="AI9" s="32"/>
      <c r="AJ9" s="32"/>
      <c r="AK9" s="32"/>
      <c r="AL9" s="32"/>
      <c r="AM9" s="32"/>
      <c r="AN9" s="32"/>
      <c r="AO9" s="32"/>
      <c r="AP9" s="34">
        <f t="shared" si="0"/>
        <v>42</v>
      </c>
      <c r="AQ9" s="34">
        <f t="shared" si="1"/>
        <v>42</v>
      </c>
      <c r="AR9" s="41" t="s">
        <v>738</v>
      </c>
      <c r="AS9" s="41"/>
      <c r="AT9" s="41"/>
      <c r="AU9" s="22"/>
    </row>
    <row r="10" spans="1:49" s="31" customFormat="1" x14ac:dyDescent="0.25">
      <c r="A10" s="31">
        <v>7</v>
      </c>
      <c r="B10" s="45">
        <v>6</v>
      </c>
      <c r="C10" s="32" t="s">
        <v>531</v>
      </c>
      <c r="D10" s="47" t="s">
        <v>497</v>
      </c>
      <c r="E10" s="47" t="s">
        <v>534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75"/>
      <c r="S10" s="32"/>
      <c r="T10" s="32"/>
      <c r="U10" s="32"/>
      <c r="V10" s="32"/>
      <c r="W10" s="32"/>
      <c r="X10" s="32"/>
      <c r="Y10" s="32"/>
      <c r="Z10" s="32"/>
      <c r="AA10" s="32">
        <v>6</v>
      </c>
      <c r="AB10" s="32">
        <v>6</v>
      </c>
      <c r="AC10" s="32">
        <v>1</v>
      </c>
      <c r="AD10" s="32">
        <v>8</v>
      </c>
      <c r="AE10" s="32">
        <v>8</v>
      </c>
      <c r="AF10" s="32">
        <v>2</v>
      </c>
      <c r="AG10" s="32"/>
      <c r="AH10" s="32"/>
      <c r="AI10" s="32"/>
      <c r="AJ10" s="32"/>
      <c r="AK10" s="32"/>
      <c r="AL10" s="32"/>
      <c r="AM10" s="32"/>
      <c r="AN10" s="32"/>
      <c r="AO10" s="32"/>
      <c r="AP10" s="34">
        <f t="shared" si="0"/>
        <v>31</v>
      </c>
      <c r="AQ10" s="34">
        <f t="shared" si="1"/>
        <v>31</v>
      </c>
      <c r="AR10" s="41" t="s">
        <v>782</v>
      </c>
      <c r="AS10" s="41"/>
      <c r="AT10" s="41"/>
      <c r="AU10" s="55"/>
      <c r="AV10" s="39"/>
    </row>
    <row r="11" spans="1:49" s="31" customFormat="1" x14ac:dyDescent="0.25">
      <c r="A11" s="31">
        <v>8</v>
      </c>
      <c r="B11" s="45">
        <v>78</v>
      </c>
      <c r="C11" s="32" t="s">
        <v>687</v>
      </c>
      <c r="D11" s="32" t="s">
        <v>2</v>
      </c>
      <c r="E11" s="32" t="s">
        <v>689</v>
      </c>
      <c r="F11" s="32">
        <v>1</v>
      </c>
      <c r="G11" s="32">
        <v>6</v>
      </c>
      <c r="H11" s="32">
        <v>1</v>
      </c>
      <c r="I11" s="32"/>
      <c r="J11" s="32"/>
      <c r="K11" s="32"/>
      <c r="L11" s="32"/>
      <c r="M11" s="32"/>
      <c r="N11" s="32"/>
      <c r="O11" s="32">
        <v>8</v>
      </c>
      <c r="P11" s="32">
        <v>1</v>
      </c>
      <c r="Q11" s="32">
        <v>2</v>
      </c>
      <c r="R11" s="76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>
        <v>4</v>
      </c>
      <c r="AE11" s="32">
        <v>1</v>
      </c>
      <c r="AF11" s="32">
        <v>3</v>
      </c>
      <c r="AG11" s="32"/>
      <c r="AH11" s="32"/>
      <c r="AI11" s="32"/>
      <c r="AJ11" s="32"/>
      <c r="AK11" s="32"/>
      <c r="AL11" s="32"/>
      <c r="AM11" s="32"/>
      <c r="AN11" s="32"/>
      <c r="AO11" s="32"/>
      <c r="AP11" s="34">
        <f t="shared" si="0"/>
        <v>27</v>
      </c>
      <c r="AQ11" s="34">
        <f t="shared" si="1"/>
        <v>27</v>
      </c>
      <c r="AR11" s="41" t="s">
        <v>737</v>
      </c>
      <c r="AS11" s="41"/>
      <c r="AT11" s="41"/>
      <c r="AU11" s="40"/>
      <c r="AV11" s="38"/>
    </row>
    <row r="12" spans="1:49" s="31" customFormat="1" x14ac:dyDescent="0.25">
      <c r="A12" s="31">
        <v>9</v>
      </c>
      <c r="B12" s="45">
        <v>40</v>
      </c>
      <c r="C12" s="32" t="s">
        <v>687</v>
      </c>
      <c r="D12" s="32" t="s">
        <v>438</v>
      </c>
      <c r="E12" s="32" t="s">
        <v>439</v>
      </c>
      <c r="F12" s="32"/>
      <c r="G12" s="32"/>
      <c r="H12" s="32"/>
      <c r="I12" s="32">
        <v>8</v>
      </c>
      <c r="J12" s="32">
        <v>8</v>
      </c>
      <c r="K12" s="32">
        <v>1</v>
      </c>
      <c r="L12" s="32"/>
      <c r="M12" s="32"/>
      <c r="N12" s="32"/>
      <c r="O12" s="32"/>
      <c r="P12" s="32"/>
      <c r="Q12" s="32"/>
      <c r="R12" s="76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4">
        <f t="shared" si="0"/>
        <v>17</v>
      </c>
      <c r="AQ12" s="34">
        <f t="shared" si="1"/>
        <v>17</v>
      </c>
      <c r="AR12" s="41"/>
      <c r="AS12" s="41" t="s">
        <v>170</v>
      </c>
      <c r="AT12" s="41"/>
      <c r="AU12" s="40"/>
      <c r="AV12" s="38"/>
    </row>
    <row r="13" spans="1:49" s="31" customFormat="1" x14ac:dyDescent="0.25">
      <c r="A13" s="31">
        <v>10</v>
      </c>
      <c r="B13" s="45">
        <v>3</v>
      </c>
      <c r="C13" s="32" t="s">
        <v>589</v>
      </c>
      <c r="D13" s="47" t="s">
        <v>12</v>
      </c>
      <c r="E13" s="47" t="s">
        <v>534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7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>
        <v>6</v>
      </c>
      <c r="AE13" s="32">
        <v>6</v>
      </c>
      <c r="AF13" s="32">
        <v>4</v>
      </c>
      <c r="AG13" s="32"/>
      <c r="AH13" s="32"/>
      <c r="AI13" s="32"/>
      <c r="AJ13" s="32"/>
      <c r="AK13" s="32"/>
      <c r="AL13" s="32"/>
      <c r="AM13" s="32"/>
      <c r="AN13" s="32"/>
      <c r="AO13" s="32"/>
      <c r="AP13" s="34">
        <f t="shared" si="0"/>
        <v>16</v>
      </c>
      <c r="AQ13" s="34">
        <f t="shared" si="1"/>
        <v>16</v>
      </c>
      <c r="AR13" s="41" t="s">
        <v>307</v>
      </c>
      <c r="AS13" s="41"/>
      <c r="AT13" s="41"/>
      <c r="AU13" s="55"/>
      <c r="AV13" s="39"/>
    </row>
    <row r="14" spans="1:49" s="31" customFormat="1" x14ac:dyDescent="0.25">
      <c r="A14" s="31">
        <v>11</v>
      </c>
      <c r="B14" s="45">
        <v>100</v>
      </c>
      <c r="C14" s="32" t="s">
        <v>687</v>
      </c>
      <c r="D14" s="32" t="s">
        <v>490</v>
      </c>
      <c r="E14" s="32" t="s">
        <v>415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7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>
        <v>1</v>
      </c>
      <c r="AE14" s="32">
        <v>5</v>
      </c>
      <c r="AF14" s="32">
        <v>1</v>
      </c>
      <c r="AG14" s="32"/>
      <c r="AH14" s="32"/>
      <c r="AI14" s="32"/>
      <c r="AJ14" s="32"/>
      <c r="AK14" s="32"/>
      <c r="AL14" s="32"/>
      <c r="AM14" s="32"/>
      <c r="AN14" s="11"/>
      <c r="AO14" s="32"/>
      <c r="AP14" s="34">
        <f t="shared" si="0"/>
        <v>7</v>
      </c>
      <c r="AQ14" s="34">
        <f t="shared" si="1"/>
        <v>7</v>
      </c>
      <c r="AR14" s="41" t="s">
        <v>757</v>
      </c>
      <c r="AS14" s="41"/>
      <c r="AT14" s="41"/>
      <c r="AU14" s="22"/>
      <c r="AV14" s="38"/>
    </row>
    <row r="15" spans="1:49" x14ac:dyDescent="0.25">
      <c r="A15" s="31">
        <v>12</v>
      </c>
      <c r="B15" s="28">
        <v>10</v>
      </c>
      <c r="C15" s="32" t="s">
        <v>687</v>
      </c>
      <c r="D15" s="32" t="s">
        <v>152</v>
      </c>
      <c r="E15" s="32" t="s">
        <v>688</v>
      </c>
      <c r="F15" s="1"/>
      <c r="G15" s="1"/>
      <c r="H15" s="32"/>
      <c r="I15" s="1"/>
      <c r="J15" s="1"/>
      <c r="K15" s="32"/>
      <c r="L15" s="1">
        <v>1</v>
      </c>
      <c r="M15" s="32">
        <v>1</v>
      </c>
      <c r="N15" s="32">
        <v>1</v>
      </c>
      <c r="O15" s="32"/>
      <c r="P15" s="32"/>
      <c r="Q15" s="32"/>
      <c r="R15" s="7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1"/>
      <c r="AP15" s="34">
        <f t="shared" si="0"/>
        <v>3</v>
      </c>
      <c r="AQ15" s="34">
        <f t="shared" si="1"/>
        <v>3</v>
      </c>
      <c r="AR15" s="41"/>
      <c r="AT15" s="41"/>
      <c r="AU15" s="22" t="s">
        <v>225</v>
      </c>
      <c r="AV15" s="31"/>
    </row>
    <row r="16" spans="1:49" x14ac:dyDescent="0.25">
      <c r="A16" s="31">
        <v>13</v>
      </c>
      <c r="B16" s="28">
        <v>99</v>
      </c>
      <c r="C16" s="32" t="s">
        <v>687</v>
      </c>
      <c r="D16" s="32" t="s">
        <v>165</v>
      </c>
      <c r="E16" s="32" t="s">
        <v>454</v>
      </c>
      <c r="F16" s="1"/>
      <c r="G16" s="1"/>
      <c r="H16" s="32"/>
      <c r="I16" s="1"/>
      <c r="J16" s="1"/>
      <c r="K16" s="32"/>
      <c r="L16" s="1"/>
      <c r="M16" s="32"/>
      <c r="N16" s="32"/>
      <c r="O16" s="32"/>
      <c r="P16" s="32"/>
      <c r="Q16" s="32"/>
      <c r="R16" s="7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1"/>
      <c r="AP16" s="34">
        <f t="shared" si="0"/>
        <v>0</v>
      </c>
      <c r="AQ16" s="34">
        <f t="shared" si="1"/>
        <v>0</v>
      </c>
      <c r="AR16" s="41"/>
      <c r="AT16" s="41"/>
      <c r="AU16" s="40"/>
    </row>
    <row r="17" spans="1:48" s="31" customFormat="1" x14ac:dyDescent="0.25">
      <c r="A17" s="31">
        <v>14</v>
      </c>
      <c r="B17" s="45">
        <v>9</v>
      </c>
      <c r="C17" s="32" t="s">
        <v>687</v>
      </c>
      <c r="D17" s="32" t="s">
        <v>281</v>
      </c>
      <c r="E17" s="32" t="s">
        <v>487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7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11"/>
      <c r="AO17" s="32"/>
      <c r="AP17" s="34">
        <f t="shared" si="0"/>
        <v>0</v>
      </c>
      <c r="AQ17" s="34">
        <f t="shared" si="1"/>
        <v>0</v>
      </c>
      <c r="AR17" s="41"/>
      <c r="AS17" s="41"/>
      <c r="AT17" s="41"/>
      <c r="AU17" s="22"/>
      <c r="AV17" s="38"/>
    </row>
    <row r="18" spans="1:48" s="31" customFormat="1" x14ac:dyDescent="0.25">
      <c r="B18" s="45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7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4"/>
      <c r="AQ18" s="34"/>
      <c r="AR18" s="41"/>
      <c r="AS18" s="41"/>
      <c r="AT18" s="41"/>
      <c r="AU18" s="22"/>
    </row>
    <row r="19" spans="1:48" s="31" customFormat="1" x14ac:dyDescent="0.25">
      <c r="B19" s="46" t="s">
        <v>339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7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4"/>
      <c r="AQ19" s="34"/>
      <c r="AR19" s="41"/>
      <c r="AS19" s="41"/>
      <c r="AT19" s="41"/>
      <c r="AU19" s="22"/>
    </row>
    <row r="20" spans="1:48" s="31" customFormat="1" x14ac:dyDescent="0.25">
      <c r="A20" s="31">
        <v>1</v>
      </c>
      <c r="B20" s="45">
        <v>34</v>
      </c>
      <c r="C20" s="32" t="s">
        <v>706</v>
      </c>
      <c r="D20" s="47" t="s">
        <v>12</v>
      </c>
      <c r="E20" s="47" t="s">
        <v>491</v>
      </c>
      <c r="F20" s="32">
        <v>10</v>
      </c>
      <c r="G20" s="32">
        <v>8</v>
      </c>
      <c r="H20" s="32">
        <v>1</v>
      </c>
      <c r="I20" s="32">
        <v>8</v>
      </c>
      <c r="J20" s="32">
        <v>8</v>
      </c>
      <c r="K20" s="32">
        <v>2</v>
      </c>
      <c r="L20" s="32">
        <v>8</v>
      </c>
      <c r="M20" s="32">
        <v>10</v>
      </c>
      <c r="N20" s="32">
        <v>3</v>
      </c>
      <c r="O20" s="32">
        <v>10</v>
      </c>
      <c r="P20" s="32">
        <v>10</v>
      </c>
      <c r="Q20" s="32">
        <v>4</v>
      </c>
      <c r="R20" s="75">
        <v>10</v>
      </c>
      <c r="S20" s="32">
        <v>10</v>
      </c>
      <c r="T20" s="32">
        <v>4</v>
      </c>
      <c r="U20" s="32">
        <v>10</v>
      </c>
      <c r="V20" s="32">
        <v>1</v>
      </c>
      <c r="W20" s="32">
        <v>4</v>
      </c>
      <c r="X20" s="32">
        <v>1</v>
      </c>
      <c r="Y20" s="32">
        <v>1</v>
      </c>
      <c r="Z20" s="32">
        <v>4</v>
      </c>
      <c r="AA20" s="32">
        <v>4</v>
      </c>
      <c r="AB20" s="32">
        <v>4</v>
      </c>
      <c r="AC20" s="32">
        <v>4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>
        <v>-1</v>
      </c>
      <c r="AP20" s="34">
        <f t="shared" ref="AP20:AP33" si="2">SUM(F20:AO20)</f>
        <v>138</v>
      </c>
      <c r="AQ20" s="34">
        <f t="shared" ref="AQ20:AQ33" si="3">SUM(F20:AM20)+AO20</f>
        <v>138</v>
      </c>
      <c r="AR20" s="41" t="s">
        <v>758</v>
      </c>
      <c r="AS20" s="41" t="s">
        <v>556</v>
      </c>
      <c r="AT20" s="41" t="s">
        <v>769</v>
      </c>
      <c r="AU20" s="55" t="s">
        <v>75</v>
      </c>
      <c r="AV20" s="39" t="s">
        <v>64</v>
      </c>
    </row>
    <row r="21" spans="1:48" s="31" customFormat="1" x14ac:dyDescent="0.25">
      <c r="A21" s="31">
        <v>2</v>
      </c>
      <c r="B21" s="45">
        <v>75</v>
      </c>
      <c r="C21" s="32" t="s">
        <v>756</v>
      </c>
      <c r="D21" s="34" t="s">
        <v>91</v>
      </c>
      <c r="E21" s="32" t="s">
        <v>755</v>
      </c>
      <c r="F21" s="32">
        <v>1</v>
      </c>
      <c r="G21" s="32">
        <v>4</v>
      </c>
      <c r="H21" s="32">
        <v>1</v>
      </c>
      <c r="I21" s="32">
        <v>2</v>
      </c>
      <c r="J21" s="32">
        <v>4</v>
      </c>
      <c r="K21" s="32">
        <v>2</v>
      </c>
      <c r="L21" s="32">
        <v>8</v>
      </c>
      <c r="M21" s="32">
        <v>1</v>
      </c>
      <c r="N21" s="32">
        <v>3</v>
      </c>
      <c r="O21" s="32">
        <v>6</v>
      </c>
      <c r="P21" s="32">
        <v>8</v>
      </c>
      <c r="Q21" s="32">
        <v>4</v>
      </c>
      <c r="R21" s="75">
        <v>8</v>
      </c>
      <c r="S21" s="32">
        <v>8</v>
      </c>
      <c r="T21" s="32">
        <v>4</v>
      </c>
      <c r="U21" s="32">
        <v>6</v>
      </c>
      <c r="V21" s="32">
        <v>10</v>
      </c>
      <c r="W21" s="32">
        <v>4</v>
      </c>
      <c r="X21" s="32">
        <v>5</v>
      </c>
      <c r="Y21" s="32">
        <v>8</v>
      </c>
      <c r="Z21" s="32">
        <v>4</v>
      </c>
      <c r="AA21" s="32">
        <v>5</v>
      </c>
      <c r="AB21" s="32">
        <v>5</v>
      </c>
      <c r="AC21" s="32">
        <v>4</v>
      </c>
      <c r="AD21" s="32">
        <v>10</v>
      </c>
      <c r="AE21" s="32">
        <v>8</v>
      </c>
      <c r="AF21" s="32">
        <v>4</v>
      </c>
      <c r="AG21" s="32"/>
      <c r="AH21" s="32"/>
      <c r="AI21" s="32"/>
      <c r="AJ21" s="32"/>
      <c r="AK21" s="32"/>
      <c r="AL21" s="32"/>
      <c r="AM21" s="32"/>
      <c r="AN21" s="11"/>
      <c r="AO21" s="32"/>
      <c r="AP21" s="34">
        <f t="shared" si="2"/>
        <v>137</v>
      </c>
      <c r="AQ21" s="34">
        <f t="shared" si="3"/>
        <v>137</v>
      </c>
      <c r="AR21" s="41" t="s">
        <v>739</v>
      </c>
      <c r="AS21" s="41" t="s">
        <v>715</v>
      </c>
      <c r="AT21" s="41" t="s">
        <v>775</v>
      </c>
      <c r="AU21" s="40" t="s">
        <v>725</v>
      </c>
      <c r="AV21" s="38" t="s">
        <v>752</v>
      </c>
    </row>
    <row r="22" spans="1:48" s="31" customFormat="1" x14ac:dyDescent="0.25">
      <c r="A22" s="31">
        <v>3</v>
      </c>
      <c r="B22" s="45">
        <v>2</v>
      </c>
      <c r="C22" s="32" t="s">
        <v>706</v>
      </c>
      <c r="D22" s="34" t="s">
        <v>110</v>
      </c>
      <c r="E22" s="32" t="s">
        <v>538</v>
      </c>
      <c r="F22" s="32">
        <v>8</v>
      </c>
      <c r="G22" s="32">
        <v>10</v>
      </c>
      <c r="H22" s="32">
        <v>1</v>
      </c>
      <c r="I22" s="32"/>
      <c r="J22" s="32"/>
      <c r="K22" s="32"/>
      <c r="L22" s="32"/>
      <c r="M22" s="32"/>
      <c r="N22" s="32"/>
      <c r="O22" s="32"/>
      <c r="P22" s="32"/>
      <c r="Q22" s="32"/>
      <c r="R22" s="76"/>
      <c r="S22" s="32"/>
      <c r="T22" s="32"/>
      <c r="U22" s="32">
        <v>8</v>
      </c>
      <c r="V22" s="32">
        <v>6</v>
      </c>
      <c r="W22" s="32">
        <v>2</v>
      </c>
      <c r="X22" s="32"/>
      <c r="Y22" s="32"/>
      <c r="Z22" s="32">
        <v>3</v>
      </c>
      <c r="AA22" s="32">
        <v>6</v>
      </c>
      <c r="AB22" s="32">
        <v>6</v>
      </c>
      <c r="AC22" s="32">
        <v>4</v>
      </c>
      <c r="AD22" s="32">
        <v>6</v>
      </c>
      <c r="AE22" s="32">
        <v>6</v>
      </c>
      <c r="AF22" s="32">
        <v>4</v>
      </c>
      <c r="AG22" s="32"/>
      <c r="AH22" s="32"/>
      <c r="AI22" s="32"/>
      <c r="AJ22" s="32"/>
      <c r="AK22" s="32"/>
      <c r="AL22" s="32"/>
      <c r="AM22" s="32"/>
      <c r="AN22" s="32"/>
      <c r="AO22" s="32"/>
      <c r="AP22" s="34">
        <f t="shared" si="2"/>
        <v>70</v>
      </c>
      <c r="AQ22" s="34">
        <f t="shared" si="3"/>
        <v>70</v>
      </c>
      <c r="AR22" s="41" t="s">
        <v>221</v>
      </c>
      <c r="AS22" s="41"/>
      <c r="AT22" s="41"/>
      <c r="AU22" s="40"/>
      <c r="AV22" s="38"/>
    </row>
    <row r="23" spans="1:48" s="31" customFormat="1" x14ac:dyDescent="0.25">
      <c r="A23" s="31">
        <v>4</v>
      </c>
      <c r="B23" s="45">
        <v>99</v>
      </c>
      <c r="C23" s="32" t="s">
        <v>706</v>
      </c>
      <c r="D23" s="32" t="s">
        <v>565</v>
      </c>
      <c r="E23" s="32" t="s">
        <v>95</v>
      </c>
      <c r="F23" s="32">
        <v>6</v>
      </c>
      <c r="G23" s="32">
        <v>5</v>
      </c>
      <c r="H23" s="32">
        <v>1</v>
      </c>
      <c r="I23" s="32"/>
      <c r="J23" s="32"/>
      <c r="K23" s="32"/>
      <c r="L23" s="32"/>
      <c r="M23" s="32"/>
      <c r="N23" s="32"/>
      <c r="O23" s="32">
        <v>8</v>
      </c>
      <c r="P23" s="32">
        <v>6</v>
      </c>
      <c r="Q23" s="32">
        <v>2</v>
      </c>
      <c r="R23" s="76"/>
      <c r="S23" s="32"/>
      <c r="T23" s="32"/>
      <c r="U23" s="32"/>
      <c r="V23" s="32"/>
      <c r="W23" s="32"/>
      <c r="X23" s="32">
        <v>6</v>
      </c>
      <c r="Y23" s="32">
        <v>10</v>
      </c>
      <c r="Z23" s="32">
        <v>3</v>
      </c>
      <c r="AA23" s="32">
        <v>10</v>
      </c>
      <c r="AB23" s="32">
        <v>8</v>
      </c>
      <c r="AC23" s="32">
        <v>4</v>
      </c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4">
        <f t="shared" si="2"/>
        <v>69</v>
      </c>
      <c r="AQ23" s="34">
        <f t="shared" si="3"/>
        <v>69</v>
      </c>
      <c r="AR23" s="41" t="s">
        <v>84</v>
      </c>
      <c r="AS23" s="41"/>
      <c r="AT23" s="41" t="s">
        <v>771</v>
      </c>
      <c r="AU23" s="22"/>
    </row>
    <row r="24" spans="1:48" x14ac:dyDescent="0.25">
      <c r="A24" s="31">
        <v>5</v>
      </c>
      <c r="B24" s="45">
        <v>15</v>
      </c>
      <c r="C24" s="32" t="s">
        <v>706</v>
      </c>
      <c r="D24" s="32" t="s">
        <v>87</v>
      </c>
      <c r="E24" s="32" t="s">
        <v>741</v>
      </c>
      <c r="F24" s="32"/>
      <c r="G24" s="32"/>
      <c r="H24" s="32"/>
      <c r="I24" s="1">
        <v>1</v>
      </c>
      <c r="J24" s="1">
        <v>5</v>
      </c>
      <c r="K24" s="32">
        <v>1</v>
      </c>
      <c r="L24" s="1"/>
      <c r="M24" s="32"/>
      <c r="N24" s="32"/>
      <c r="O24" s="32">
        <v>1</v>
      </c>
      <c r="P24" s="32">
        <v>1</v>
      </c>
      <c r="Q24" s="32">
        <v>2</v>
      </c>
      <c r="R24" s="75">
        <v>5</v>
      </c>
      <c r="S24" s="32">
        <v>1</v>
      </c>
      <c r="T24" s="32">
        <v>3</v>
      </c>
      <c r="U24" s="32">
        <v>5</v>
      </c>
      <c r="V24" s="32">
        <v>8</v>
      </c>
      <c r="W24" s="32">
        <v>4</v>
      </c>
      <c r="X24" s="32">
        <v>10</v>
      </c>
      <c r="Y24" s="32">
        <v>5</v>
      </c>
      <c r="Z24" s="32">
        <v>4</v>
      </c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4">
        <f t="shared" si="2"/>
        <v>56</v>
      </c>
      <c r="AQ24" s="34">
        <f t="shared" si="3"/>
        <v>56</v>
      </c>
      <c r="AR24" s="41" t="s">
        <v>690</v>
      </c>
      <c r="AT24" s="41" t="s">
        <v>770</v>
      </c>
      <c r="AU24" s="40" t="s">
        <v>394</v>
      </c>
      <c r="AV24" s="38" t="s">
        <v>753</v>
      </c>
    </row>
    <row r="25" spans="1:48" x14ac:dyDescent="0.25">
      <c r="A25" s="31">
        <v>6</v>
      </c>
      <c r="B25" s="45">
        <v>3</v>
      </c>
      <c r="C25" s="32" t="s">
        <v>706</v>
      </c>
      <c r="D25" s="34" t="s">
        <v>550</v>
      </c>
      <c r="E25" s="32" t="s">
        <v>551</v>
      </c>
      <c r="F25" s="32">
        <v>1</v>
      </c>
      <c r="G25" s="32">
        <v>1</v>
      </c>
      <c r="H25" s="34">
        <v>1</v>
      </c>
      <c r="I25" s="1"/>
      <c r="J25" s="1"/>
      <c r="K25" s="32"/>
      <c r="L25" s="1"/>
      <c r="M25" s="32"/>
      <c r="N25" s="32"/>
      <c r="O25" s="32"/>
      <c r="P25" s="32"/>
      <c r="Q25" s="32"/>
      <c r="R25" s="76"/>
      <c r="S25" s="32"/>
      <c r="T25" s="32"/>
      <c r="U25" s="32"/>
      <c r="V25" s="32"/>
      <c r="W25" s="32"/>
      <c r="X25" s="32">
        <v>8</v>
      </c>
      <c r="Y25" s="32">
        <v>6</v>
      </c>
      <c r="Z25" s="32">
        <v>2</v>
      </c>
      <c r="AA25" s="32">
        <v>1</v>
      </c>
      <c r="AB25" s="32">
        <v>10</v>
      </c>
      <c r="AC25" s="32">
        <v>3</v>
      </c>
      <c r="AD25" s="32">
        <v>8</v>
      </c>
      <c r="AE25" s="32">
        <v>10</v>
      </c>
      <c r="AF25" s="32">
        <v>4</v>
      </c>
      <c r="AG25" s="32"/>
      <c r="AH25" s="32"/>
      <c r="AI25" s="32"/>
      <c r="AJ25" s="32"/>
      <c r="AK25" s="32"/>
      <c r="AL25" s="32"/>
      <c r="AM25" s="32"/>
      <c r="AN25" s="32"/>
      <c r="AO25" s="1"/>
      <c r="AP25" s="34">
        <f t="shared" si="2"/>
        <v>55</v>
      </c>
      <c r="AQ25" s="34">
        <f t="shared" si="3"/>
        <v>55</v>
      </c>
      <c r="AR25" s="41" t="s">
        <v>693</v>
      </c>
      <c r="AT25" s="41"/>
      <c r="AU25" s="31"/>
      <c r="AV25" s="31"/>
    </row>
    <row r="26" spans="1:48" s="31" customFormat="1" x14ac:dyDescent="0.25">
      <c r="A26" s="31">
        <v>7</v>
      </c>
      <c r="B26" s="45">
        <v>226</v>
      </c>
      <c r="C26" s="32" t="s">
        <v>706</v>
      </c>
      <c r="D26" s="34" t="s">
        <v>542</v>
      </c>
      <c r="E26" s="32" t="s">
        <v>543</v>
      </c>
      <c r="F26" s="32">
        <v>6</v>
      </c>
      <c r="G26" s="32">
        <v>6</v>
      </c>
      <c r="H26" s="32">
        <v>1</v>
      </c>
      <c r="I26" s="32">
        <v>1</v>
      </c>
      <c r="J26" s="32">
        <v>4</v>
      </c>
      <c r="K26" s="32">
        <v>2</v>
      </c>
      <c r="L26" s="32">
        <v>6</v>
      </c>
      <c r="M26" s="32">
        <v>8</v>
      </c>
      <c r="N26" s="32">
        <v>3</v>
      </c>
      <c r="O26" s="32">
        <v>1</v>
      </c>
      <c r="P26" s="32">
        <v>1</v>
      </c>
      <c r="Q26" s="32">
        <v>4</v>
      </c>
      <c r="R26" s="7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4">
        <f t="shared" si="2"/>
        <v>43</v>
      </c>
      <c r="AQ26" s="34">
        <f t="shared" si="3"/>
        <v>43</v>
      </c>
      <c r="AR26" s="41" t="s">
        <v>740</v>
      </c>
      <c r="AS26" s="41" t="s">
        <v>172</v>
      </c>
      <c r="AT26" s="41"/>
      <c r="AU26" s="73" t="s">
        <v>146</v>
      </c>
      <c r="AV26" s="39"/>
    </row>
    <row r="27" spans="1:48" s="31" customFormat="1" x14ac:dyDescent="0.25">
      <c r="A27" s="31">
        <v>8</v>
      </c>
      <c r="B27" s="45">
        <v>66</v>
      </c>
      <c r="C27" s="32" t="s">
        <v>706</v>
      </c>
      <c r="D27" s="32" t="s">
        <v>496</v>
      </c>
      <c r="E27" s="47" t="s">
        <v>88</v>
      </c>
      <c r="F27" s="32">
        <v>5</v>
      </c>
      <c r="G27" s="32">
        <v>1</v>
      </c>
      <c r="H27" s="32">
        <v>1</v>
      </c>
      <c r="I27" s="32">
        <v>10</v>
      </c>
      <c r="J27" s="32">
        <v>10</v>
      </c>
      <c r="K27" s="32">
        <v>2</v>
      </c>
      <c r="L27" s="32"/>
      <c r="M27" s="32"/>
      <c r="N27" s="32"/>
      <c r="O27" s="32"/>
      <c r="P27" s="32"/>
      <c r="Q27" s="32"/>
      <c r="R27" s="7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4">
        <f t="shared" si="2"/>
        <v>29</v>
      </c>
      <c r="AQ27" s="34">
        <f t="shared" si="3"/>
        <v>29</v>
      </c>
      <c r="AR27" s="41" t="s">
        <v>691</v>
      </c>
      <c r="AS27" s="41" t="s">
        <v>609</v>
      </c>
      <c r="AT27" s="41"/>
    </row>
    <row r="28" spans="1:48" x14ac:dyDescent="0.25">
      <c r="A28" s="31">
        <v>9</v>
      </c>
      <c r="B28" s="45">
        <v>77</v>
      </c>
      <c r="C28" s="32" t="s">
        <v>706</v>
      </c>
      <c r="D28" s="47" t="s">
        <v>7</v>
      </c>
      <c r="E28" s="47" t="s">
        <v>420</v>
      </c>
      <c r="F28" s="32"/>
      <c r="G28" s="32"/>
      <c r="H28" s="32"/>
      <c r="I28" s="32">
        <v>1</v>
      </c>
      <c r="J28" s="32">
        <v>1</v>
      </c>
      <c r="K28" s="32">
        <v>1</v>
      </c>
      <c r="L28" s="32"/>
      <c r="M28" s="32"/>
      <c r="N28" s="32"/>
      <c r="O28" s="32"/>
      <c r="P28" s="32"/>
      <c r="Q28" s="32"/>
      <c r="R28" s="75"/>
      <c r="S28" s="32"/>
      <c r="T28" s="32"/>
      <c r="U28" s="32"/>
      <c r="V28" s="32"/>
      <c r="W28" s="32"/>
      <c r="X28" s="32"/>
      <c r="Y28" s="32"/>
      <c r="Z28" s="32"/>
      <c r="AA28" s="32">
        <v>8</v>
      </c>
      <c r="AB28" s="32">
        <v>3</v>
      </c>
      <c r="AC28" s="32">
        <v>2</v>
      </c>
      <c r="AD28" s="32">
        <v>1</v>
      </c>
      <c r="AE28" s="32">
        <v>1</v>
      </c>
      <c r="AF28" s="32">
        <v>3</v>
      </c>
      <c r="AG28" s="32"/>
      <c r="AH28" s="32"/>
      <c r="AI28" s="32"/>
      <c r="AJ28" s="32"/>
      <c r="AK28" s="32"/>
      <c r="AL28" s="32"/>
      <c r="AM28" s="32"/>
      <c r="AN28" s="32"/>
      <c r="AO28" s="32"/>
      <c r="AP28" s="34">
        <f t="shared" si="2"/>
        <v>21</v>
      </c>
      <c r="AQ28" s="34">
        <f t="shared" si="3"/>
        <v>21</v>
      </c>
      <c r="AR28" s="41" t="s">
        <v>63</v>
      </c>
      <c r="AS28" s="41" t="s">
        <v>216</v>
      </c>
      <c r="AT28" s="41"/>
      <c r="AU28" s="55"/>
      <c r="AV28" s="31"/>
    </row>
    <row r="29" spans="1:48" x14ac:dyDescent="0.25">
      <c r="A29" s="31">
        <v>10</v>
      </c>
      <c r="B29" s="45">
        <v>68</v>
      </c>
      <c r="C29" s="32" t="s">
        <v>706</v>
      </c>
      <c r="D29" s="32" t="s">
        <v>114</v>
      </c>
      <c r="E29" s="32" t="s">
        <v>129</v>
      </c>
      <c r="F29" s="32"/>
      <c r="G29" s="32"/>
      <c r="H29" s="32"/>
      <c r="I29" s="1"/>
      <c r="J29" s="1"/>
      <c r="K29" s="32"/>
      <c r="L29" s="1">
        <v>1</v>
      </c>
      <c r="M29" s="32">
        <v>1</v>
      </c>
      <c r="N29" s="32">
        <v>1</v>
      </c>
      <c r="O29" s="32"/>
      <c r="P29" s="32"/>
      <c r="Q29" s="32"/>
      <c r="R29" s="75">
        <v>6</v>
      </c>
      <c r="S29" s="32">
        <v>6</v>
      </c>
      <c r="T29" s="32">
        <v>2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11"/>
      <c r="AO29" s="32"/>
      <c r="AP29" s="34">
        <f t="shared" si="2"/>
        <v>17</v>
      </c>
      <c r="AQ29" s="34">
        <f t="shared" si="3"/>
        <v>17</v>
      </c>
      <c r="AR29" s="41"/>
      <c r="AT29" s="41"/>
      <c r="AU29" s="55"/>
      <c r="AV29" s="31" t="s">
        <v>751</v>
      </c>
    </row>
    <row r="30" spans="1:48" s="31" customFormat="1" x14ac:dyDescent="0.25">
      <c r="A30" s="31">
        <v>11</v>
      </c>
      <c r="B30" s="45">
        <v>19</v>
      </c>
      <c r="C30" s="32" t="s">
        <v>756</v>
      </c>
      <c r="D30" s="32" t="s">
        <v>126</v>
      </c>
      <c r="E30" s="32" t="s">
        <v>562</v>
      </c>
      <c r="F30" s="32"/>
      <c r="G30" s="32"/>
      <c r="H30" s="32"/>
      <c r="I30" s="32">
        <v>5</v>
      </c>
      <c r="J30" s="32">
        <v>6</v>
      </c>
      <c r="K30" s="32">
        <v>1</v>
      </c>
      <c r="L30" s="32"/>
      <c r="M30" s="32"/>
      <c r="N30" s="32"/>
      <c r="O30" s="32"/>
      <c r="P30" s="32"/>
      <c r="Q30" s="32"/>
      <c r="R30" s="7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4">
        <f t="shared" si="2"/>
        <v>12</v>
      </c>
      <c r="AQ30" s="34">
        <f t="shared" si="3"/>
        <v>12</v>
      </c>
      <c r="AR30" s="41"/>
      <c r="AS30" s="41" t="s">
        <v>713</v>
      </c>
      <c r="AT30" s="41"/>
      <c r="AU30" s="40"/>
      <c r="AV30" s="38"/>
    </row>
    <row r="31" spans="1:48" s="31" customFormat="1" x14ac:dyDescent="0.25">
      <c r="A31" s="31">
        <v>12</v>
      </c>
      <c r="B31" s="45">
        <v>7</v>
      </c>
      <c r="C31" s="32" t="s">
        <v>706</v>
      </c>
      <c r="D31" s="32" t="s">
        <v>721</v>
      </c>
      <c r="E31" s="32" t="s">
        <v>722</v>
      </c>
      <c r="F31" s="32"/>
      <c r="G31" s="32"/>
      <c r="H31" s="32"/>
      <c r="I31" s="32"/>
      <c r="J31" s="32"/>
      <c r="K31" s="32"/>
      <c r="L31" s="32">
        <v>5</v>
      </c>
      <c r="M31" s="32">
        <v>1</v>
      </c>
      <c r="N31" s="32">
        <v>1</v>
      </c>
      <c r="O31" s="32"/>
      <c r="P31" s="32"/>
      <c r="Q31" s="32"/>
      <c r="R31" s="7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11"/>
      <c r="AO31" s="32"/>
      <c r="AP31" s="34">
        <f t="shared" si="2"/>
        <v>7</v>
      </c>
      <c r="AQ31" s="34">
        <f t="shared" si="3"/>
        <v>7</v>
      </c>
      <c r="AR31" s="41"/>
      <c r="AS31" s="41"/>
      <c r="AT31" s="41"/>
      <c r="AU31" s="31" t="s">
        <v>723</v>
      </c>
      <c r="AV31" s="38"/>
    </row>
    <row r="32" spans="1:48" s="31" customFormat="1" x14ac:dyDescent="0.25">
      <c r="A32" s="31">
        <v>13</v>
      </c>
      <c r="B32" s="45">
        <v>24</v>
      </c>
      <c r="C32" s="32" t="s">
        <v>706</v>
      </c>
      <c r="D32" s="32" t="s">
        <v>766</v>
      </c>
      <c r="E32" s="32" t="s">
        <v>552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75"/>
      <c r="S32" s="32"/>
      <c r="T32" s="32"/>
      <c r="U32" s="32"/>
      <c r="V32" s="32"/>
      <c r="W32" s="32"/>
      <c r="X32" s="32">
        <v>1</v>
      </c>
      <c r="Y32" s="32">
        <v>1</v>
      </c>
      <c r="Z32" s="32">
        <v>1</v>
      </c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11"/>
      <c r="AO32" s="32"/>
      <c r="AP32" s="34">
        <f t="shared" si="2"/>
        <v>3</v>
      </c>
      <c r="AQ32" s="34">
        <f t="shared" si="3"/>
        <v>3</v>
      </c>
      <c r="AR32" s="41"/>
      <c r="AS32" s="41"/>
      <c r="AT32" s="41" t="s">
        <v>164</v>
      </c>
      <c r="AV32" s="38"/>
    </row>
    <row r="33" spans="1:48" s="31" customFormat="1" x14ac:dyDescent="0.25">
      <c r="A33" s="31">
        <v>14</v>
      </c>
      <c r="B33" s="45">
        <v>18</v>
      </c>
      <c r="C33" s="32" t="s">
        <v>756</v>
      </c>
      <c r="D33" s="32" t="s">
        <v>112</v>
      </c>
      <c r="E33" s="32" t="s">
        <v>495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7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11"/>
      <c r="AO33" s="32"/>
      <c r="AP33" s="34">
        <f t="shared" si="2"/>
        <v>0</v>
      </c>
      <c r="AQ33" s="34">
        <f t="shared" si="3"/>
        <v>0</v>
      </c>
      <c r="AR33" s="41"/>
      <c r="AS33" s="41"/>
      <c r="AT33" s="41"/>
      <c r="AV33" s="38"/>
    </row>
    <row r="34" spans="1:48" s="31" customFormat="1" x14ac:dyDescent="0.25">
      <c r="A34"/>
      <c r="B34" s="45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7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4"/>
      <c r="AQ34" s="34"/>
      <c r="AR34" s="41"/>
      <c r="AS34" s="41"/>
      <c r="AT34" s="41"/>
    </row>
    <row r="35" spans="1:48" x14ac:dyDescent="0.25">
      <c r="A35" s="31"/>
      <c r="B35" s="29" t="s">
        <v>340</v>
      </c>
      <c r="C35" s="1"/>
      <c r="D35" s="1"/>
      <c r="E35" s="1"/>
      <c r="F35" s="1"/>
      <c r="G35" s="1"/>
      <c r="H35" s="32"/>
      <c r="I35" s="1"/>
      <c r="J35" s="1"/>
      <c r="K35" s="32"/>
      <c r="L35" s="1"/>
      <c r="M35" s="32"/>
      <c r="N35" s="32"/>
      <c r="O35" s="32"/>
      <c r="P35" s="32"/>
      <c r="Q35" s="32"/>
      <c r="R35" s="7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1"/>
      <c r="AP35" s="34"/>
      <c r="AQ35" s="34"/>
      <c r="AR35" s="41"/>
      <c r="AT35" s="41"/>
      <c r="AU35" s="41"/>
    </row>
    <row r="36" spans="1:48" s="31" customFormat="1" x14ac:dyDescent="0.25">
      <c r="A36" s="31">
        <v>1</v>
      </c>
      <c r="B36" s="45">
        <v>77</v>
      </c>
      <c r="C36" s="32" t="s">
        <v>707</v>
      </c>
      <c r="D36" s="32" t="s">
        <v>697</v>
      </c>
      <c r="E36" s="32" t="s">
        <v>347</v>
      </c>
      <c r="F36" s="32">
        <v>10</v>
      </c>
      <c r="G36" s="32">
        <v>10</v>
      </c>
      <c r="H36" s="32">
        <v>1</v>
      </c>
      <c r="I36" s="32">
        <v>5</v>
      </c>
      <c r="J36" s="32">
        <v>3</v>
      </c>
      <c r="K36" s="32">
        <v>2</v>
      </c>
      <c r="L36" s="32">
        <v>6</v>
      </c>
      <c r="M36" s="32">
        <v>8</v>
      </c>
      <c r="N36" s="32">
        <v>3</v>
      </c>
      <c r="O36" s="32"/>
      <c r="P36" s="32"/>
      <c r="Q36" s="32"/>
      <c r="R36" s="76">
        <v>6</v>
      </c>
      <c r="S36" s="32">
        <v>8</v>
      </c>
      <c r="T36" s="32">
        <v>4</v>
      </c>
      <c r="U36" s="32">
        <v>8</v>
      </c>
      <c r="V36" s="32">
        <v>8</v>
      </c>
      <c r="W36" s="32">
        <v>4</v>
      </c>
      <c r="X36" s="32">
        <v>8</v>
      </c>
      <c r="Y36" s="32">
        <v>8</v>
      </c>
      <c r="Z36" s="32">
        <v>4</v>
      </c>
      <c r="AA36" s="32">
        <v>1</v>
      </c>
      <c r="AB36" s="32">
        <v>1</v>
      </c>
      <c r="AC36" s="32">
        <v>4</v>
      </c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4">
        <f>SUM(F36:AO36)</f>
        <v>112</v>
      </c>
      <c r="AQ36" s="34">
        <f t="shared" ref="AQ36:AQ55" si="4">SUM(F36:AM36)+AO36</f>
        <v>112</v>
      </c>
      <c r="AR36" s="41" t="s">
        <v>224</v>
      </c>
      <c r="AS36" s="41" t="s">
        <v>714</v>
      </c>
      <c r="AT36" s="31" t="s">
        <v>238</v>
      </c>
      <c r="AU36" s="31" t="s">
        <v>726</v>
      </c>
      <c r="AV36" s="80" t="s">
        <v>619</v>
      </c>
    </row>
    <row r="37" spans="1:48" s="31" customFormat="1" x14ac:dyDescent="0.25">
      <c r="A37" s="31">
        <v>2</v>
      </c>
      <c r="B37" s="45">
        <v>73</v>
      </c>
      <c r="C37" s="32" t="s">
        <v>707</v>
      </c>
      <c r="D37" s="34" t="s">
        <v>702</v>
      </c>
      <c r="E37" s="32" t="s">
        <v>552</v>
      </c>
      <c r="F37" s="32"/>
      <c r="G37" s="32"/>
      <c r="H37" s="32"/>
      <c r="I37" s="32">
        <v>10</v>
      </c>
      <c r="J37" s="32">
        <v>10</v>
      </c>
      <c r="K37" s="32">
        <v>1</v>
      </c>
      <c r="L37" s="32">
        <v>1</v>
      </c>
      <c r="M37" s="32">
        <v>1</v>
      </c>
      <c r="N37" s="32">
        <v>2</v>
      </c>
      <c r="O37" s="32"/>
      <c r="P37" s="32"/>
      <c r="Q37" s="32"/>
      <c r="R37" s="76">
        <v>10</v>
      </c>
      <c r="S37" s="32">
        <v>10</v>
      </c>
      <c r="T37" s="32">
        <v>3</v>
      </c>
      <c r="U37" s="32">
        <v>10</v>
      </c>
      <c r="V37" s="32">
        <v>10</v>
      </c>
      <c r="W37" s="32">
        <v>4</v>
      </c>
      <c r="X37" s="32">
        <v>6</v>
      </c>
      <c r="Y37" s="32">
        <v>1</v>
      </c>
      <c r="Z37" s="32">
        <v>4</v>
      </c>
      <c r="AA37" s="32"/>
      <c r="AB37" s="32"/>
      <c r="AC37" s="32"/>
      <c r="AD37" s="32">
        <v>6</v>
      </c>
      <c r="AE37" s="32">
        <v>8</v>
      </c>
      <c r="AF37" s="32">
        <v>4</v>
      </c>
      <c r="AG37" s="32"/>
      <c r="AH37" s="32"/>
      <c r="AI37" s="32"/>
      <c r="AJ37" s="32"/>
      <c r="AK37" s="32"/>
      <c r="AL37" s="32"/>
      <c r="AM37" s="32"/>
      <c r="AN37" s="11">
        <v>0.75</v>
      </c>
      <c r="AO37" s="32"/>
      <c r="AP37" s="34">
        <f>SUM(F37:T37)*AN37+SUM(U37:AM37)+AO37</f>
        <v>89</v>
      </c>
      <c r="AQ37" s="34">
        <f t="shared" si="4"/>
        <v>101</v>
      </c>
      <c r="AR37" s="41" t="s">
        <v>692</v>
      </c>
      <c r="AS37" s="41" t="s">
        <v>716</v>
      </c>
      <c r="AT37" s="41" t="s">
        <v>213</v>
      </c>
      <c r="AU37" s="40" t="s">
        <v>730</v>
      </c>
      <c r="AV37" s="31" t="s">
        <v>71</v>
      </c>
    </row>
    <row r="38" spans="1:48" s="31" customFormat="1" x14ac:dyDescent="0.25">
      <c r="A38" s="31">
        <v>3</v>
      </c>
      <c r="B38" s="36">
        <v>232</v>
      </c>
      <c r="C38" s="32" t="s">
        <v>707</v>
      </c>
      <c r="D38" s="34" t="s">
        <v>704</v>
      </c>
      <c r="E38" s="34" t="s">
        <v>705</v>
      </c>
      <c r="F38" s="32"/>
      <c r="G38" s="32"/>
      <c r="H38" s="32"/>
      <c r="I38" s="32">
        <v>8</v>
      </c>
      <c r="J38" s="32">
        <v>5</v>
      </c>
      <c r="K38" s="32">
        <v>1</v>
      </c>
      <c r="L38" s="32"/>
      <c r="M38" s="32"/>
      <c r="N38" s="32"/>
      <c r="O38" s="32">
        <v>8</v>
      </c>
      <c r="P38" s="32">
        <v>8</v>
      </c>
      <c r="Q38" s="32">
        <v>2</v>
      </c>
      <c r="R38" s="76"/>
      <c r="S38" s="32"/>
      <c r="T38" s="36"/>
      <c r="U38" s="32">
        <v>6</v>
      </c>
      <c r="V38" s="32">
        <v>6</v>
      </c>
      <c r="W38" s="36">
        <v>3</v>
      </c>
      <c r="X38" s="32"/>
      <c r="Y38" s="32"/>
      <c r="Z38" s="32"/>
      <c r="AA38" s="32">
        <v>6</v>
      </c>
      <c r="AB38" s="32">
        <v>6</v>
      </c>
      <c r="AC38" s="32">
        <v>4</v>
      </c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4">
        <f t="shared" ref="AP38:AP55" si="5">SUM(F38:AO38)</f>
        <v>63</v>
      </c>
      <c r="AQ38" s="34">
        <f t="shared" si="4"/>
        <v>63</v>
      </c>
      <c r="AR38" s="41" t="s">
        <v>498</v>
      </c>
      <c r="AS38" s="41" t="s">
        <v>194</v>
      </c>
      <c r="AT38" s="41"/>
      <c r="AU38" s="40"/>
    </row>
    <row r="39" spans="1:48" s="31" customFormat="1" x14ac:dyDescent="0.25">
      <c r="A39" s="31">
        <v>4</v>
      </c>
      <c r="B39" s="45">
        <v>37</v>
      </c>
      <c r="C39" s="32" t="s">
        <v>707</v>
      </c>
      <c r="D39" s="32" t="s">
        <v>108</v>
      </c>
      <c r="E39" s="32" t="s">
        <v>115</v>
      </c>
      <c r="F39" s="32"/>
      <c r="G39" s="32"/>
      <c r="H39" s="32"/>
      <c r="I39" s="32">
        <v>6</v>
      </c>
      <c r="J39" s="32">
        <v>5</v>
      </c>
      <c r="K39" s="32">
        <v>1</v>
      </c>
      <c r="L39" s="32"/>
      <c r="M39" s="32"/>
      <c r="N39" s="32"/>
      <c r="O39" s="32">
        <v>1</v>
      </c>
      <c r="P39" s="32">
        <v>1</v>
      </c>
      <c r="Q39" s="32">
        <v>2</v>
      </c>
      <c r="R39" s="75"/>
      <c r="S39" s="32"/>
      <c r="T39" s="32"/>
      <c r="U39" s="32"/>
      <c r="V39" s="32"/>
      <c r="W39" s="32"/>
      <c r="X39" s="32">
        <v>10</v>
      </c>
      <c r="Y39" s="32">
        <v>10</v>
      </c>
      <c r="Z39" s="32">
        <v>3</v>
      </c>
      <c r="AA39" s="32"/>
      <c r="AB39" s="32"/>
      <c r="AC39" s="32"/>
      <c r="AD39" s="32">
        <v>8</v>
      </c>
      <c r="AE39" s="32">
        <v>10</v>
      </c>
      <c r="AF39" s="32">
        <v>4</v>
      </c>
      <c r="AG39" s="32"/>
      <c r="AH39" s="32"/>
      <c r="AI39" s="32"/>
      <c r="AJ39" s="32"/>
      <c r="AK39" s="32"/>
      <c r="AL39" s="32"/>
      <c r="AM39" s="32"/>
      <c r="AN39" s="11"/>
      <c r="AO39" s="32"/>
      <c r="AP39" s="34">
        <f t="shared" si="5"/>
        <v>61</v>
      </c>
      <c r="AQ39" s="34">
        <f t="shared" si="4"/>
        <v>61</v>
      </c>
      <c r="AR39" s="41" t="s">
        <v>65</v>
      </c>
      <c r="AS39" s="41" t="s">
        <v>720</v>
      </c>
      <c r="AT39" s="41" t="s">
        <v>772</v>
      </c>
      <c r="AU39" s="40"/>
    </row>
    <row r="40" spans="1:48" s="31" customFormat="1" x14ac:dyDescent="0.25">
      <c r="A40" s="31">
        <v>5</v>
      </c>
      <c r="B40" s="45">
        <v>83</v>
      </c>
      <c r="C40" s="32" t="s">
        <v>707</v>
      </c>
      <c r="D40" s="32" t="s">
        <v>418</v>
      </c>
      <c r="E40" s="32" t="s">
        <v>537</v>
      </c>
      <c r="F40" s="32">
        <v>10</v>
      </c>
      <c r="G40" s="32">
        <v>10</v>
      </c>
      <c r="H40" s="32">
        <v>1</v>
      </c>
      <c r="I40" s="32">
        <v>6</v>
      </c>
      <c r="J40" s="32">
        <v>5</v>
      </c>
      <c r="K40" s="32">
        <v>2</v>
      </c>
      <c r="L40" s="32"/>
      <c r="M40" s="32"/>
      <c r="N40" s="32"/>
      <c r="O40" s="32">
        <v>10</v>
      </c>
      <c r="P40" s="32">
        <v>10</v>
      </c>
      <c r="Q40" s="32">
        <v>3</v>
      </c>
      <c r="R40" s="7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4">
        <f t="shared" si="5"/>
        <v>57</v>
      </c>
      <c r="AQ40" s="34">
        <f t="shared" si="4"/>
        <v>57</v>
      </c>
      <c r="AR40" s="41" t="s">
        <v>742</v>
      </c>
      <c r="AS40" s="41" t="s">
        <v>175</v>
      </c>
      <c r="AT40" s="41"/>
      <c r="AU40" s="40"/>
      <c r="AV40" s="38"/>
    </row>
    <row r="41" spans="1:48" x14ac:dyDescent="0.25">
      <c r="A41" s="31">
        <v>6</v>
      </c>
      <c r="B41" s="36">
        <v>43</v>
      </c>
      <c r="C41" s="32" t="s">
        <v>707</v>
      </c>
      <c r="D41" s="34" t="s">
        <v>724</v>
      </c>
      <c r="E41" s="34" t="s">
        <v>109</v>
      </c>
      <c r="F41" s="32"/>
      <c r="G41" s="32"/>
      <c r="H41" s="32"/>
      <c r="I41" s="1"/>
      <c r="J41" s="1"/>
      <c r="K41" s="32"/>
      <c r="L41" s="1">
        <v>10</v>
      </c>
      <c r="M41" s="32">
        <v>10</v>
      </c>
      <c r="N41" s="32">
        <v>1</v>
      </c>
      <c r="O41" s="32"/>
      <c r="P41" s="32"/>
      <c r="Q41" s="32"/>
      <c r="R41" s="7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1"/>
      <c r="AP41" s="34">
        <f t="shared" si="5"/>
        <v>21</v>
      </c>
      <c r="AQ41" s="34">
        <f t="shared" si="4"/>
        <v>21</v>
      </c>
      <c r="AR41" s="41"/>
      <c r="AT41" s="41"/>
      <c r="AU41" s="22" t="s">
        <v>627</v>
      </c>
      <c r="AV41" s="31"/>
    </row>
    <row r="42" spans="1:48" s="31" customFormat="1" x14ac:dyDescent="0.25">
      <c r="A42" s="31">
        <v>7</v>
      </c>
      <c r="B42" s="45">
        <v>73</v>
      </c>
      <c r="C42" s="32" t="s">
        <v>707</v>
      </c>
      <c r="D42" s="32" t="s">
        <v>557</v>
      </c>
      <c r="E42" s="32" t="s">
        <v>558</v>
      </c>
      <c r="F42" s="32"/>
      <c r="G42" s="32"/>
      <c r="H42" s="32"/>
      <c r="I42" s="32">
        <v>8</v>
      </c>
      <c r="J42" s="32">
        <v>10</v>
      </c>
      <c r="K42" s="32">
        <v>1</v>
      </c>
      <c r="L42" s="32"/>
      <c r="M42" s="32"/>
      <c r="N42" s="32"/>
      <c r="O42" s="32"/>
      <c r="P42" s="32"/>
      <c r="Q42" s="32"/>
      <c r="R42" s="7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4">
        <f t="shared" si="5"/>
        <v>19</v>
      </c>
      <c r="AQ42" s="34">
        <f t="shared" si="4"/>
        <v>19</v>
      </c>
      <c r="AR42" s="41"/>
      <c r="AS42" s="41" t="s">
        <v>631</v>
      </c>
      <c r="AT42" s="41"/>
    </row>
    <row r="43" spans="1:48" x14ac:dyDescent="0.25">
      <c r="A43" s="31">
        <v>8</v>
      </c>
      <c r="B43" s="28">
        <v>22</v>
      </c>
      <c r="C43" s="32" t="s">
        <v>707</v>
      </c>
      <c r="D43" s="32" t="s">
        <v>745</v>
      </c>
      <c r="E43" s="1" t="s">
        <v>747</v>
      </c>
      <c r="F43" s="1"/>
      <c r="G43" s="1"/>
      <c r="H43" s="32"/>
      <c r="I43" s="1"/>
      <c r="J43" s="1"/>
      <c r="K43" s="32"/>
      <c r="L43" s="1"/>
      <c r="M43" s="32"/>
      <c r="N43" s="32"/>
      <c r="O43" s="32"/>
      <c r="P43" s="32"/>
      <c r="Q43" s="32"/>
      <c r="R43" s="76">
        <v>8</v>
      </c>
      <c r="S43" s="32">
        <v>10</v>
      </c>
      <c r="T43" s="36">
        <v>1</v>
      </c>
      <c r="U43" s="32"/>
      <c r="V43" s="32"/>
      <c r="W43" s="36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1"/>
      <c r="AP43" s="34">
        <f t="shared" si="5"/>
        <v>19</v>
      </c>
      <c r="AQ43" s="34">
        <f t="shared" si="4"/>
        <v>19</v>
      </c>
      <c r="AR43" s="41"/>
      <c r="AT43" s="41"/>
      <c r="AU43" s="22"/>
      <c r="AV43" s="30" t="s">
        <v>752</v>
      </c>
    </row>
    <row r="44" spans="1:48" s="31" customFormat="1" x14ac:dyDescent="0.25">
      <c r="A44" s="31">
        <v>9</v>
      </c>
      <c r="B44" s="45">
        <v>135</v>
      </c>
      <c r="C44" s="32" t="s">
        <v>707</v>
      </c>
      <c r="D44" s="32" t="s">
        <v>37</v>
      </c>
      <c r="E44" s="32" t="s">
        <v>95</v>
      </c>
      <c r="F44" s="32">
        <v>4</v>
      </c>
      <c r="G44" s="32">
        <v>8</v>
      </c>
      <c r="H44" s="32">
        <v>1</v>
      </c>
      <c r="I44" s="32">
        <v>1</v>
      </c>
      <c r="J44" s="32">
        <v>1</v>
      </c>
      <c r="K44" s="32">
        <v>2</v>
      </c>
      <c r="L44" s="32"/>
      <c r="M44" s="32"/>
      <c r="N44" s="32"/>
      <c r="O44" s="32"/>
      <c r="P44" s="32"/>
      <c r="Q44" s="32"/>
      <c r="R44" s="75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4">
        <f t="shared" si="5"/>
        <v>17</v>
      </c>
      <c r="AQ44" s="34">
        <f t="shared" si="4"/>
        <v>17</v>
      </c>
      <c r="AR44" s="41" t="s">
        <v>690</v>
      </c>
      <c r="AS44" s="41"/>
      <c r="AT44" s="41"/>
      <c r="AU44" s="40"/>
      <c r="AV44" s="38"/>
    </row>
    <row r="45" spans="1:48" s="31" customFormat="1" x14ac:dyDescent="0.25">
      <c r="A45" s="31">
        <v>10</v>
      </c>
      <c r="B45" s="45">
        <v>23</v>
      </c>
      <c r="C45" s="32" t="s">
        <v>707</v>
      </c>
      <c r="D45" s="32" t="s">
        <v>130</v>
      </c>
      <c r="E45" s="32" t="s">
        <v>109</v>
      </c>
      <c r="F45" s="32"/>
      <c r="G45" s="32"/>
      <c r="H45" s="32"/>
      <c r="I45" s="32">
        <v>10</v>
      </c>
      <c r="J45" s="32">
        <v>6</v>
      </c>
      <c r="K45" s="32">
        <v>1</v>
      </c>
      <c r="L45" s="32"/>
      <c r="M45" s="32"/>
      <c r="N45" s="32"/>
      <c r="O45" s="32"/>
      <c r="P45" s="32"/>
      <c r="Q45" s="32"/>
      <c r="R45" s="76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4">
        <f t="shared" si="5"/>
        <v>17</v>
      </c>
      <c r="AQ45" s="34">
        <f t="shared" si="4"/>
        <v>17</v>
      </c>
      <c r="AR45" s="41"/>
      <c r="AS45" s="41" t="s">
        <v>518</v>
      </c>
      <c r="AT45" s="41"/>
      <c r="AU45" s="40"/>
      <c r="AV45" s="38"/>
    </row>
    <row r="46" spans="1:48" s="31" customFormat="1" x14ac:dyDescent="0.25">
      <c r="A46" s="31">
        <v>11</v>
      </c>
      <c r="B46" s="45">
        <v>17</v>
      </c>
      <c r="C46" s="32" t="s">
        <v>707</v>
      </c>
      <c r="D46" s="47" t="s">
        <v>289</v>
      </c>
      <c r="E46" s="32" t="s">
        <v>748</v>
      </c>
      <c r="F46" s="32"/>
      <c r="G46" s="32"/>
      <c r="H46" s="34"/>
      <c r="I46" s="32"/>
      <c r="J46" s="32"/>
      <c r="K46" s="32"/>
      <c r="L46" s="32">
        <v>8</v>
      </c>
      <c r="M46" s="32">
        <v>8</v>
      </c>
      <c r="N46" s="32">
        <v>1</v>
      </c>
      <c r="O46" s="32"/>
      <c r="P46" s="32"/>
      <c r="Q46" s="32"/>
      <c r="R46" s="76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11"/>
      <c r="AO46" s="32"/>
      <c r="AP46" s="34">
        <f t="shared" si="5"/>
        <v>17</v>
      </c>
      <c r="AQ46" s="34">
        <f t="shared" si="4"/>
        <v>17</v>
      </c>
      <c r="AR46" s="41"/>
      <c r="AS46" s="41"/>
      <c r="AT46" s="41"/>
      <c r="AU46" s="31" t="s">
        <v>731</v>
      </c>
      <c r="AV46" s="38"/>
    </row>
    <row r="47" spans="1:48" s="31" customFormat="1" x14ac:dyDescent="0.25">
      <c r="A47" s="31">
        <v>12</v>
      </c>
      <c r="B47" s="45">
        <v>10</v>
      </c>
      <c r="C47" s="32" t="s">
        <v>707</v>
      </c>
      <c r="D47" s="35" t="s">
        <v>783</v>
      </c>
      <c r="E47" s="32" t="s">
        <v>755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76"/>
      <c r="S47" s="32"/>
      <c r="T47" s="36"/>
      <c r="U47" s="32"/>
      <c r="V47" s="32"/>
      <c r="W47" s="36"/>
      <c r="X47" s="32"/>
      <c r="Y47" s="32"/>
      <c r="Z47" s="32"/>
      <c r="AA47" s="79"/>
      <c r="AB47" s="32"/>
      <c r="AC47" s="32"/>
      <c r="AD47" s="32">
        <v>10</v>
      </c>
      <c r="AE47" s="32">
        <v>6</v>
      </c>
      <c r="AF47" s="32">
        <v>1</v>
      </c>
      <c r="AG47" s="32"/>
      <c r="AH47" s="32"/>
      <c r="AI47" s="32"/>
      <c r="AJ47" s="32"/>
      <c r="AK47" s="32"/>
      <c r="AL47" s="32"/>
      <c r="AM47" s="32"/>
      <c r="AN47" s="32"/>
      <c r="AO47" s="32"/>
      <c r="AP47" s="34">
        <f t="shared" si="5"/>
        <v>17</v>
      </c>
      <c r="AQ47" s="34">
        <f t="shared" si="4"/>
        <v>17</v>
      </c>
      <c r="AR47" s="41" t="s">
        <v>690</v>
      </c>
      <c r="AS47" s="41"/>
      <c r="AT47" s="41"/>
      <c r="AU47" s="22"/>
      <c r="AV47" s="30"/>
    </row>
    <row r="48" spans="1:48" s="31" customFormat="1" x14ac:dyDescent="0.25">
      <c r="A48" s="31">
        <v>13</v>
      </c>
      <c r="B48" s="45">
        <v>51</v>
      </c>
      <c r="C48" s="32" t="s">
        <v>707</v>
      </c>
      <c r="D48" s="32" t="s">
        <v>9</v>
      </c>
      <c r="E48" s="32" t="s">
        <v>547</v>
      </c>
      <c r="F48" s="32">
        <v>8</v>
      </c>
      <c r="G48" s="32">
        <v>6</v>
      </c>
      <c r="H48" s="32">
        <v>1</v>
      </c>
      <c r="I48" s="32"/>
      <c r="J48" s="32"/>
      <c r="K48" s="32"/>
      <c r="L48" s="32"/>
      <c r="M48" s="32"/>
      <c r="N48" s="32"/>
      <c r="O48" s="32"/>
      <c r="P48" s="32"/>
      <c r="Q48" s="32"/>
      <c r="R48" s="75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4">
        <f t="shared" si="5"/>
        <v>15</v>
      </c>
      <c r="AQ48" s="34">
        <f t="shared" si="4"/>
        <v>15</v>
      </c>
      <c r="AR48" s="41" t="s">
        <v>692</v>
      </c>
      <c r="AS48" s="41"/>
      <c r="AT48" s="41"/>
      <c r="AU48" s="40"/>
      <c r="AV48" s="38"/>
    </row>
    <row r="49" spans="1:48" x14ac:dyDescent="0.25">
      <c r="A49" s="31">
        <v>14</v>
      </c>
      <c r="B49" s="45">
        <v>105</v>
      </c>
      <c r="C49" s="32" t="s">
        <v>707</v>
      </c>
      <c r="D49" s="32" t="s">
        <v>35</v>
      </c>
      <c r="E49" s="32" t="s">
        <v>408</v>
      </c>
      <c r="F49" s="32"/>
      <c r="G49" s="32"/>
      <c r="H49" s="32"/>
      <c r="I49" s="1">
        <v>4</v>
      </c>
      <c r="J49" s="1">
        <v>8</v>
      </c>
      <c r="K49" s="32">
        <v>1</v>
      </c>
      <c r="L49" s="1"/>
      <c r="M49" s="32"/>
      <c r="N49" s="32"/>
      <c r="O49" s="32"/>
      <c r="P49" s="32"/>
      <c r="Q49" s="32"/>
      <c r="R49" s="76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>
        <v>1</v>
      </c>
      <c r="AE49" s="32">
        <v>1</v>
      </c>
      <c r="AF49" s="32">
        <v>2</v>
      </c>
      <c r="AG49" s="32"/>
      <c r="AH49" s="32"/>
      <c r="AI49" s="32"/>
      <c r="AJ49" s="32"/>
      <c r="AK49" s="32"/>
      <c r="AL49" s="32"/>
      <c r="AM49" s="32"/>
      <c r="AN49" s="32"/>
      <c r="AO49" s="1"/>
      <c r="AP49" s="34">
        <f t="shared" si="5"/>
        <v>17</v>
      </c>
      <c r="AQ49" s="34">
        <f t="shared" si="4"/>
        <v>17</v>
      </c>
      <c r="AR49" s="41"/>
      <c r="AS49" s="41" t="s">
        <v>518</v>
      </c>
      <c r="AT49" s="41"/>
      <c r="AU49" s="31"/>
    </row>
    <row r="50" spans="1:48" s="31" customFormat="1" x14ac:dyDescent="0.25">
      <c r="A50" s="31">
        <v>15</v>
      </c>
      <c r="B50" s="45">
        <v>11</v>
      </c>
      <c r="C50" s="32" t="s">
        <v>707</v>
      </c>
      <c r="D50" s="32" t="s">
        <v>746</v>
      </c>
      <c r="E50" s="32" t="s">
        <v>552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76">
        <v>5</v>
      </c>
      <c r="S50" s="32">
        <v>6</v>
      </c>
      <c r="T50" s="36">
        <v>1</v>
      </c>
      <c r="U50" s="32"/>
      <c r="V50" s="32"/>
      <c r="W50" s="36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4">
        <f t="shared" si="5"/>
        <v>12</v>
      </c>
      <c r="AQ50" s="34">
        <f t="shared" si="4"/>
        <v>12</v>
      </c>
      <c r="AR50" s="41"/>
      <c r="AS50" s="41"/>
      <c r="AT50" s="41"/>
      <c r="AU50" s="22"/>
      <c r="AV50" s="30" t="s">
        <v>68</v>
      </c>
    </row>
    <row r="51" spans="1:48" s="31" customFormat="1" x14ac:dyDescent="0.25">
      <c r="A51" s="31">
        <v>16</v>
      </c>
      <c r="B51" s="45">
        <v>45</v>
      </c>
      <c r="C51" s="32" t="s">
        <v>707</v>
      </c>
      <c r="D51" s="32" t="s">
        <v>578</v>
      </c>
      <c r="E51" s="32" t="s">
        <v>747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76">
        <v>10</v>
      </c>
      <c r="S51" s="32">
        <v>1</v>
      </c>
      <c r="T51" s="36">
        <v>1</v>
      </c>
      <c r="U51" s="32"/>
      <c r="V51" s="32"/>
      <c r="W51" s="36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4">
        <f t="shared" si="5"/>
        <v>12</v>
      </c>
      <c r="AQ51" s="34">
        <f t="shared" si="4"/>
        <v>12</v>
      </c>
      <c r="AR51" s="41"/>
      <c r="AS51" s="41"/>
      <c r="AT51" s="41"/>
      <c r="AU51" s="22"/>
      <c r="AV51" s="30" t="s">
        <v>500</v>
      </c>
    </row>
    <row r="52" spans="1:48" x14ac:dyDescent="0.25">
      <c r="A52" s="31">
        <v>17</v>
      </c>
      <c r="B52" s="36">
        <v>7</v>
      </c>
      <c r="C52" s="32" t="s">
        <v>707</v>
      </c>
      <c r="D52" s="34" t="s">
        <v>567</v>
      </c>
      <c r="E52" s="34" t="s">
        <v>630</v>
      </c>
      <c r="F52" s="32"/>
      <c r="G52" s="32"/>
      <c r="H52" s="32"/>
      <c r="I52" s="1"/>
      <c r="J52" s="1"/>
      <c r="K52" s="32"/>
      <c r="L52" s="1"/>
      <c r="M52" s="32"/>
      <c r="N52" s="32"/>
      <c r="O52" s="32">
        <v>1</v>
      </c>
      <c r="P52" s="32">
        <v>1</v>
      </c>
      <c r="Q52" s="32">
        <v>1</v>
      </c>
      <c r="R52" s="75"/>
      <c r="S52" s="32"/>
      <c r="T52" s="32"/>
      <c r="U52" s="32">
        <v>1</v>
      </c>
      <c r="V52" s="32">
        <v>1</v>
      </c>
      <c r="W52" s="32">
        <v>2</v>
      </c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1"/>
      <c r="AP52" s="34">
        <f t="shared" si="5"/>
        <v>7</v>
      </c>
      <c r="AQ52" s="34">
        <f t="shared" si="4"/>
        <v>7</v>
      </c>
      <c r="AR52" s="41" t="s">
        <v>294</v>
      </c>
      <c r="AT52" s="41"/>
      <c r="AU52" s="40"/>
      <c r="AV52" s="31"/>
    </row>
    <row r="53" spans="1:48" s="31" customFormat="1" x14ac:dyDescent="0.25">
      <c r="A53" s="31">
        <v>18</v>
      </c>
      <c r="B53" s="45">
        <v>11</v>
      </c>
      <c r="C53" s="32" t="s">
        <v>707</v>
      </c>
      <c r="D53" s="32" t="s">
        <v>124</v>
      </c>
      <c r="E53" s="32" t="s">
        <v>109</v>
      </c>
      <c r="F53" s="32"/>
      <c r="G53" s="32"/>
      <c r="H53" s="32"/>
      <c r="I53" s="32">
        <v>3</v>
      </c>
      <c r="J53" s="32">
        <v>2</v>
      </c>
      <c r="K53" s="32">
        <v>1</v>
      </c>
      <c r="L53" s="32"/>
      <c r="M53" s="32"/>
      <c r="N53" s="32"/>
      <c r="O53" s="32"/>
      <c r="P53" s="32"/>
      <c r="Q53" s="32"/>
      <c r="R53" s="76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4">
        <f t="shared" si="5"/>
        <v>6</v>
      </c>
      <c r="AQ53" s="34">
        <f t="shared" si="4"/>
        <v>6</v>
      </c>
      <c r="AR53" s="41"/>
      <c r="AS53" s="41" t="s">
        <v>187</v>
      </c>
      <c r="AT53" s="41"/>
      <c r="AU53" s="40"/>
      <c r="AV53" s="38"/>
    </row>
    <row r="54" spans="1:48" s="31" customFormat="1" x14ac:dyDescent="0.25">
      <c r="A54" s="31">
        <v>19</v>
      </c>
      <c r="B54" s="45">
        <v>205</v>
      </c>
      <c r="C54" s="32" t="s">
        <v>707</v>
      </c>
      <c r="D54" s="34" t="s">
        <v>407</v>
      </c>
      <c r="E54" s="32" t="s">
        <v>46</v>
      </c>
      <c r="F54" s="32"/>
      <c r="G54" s="32"/>
      <c r="H54" s="32"/>
      <c r="I54" s="32"/>
      <c r="J54" s="32"/>
      <c r="K54" s="32"/>
      <c r="L54" s="32"/>
      <c r="M54" s="34"/>
      <c r="N54" s="34"/>
      <c r="O54" s="32"/>
      <c r="P54" s="32"/>
      <c r="Q54" s="32"/>
      <c r="R54" s="75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2"/>
      <c r="AE54" s="34"/>
      <c r="AF54" s="32"/>
      <c r="AG54" s="32"/>
      <c r="AH54" s="32"/>
      <c r="AI54" s="32"/>
      <c r="AJ54" s="32"/>
      <c r="AK54" s="32"/>
      <c r="AL54" s="32"/>
      <c r="AM54" s="32"/>
      <c r="AN54" s="11"/>
      <c r="AO54" s="32"/>
      <c r="AP54" s="34">
        <f t="shared" si="5"/>
        <v>0</v>
      </c>
      <c r="AQ54" s="34">
        <f t="shared" si="4"/>
        <v>0</v>
      </c>
      <c r="AR54" s="41"/>
      <c r="AS54" s="41"/>
      <c r="AT54" s="41"/>
      <c r="AU54" s="73"/>
      <c r="AV54" s="38"/>
    </row>
    <row r="55" spans="1:48" s="31" customFormat="1" x14ac:dyDescent="0.25">
      <c r="A55" s="31">
        <v>20</v>
      </c>
      <c r="B55" s="45">
        <v>48</v>
      </c>
      <c r="C55" s="32" t="s">
        <v>707</v>
      </c>
      <c r="D55" s="32" t="s">
        <v>157</v>
      </c>
      <c r="E55" s="32" t="s">
        <v>315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76"/>
      <c r="S55" s="32"/>
      <c r="T55" s="36"/>
      <c r="U55" s="32"/>
      <c r="V55" s="32"/>
      <c r="W55" s="36"/>
      <c r="X55" s="32"/>
      <c r="Y55" s="32"/>
      <c r="Z55" s="32"/>
      <c r="AA55" s="79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4">
        <f t="shared" si="5"/>
        <v>0</v>
      </c>
      <c r="AQ55" s="34">
        <f t="shared" si="4"/>
        <v>0</v>
      </c>
      <c r="AR55" s="41"/>
      <c r="AS55" s="41"/>
      <c r="AT55" s="41"/>
      <c r="AU55" s="22"/>
      <c r="AV55" s="30"/>
    </row>
    <row r="56" spans="1:48" s="31" customFormat="1" x14ac:dyDescent="0.25">
      <c r="B56" s="45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76"/>
      <c r="S56" s="32"/>
      <c r="T56" s="36"/>
      <c r="U56" s="32"/>
      <c r="V56" s="32"/>
      <c r="W56" s="36"/>
      <c r="X56" s="32"/>
      <c r="Y56" s="32"/>
      <c r="Z56" s="32"/>
      <c r="AA56" s="79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4"/>
      <c r="AQ56" s="34"/>
      <c r="AR56" s="41"/>
      <c r="AS56" s="41"/>
      <c r="AT56" s="41"/>
      <c r="AU56" s="22"/>
      <c r="AV56" s="30"/>
    </row>
    <row r="57" spans="1:48" s="31" customFormat="1" x14ac:dyDescent="0.25">
      <c r="B57" s="34"/>
      <c r="C57" s="32"/>
      <c r="D57" s="47"/>
      <c r="E57" s="47"/>
      <c r="F57" s="32"/>
      <c r="G57" s="32"/>
      <c r="H57" s="34"/>
      <c r="I57" s="32"/>
      <c r="J57" s="32"/>
      <c r="K57" s="32"/>
      <c r="L57" s="32"/>
      <c r="M57" s="32"/>
      <c r="N57" s="32"/>
      <c r="O57" s="32"/>
      <c r="P57" s="32"/>
      <c r="Q57" s="32"/>
      <c r="R57" s="76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4"/>
      <c r="AQ57" s="34"/>
      <c r="AR57" s="41"/>
      <c r="AS57" s="41"/>
      <c r="AT57" s="41"/>
    </row>
    <row r="58" spans="1:48" x14ac:dyDescent="0.25">
      <c r="B58" s="29" t="s">
        <v>341</v>
      </c>
      <c r="C58" s="1"/>
      <c r="D58" s="1"/>
      <c r="E58" s="1"/>
      <c r="F58" s="1"/>
      <c r="G58" s="1"/>
      <c r="H58" s="32"/>
      <c r="I58" s="1"/>
      <c r="J58" s="1"/>
      <c r="K58" s="32"/>
      <c r="L58" s="1"/>
      <c r="M58" s="32"/>
      <c r="N58" s="32"/>
      <c r="O58" s="32"/>
      <c r="P58" s="32"/>
      <c r="Q58" s="32"/>
      <c r="R58" s="76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1"/>
      <c r="AP58" s="34"/>
      <c r="AQ58" s="34"/>
      <c r="AR58" s="41"/>
      <c r="AT58" s="41"/>
    </row>
    <row r="59" spans="1:48" s="31" customFormat="1" x14ac:dyDescent="0.25">
      <c r="A59" s="31">
        <v>1</v>
      </c>
      <c r="B59" s="45">
        <v>511</v>
      </c>
      <c r="C59" s="32" t="s">
        <v>708</v>
      </c>
      <c r="D59" s="34" t="s">
        <v>92</v>
      </c>
      <c r="E59" s="32" t="s">
        <v>539</v>
      </c>
      <c r="F59" s="32">
        <v>1</v>
      </c>
      <c r="G59" s="32">
        <v>1</v>
      </c>
      <c r="H59" s="32">
        <v>1</v>
      </c>
      <c r="I59" s="32">
        <v>5</v>
      </c>
      <c r="J59" s="32">
        <v>1</v>
      </c>
      <c r="K59" s="32">
        <v>2</v>
      </c>
      <c r="L59" s="32">
        <v>10</v>
      </c>
      <c r="M59" s="32">
        <v>1</v>
      </c>
      <c r="N59" s="32">
        <v>3</v>
      </c>
      <c r="O59" s="32">
        <v>5</v>
      </c>
      <c r="P59" s="32">
        <v>5</v>
      </c>
      <c r="Q59" s="32">
        <v>4</v>
      </c>
      <c r="R59" s="76">
        <v>6</v>
      </c>
      <c r="S59" s="32">
        <v>8</v>
      </c>
      <c r="T59" s="32">
        <v>4</v>
      </c>
      <c r="U59" s="32">
        <v>6</v>
      </c>
      <c r="V59" s="32">
        <v>6</v>
      </c>
      <c r="W59" s="32">
        <v>4</v>
      </c>
      <c r="X59" s="32">
        <v>6</v>
      </c>
      <c r="Y59" s="32">
        <v>6</v>
      </c>
      <c r="Z59" s="32">
        <v>4</v>
      </c>
      <c r="AA59" s="32">
        <v>6</v>
      </c>
      <c r="AB59" s="32">
        <v>6</v>
      </c>
      <c r="AC59" s="32">
        <v>4</v>
      </c>
      <c r="AD59" s="32">
        <v>5</v>
      </c>
      <c r="AE59" s="32">
        <v>5</v>
      </c>
      <c r="AF59" s="32">
        <v>4</v>
      </c>
      <c r="AG59" s="32"/>
      <c r="AH59" s="32"/>
      <c r="AI59" s="32"/>
      <c r="AJ59" s="32"/>
      <c r="AK59" s="32"/>
      <c r="AL59" s="32"/>
      <c r="AM59" s="32"/>
      <c r="AN59" s="32"/>
      <c r="AO59" s="32"/>
      <c r="AP59" s="34">
        <f t="shared" ref="AP59:AP70" si="6">SUM(F59:AO59)</f>
        <v>119</v>
      </c>
      <c r="AQ59" s="34">
        <f t="shared" ref="AQ59:AQ70" si="7">SUM(F59:AM59)+AO59</f>
        <v>119</v>
      </c>
      <c r="AR59" s="41" t="s">
        <v>759</v>
      </c>
      <c r="AS59" s="41" t="s">
        <v>569</v>
      </c>
      <c r="AT59" s="41" t="s">
        <v>773</v>
      </c>
      <c r="AU59" s="40" t="s">
        <v>732</v>
      </c>
    </row>
    <row r="60" spans="1:48" s="31" customFormat="1" x14ac:dyDescent="0.25">
      <c r="A60" s="31">
        <v>3</v>
      </c>
      <c r="B60" s="45">
        <v>15</v>
      </c>
      <c r="C60" s="32" t="s">
        <v>708</v>
      </c>
      <c r="D60" s="34" t="s">
        <v>614</v>
      </c>
      <c r="E60" s="32" t="s">
        <v>729</v>
      </c>
      <c r="F60" s="32"/>
      <c r="G60" s="32"/>
      <c r="H60" s="32"/>
      <c r="I60" s="32"/>
      <c r="J60" s="32"/>
      <c r="K60" s="32"/>
      <c r="L60" s="32">
        <v>1</v>
      </c>
      <c r="M60" s="32">
        <v>1</v>
      </c>
      <c r="N60" s="32">
        <v>1</v>
      </c>
      <c r="O60" s="32"/>
      <c r="P60" s="32"/>
      <c r="Q60" s="32"/>
      <c r="R60" s="75">
        <v>8</v>
      </c>
      <c r="S60" s="32">
        <v>5</v>
      </c>
      <c r="T60" s="32">
        <v>2</v>
      </c>
      <c r="U60" s="32">
        <v>5</v>
      </c>
      <c r="V60" s="32">
        <v>5</v>
      </c>
      <c r="W60" s="32">
        <v>3</v>
      </c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4">
        <f t="shared" si="6"/>
        <v>31</v>
      </c>
      <c r="AQ60" s="34">
        <f t="shared" si="7"/>
        <v>31</v>
      </c>
      <c r="AR60" s="41" t="s">
        <v>296</v>
      </c>
      <c r="AS60" s="41"/>
      <c r="AT60" s="38"/>
      <c r="AU60" s="40" t="s">
        <v>392</v>
      </c>
      <c r="AV60" s="38" t="s">
        <v>754</v>
      </c>
    </row>
    <row r="61" spans="1:48" s="31" customFormat="1" x14ac:dyDescent="0.25">
      <c r="A61" s="31">
        <v>3</v>
      </c>
      <c r="B61" s="45">
        <v>53</v>
      </c>
      <c r="C61" s="32" t="s">
        <v>708</v>
      </c>
      <c r="D61" s="34" t="s">
        <v>703</v>
      </c>
      <c r="E61" s="32" t="s">
        <v>552</v>
      </c>
      <c r="F61" s="32"/>
      <c r="G61" s="32"/>
      <c r="H61" s="32"/>
      <c r="I61" s="32">
        <v>4</v>
      </c>
      <c r="J61" s="32">
        <v>8</v>
      </c>
      <c r="K61" s="32">
        <v>1</v>
      </c>
      <c r="L61" s="32"/>
      <c r="M61" s="32"/>
      <c r="N61" s="32"/>
      <c r="O61" s="32">
        <v>6</v>
      </c>
      <c r="P61" s="32">
        <v>6</v>
      </c>
      <c r="Q61" s="32">
        <v>2</v>
      </c>
      <c r="R61" s="76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4">
        <f t="shared" si="6"/>
        <v>27</v>
      </c>
      <c r="AQ61" s="34">
        <f t="shared" si="7"/>
        <v>27</v>
      </c>
      <c r="AR61" s="41" t="s">
        <v>743</v>
      </c>
      <c r="AS61" s="41" t="s">
        <v>717</v>
      </c>
      <c r="AT61" s="41"/>
      <c r="AU61" s="40"/>
    </row>
    <row r="62" spans="1:48" s="31" customFormat="1" x14ac:dyDescent="0.25">
      <c r="A62" s="31">
        <v>4</v>
      </c>
      <c r="B62" s="45">
        <v>69</v>
      </c>
      <c r="C62" s="32" t="s">
        <v>708</v>
      </c>
      <c r="D62" s="32" t="s">
        <v>469</v>
      </c>
      <c r="E62" s="32" t="s">
        <v>109</v>
      </c>
      <c r="F62" s="32"/>
      <c r="G62" s="32"/>
      <c r="H62" s="32"/>
      <c r="I62" s="32">
        <v>6</v>
      </c>
      <c r="J62" s="32">
        <v>6</v>
      </c>
      <c r="K62" s="32">
        <v>1</v>
      </c>
      <c r="L62" s="32"/>
      <c r="M62" s="32"/>
      <c r="N62" s="32"/>
      <c r="O62" s="32"/>
      <c r="P62" s="32"/>
      <c r="Q62" s="32"/>
      <c r="R62" s="76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4">
        <f t="shared" si="6"/>
        <v>13</v>
      </c>
      <c r="AQ62" s="34">
        <f t="shared" si="7"/>
        <v>13</v>
      </c>
      <c r="AR62" s="41"/>
      <c r="AS62" s="41" t="s">
        <v>601</v>
      </c>
      <c r="AT62" s="41"/>
    </row>
    <row r="63" spans="1:48" s="31" customFormat="1" x14ac:dyDescent="0.25">
      <c r="A63" s="31">
        <v>14</v>
      </c>
      <c r="B63" s="36">
        <v>49</v>
      </c>
      <c r="C63" s="32" t="s">
        <v>708</v>
      </c>
      <c r="D63" s="34" t="s">
        <v>177</v>
      </c>
      <c r="E63" s="34" t="s">
        <v>568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75"/>
      <c r="S63" s="32"/>
      <c r="T63" s="32"/>
      <c r="U63" s="32"/>
      <c r="V63" s="32"/>
      <c r="W63" s="32"/>
      <c r="X63" s="32">
        <v>1</v>
      </c>
      <c r="Y63" s="32">
        <v>1</v>
      </c>
      <c r="Z63" s="32">
        <v>1</v>
      </c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4">
        <f>SUM(F63:AO63)</f>
        <v>3</v>
      </c>
      <c r="AQ63" s="34">
        <f>SUM(F63:AM63)+AO63</f>
        <v>3</v>
      </c>
      <c r="AR63" s="41"/>
      <c r="AS63" s="41"/>
      <c r="AT63" s="41"/>
      <c r="AU63" s="22"/>
    </row>
    <row r="64" spans="1:48" s="31" customFormat="1" x14ac:dyDescent="0.25">
      <c r="A64" s="31">
        <v>7</v>
      </c>
      <c r="B64" s="45">
        <v>12</v>
      </c>
      <c r="C64" s="32" t="s">
        <v>708</v>
      </c>
      <c r="D64" s="34" t="s">
        <v>576</v>
      </c>
      <c r="E64" s="32" t="s">
        <v>577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76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4">
        <f t="shared" si="6"/>
        <v>0</v>
      </c>
      <c r="AQ64" s="34">
        <f t="shared" si="7"/>
        <v>0</v>
      </c>
      <c r="AR64" s="41"/>
      <c r="AS64" s="41"/>
      <c r="AT64" s="41"/>
      <c r="AU64" s="40"/>
      <c r="AV64" s="30"/>
    </row>
    <row r="65" spans="1:48" s="31" customFormat="1" x14ac:dyDescent="0.25">
      <c r="A65" s="31">
        <v>8</v>
      </c>
      <c r="B65" s="45">
        <v>51</v>
      </c>
      <c r="C65" s="32" t="s">
        <v>708</v>
      </c>
      <c r="D65" s="32" t="s">
        <v>9</v>
      </c>
      <c r="E65" s="32" t="s">
        <v>561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7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4">
        <f t="shared" si="6"/>
        <v>0</v>
      </c>
      <c r="AQ65" s="34">
        <f t="shared" si="7"/>
        <v>0</v>
      </c>
      <c r="AR65" s="41"/>
      <c r="AS65" s="41"/>
      <c r="AT65" s="41"/>
      <c r="AU65" s="40"/>
      <c r="AV65" s="38"/>
    </row>
    <row r="66" spans="1:48" s="31" customFormat="1" x14ac:dyDescent="0.25">
      <c r="A66" s="31">
        <v>10</v>
      </c>
      <c r="B66" s="45">
        <v>45</v>
      </c>
      <c r="C66" s="32" t="s">
        <v>708</v>
      </c>
      <c r="D66" s="34" t="s">
        <v>578</v>
      </c>
      <c r="E66" s="32" t="s">
        <v>580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76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4">
        <f t="shared" si="6"/>
        <v>0</v>
      </c>
      <c r="AQ66" s="34">
        <f t="shared" si="7"/>
        <v>0</v>
      </c>
      <c r="AR66" s="41"/>
      <c r="AS66" s="41"/>
      <c r="AT66" s="41"/>
      <c r="AU66" s="40"/>
      <c r="AV66" s="30"/>
    </row>
    <row r="67" spans="1:48" s="31" customFormat="1" x14ac:dyDescent="0.25">
      <c r="A67" s="31">
        <v>11</v>
      </c>
      <c r="B67" s="45">
        <v>12</v>
      </c>
      <c r="C67" s="32" t="s">
        <v>708</v>
      </c>
      <c r="D67" s="34" t="s">
        <v>492</v>
      </c>
      <c r="E67" s="32" t="s">
        <v>566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75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4">
        <f t="shared" si="6"/>
        <v>0</v>
      </c>
      <c r="AQ67" s="34">
        <f t="shared" si="7"/>
        <v>0</v>
      </c>
      <c r="AR67" s="41"/>
      <c r="AS67" s="41"/>
      <c r="AT67" s="41"/>
      <c r="AU67" s="22"/>
      <c r="AV67" s="38"/>
    </row>
    <row r="68" spans="1:48" x14ac:dyDescent="0.25">
      <c r="A68" s="31">
        <v>12</v>
      </c>
      <c r="B68" s="45">
        <v>21</v>
      </c>
      <c r="C68" s="32" t="s">
        <v>708</v>
      </c>
      <c r="D68" s="34" t="s">
        <v>579</v>
      </c>
      <c r="E68" s="32" t="s">
        <v>584</v>
      </c>
      <c r="F68" s="1"/>
      <c r="G68" s="1"/>
      <c r="H68" s="32"/>
      <c r="I68" s="1"/>
      <c r="J68" s="1"/>
      <c r="K68" s="32"/>
      <c r="L68" s="1"/>
      <c r="M68" s="32"/>
      <c r="N68" s="32"/>
      <c r="O68" s="32"/>
      <c r="P68" s="32"/>
      <c r="Q68" s="32"/>
      <c r="R68" s="76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1"/>
      <c r="AP68" s="34">
        <f t="shared" si="6"/>
        <v>0</v>
      </c>
      <c r="AQ68" s="34">
        <f t="shared" si="7"/>
        <v>0</v>
      </c>
      <c r="AR68" s="41"/>
      <c r="AT68" s="41"/>
      <c r="AU68" s="31"/>
      <c r="AV68" s="30"/>
    </row>
    <row r="69" spans="1:48" s="31" customFormat="1" x14ac:dyDescent="0.25">
      <c r="A69" s="31">
        <v>13</v>
      </c>
      <c r="B69" s="36">
        <v>72</v>
      </c>
      <c r="C69" s="32" t="s">
        <v>708</v>
      </c>
      <c r="D69" s="34" t="s">
        <v>264</v>
      </c>
      <c r="E69" s="34" t="s">
        <v>347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75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4">
        <f t="shared" si="6"/>
        <v>0</v>
      </c>
      <c r="AQ69" s="34">
        <f t="shared" si="7"/>
        <v>0</v>
      </c>
      <c r="AR69" s="41"/>
      <c r="AS69" s="41"/>
      <c r="AT69" s="41"/>
      <c r="AU69" s="22"/>
    </row>
    <row r="70" spans="1:48" s="31" customFormat="1" x14ac:dyDescent="0.25">
      <c r="A70" s="31">
        <v>15</v>
      </c>
      <c r="B70" s="36">
        <v>96</v>
      </c>
      <c r="C70" s="32" t="s">
        <v>708</v>
      </c>
      <c r="D70" s="34" t="s">
        <v>314</v>
      </c>
      <c r="E70" s="34" t="s">
        <v>347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76"/>
      <c r="S70" s="32"/>
      <c r="T70" s="36"/>
      <c r="U70" s="32"/>
      <c r="V70" s="32"/>
      <c r="W70" s="36"/>
      <c r="X70" s="32"/>
      <c r="Y70" s="32"/>
      <c r="Z70" s="32"/>
      <c r="AA70" s="36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4">
        <f t="shared" si="6"/>
        <v>0</v>
      </c>
      <c r="AQ70" s="34">
        <f t="shared" si="7"/>
        <v>0</v>
      </c>
      <c r="AR70" s="41"/>
      <c r="AS70" s="41"/>
      <c r="AT70" s="41"/>
      <c r="AU70" s="40"/>
    </row>
    <row r="71" spans="1:48" s="31" customFormat="1" x14ac:dyDescent="0.25">
      <c r="B71" s="45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75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4"/>
      <c r="AQ71" s="34"/>
      <c r="AR71" s="41"/>
      <c r="AS71" s="41"/>
      <c r="AT71" s="41"/>
      <c r="AU71" s="22"/>
      <c r="AV71" s="30"/>
    </row>
    <row r="72" spans="1:48" x14ac:dyDescent="0.25">
      <c r="B72" s="29" t="s">
        <v>357</v>
      </c>
      <c r="C72" s="1"/>
      <c r="D72" s="1"/>
      <c r="E72" s="1"/>
      <c r="F72" s="1"/>
      <c r="G72" s="1"/>
      <c r="H72" s="32"/>
      <c r="I72" s="1"/>
      <c r="J72" s="1"/>
      <c r="K72" s="32"/>
      <c r="L72" s="1"/>
      <c r="M72" s="32"/>
      <c r="N72" s="32"/>
      <c r="O72" s="32"/>
      <c r="P72" s="32"/>
      <c r="Q72" s="32"/>
      <c r="R72" s="75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1"/>
      <c r="AP72" s="34"/>
      <c r="AQ72" s="34"/>
      <c r="AR72" s="41"/>
      <c r="AT72" s="41"/>
    </row>
    <row r="73" spans="1:48" s="31" customFormat="1" x14ac:dyDescent="0.25">
      <c r="A73" s="31">
        <v>1</v>
      </c>
      <c r="B73" s="45">
        <v>12</v>
      </c>
      <c r="C73" s="32" t="s">
        <v>709</v>
      </c>
      <c r="D73" s="34" t="s">
        <v>441</v>
      </c>
      <c r="E73" s="32" t="s">
        <v>785</v>
      </c>
      <c r="F73" s="32">
        <v>10</v>
      </c>
      <c r="G73" s="32">
        <v>10</v>
      </c>
      <c r="H73" s="32">
        <v>1</v>
      </c>
      <c r="I73" s="32">
        <v>10</v>
      </c>
      <c r="J73" s="32">
        <v>1</v>
      </c>
      <c r="K73" s="32">
        <v>2</v>
      </c>
      <c r="L73" s="32">
        <v>10</v>
      </c>
      <c r="M73" s="32">
        <v>10</v>
      </c>
      <c r="N73" s="32">
        <v>3</v>
      </c>
      <c r="O73" s="32"/>
      <c r="P73" s="32"/>
      <c r="Q73" s="32"/>
      <c r="R73" s="75"/>
      <c r="S73" s="32"/>
      <c r="T73" s="32"/>
      <c r="U73" s="32">
        <v>10</v>
      </c>
      <c r="V73" s="32">
        <v>1</v>
      </c>
      <c r="W73" s="32">
        <v>4</v>
      </c>
      <c r="X73" s="32">
        <v>10</v>
      </c>
      <c r="Y73" s="32">
        <v>10</v>
      </c>
      <c r="Z73" s="32">
        <v>4</v>
      </c>
      <c r="AA73" s="32"/>
      <c r="AB73" s="32"/>
      <c r="AC73" s="32"/>
      <c r="AD73" s="32">
        <v>8</v>
      </c>
      <c r="AE73" s="32">
        <v>8</v>
      </c>
      <c r="AF73" s="32">
        <v>4</v>
      </c>
      <c r="AG73" s="32"/>
      <c r="AH73" s="32"/>
      <c r="AI73" s="32"/>
      <c r="AJ73" s="32"/>
      <c r="AK73" s="32"/>
      <c r="AL73" s="32"/>
      <c r="AM73" s="32"/>
      <c r="AN73" s="32"/>
      <c r="AO73" s="32"/>
      <c r="AP73" s="34">
        <f t="shared" ref="AP73:AP88" si="8">SUM(F73:AO73)</f>
        <v>116</v>
      </c>
      <c r="AQ73" s="34">
        <f t="shared" ref="AQ73:AQ88" si="9">SUM(F73:AM73)+AO73</f>
        <v>116</v>
      </c>
      <c r="AR73" s="41" t="s">
        <v>698</v>
      </c>
      <c r="AS73" s="41" t="s">
        <v>718</v>
      </c>
      <c r="AT73" s="41" t="s">
        <v>520</v>
      </c>
      <c r="AU73" s="31" t="s">
        <v>624</v>
      </c>
    </row>
    <row r="74" spans="1:48" s="31" customFormat="1" x14ac:dyDescent="0.25">
      <c r="A74" s="31">
        <v>2</v>
      </c>
      <c r="B74" s="45">
        <v>80</v>
      </c>
      <c r="C74" s="32" t="s">
        <v>709</v>
      </c>
      <c r="D74" s="32" t="s">
        <v>635</v>
      </c>
      <c r="E74" s="32" t="s">
        <v>636</v>
      </c>
      <c r="F74" s="32"/>
      <c r="G74" s="32"/>
      <c r="H74" s="32"/>
      <c r="I74" s="32">
        <v>8</v>
      </c>
      <c r="J74" s="32">
        <v>10</v>
      </c>
      <c r="K74" s="32">
        <v>1</v>
      </c>
      <c r="L74" s="32"/>
      <c r="M74" s="32"/>
      <c r="N74" s="32"/>
      <c r="O74" s="32"/>
      <c r="P74" s="32"/>
      <c r="Q74" s="32"/>
      <c r="R74" s="75"/>
      <c r="S74" s="32"/>
      <c r="T74" s="32"/>
      <c r="U74" s="32">
        <v>1</v>
      </c>
      <c r="V74" s="32">
        <v>10</v>
      </c>
      <c r="W74" s="32">
        <v>2</v>
      </c>
      <c r="X74" s="32"/>
      <c r="Y74" s="32"/>
      <c r="Z74" s="32"/>
      <c r="AA74" s="32"/>
      <c r="AB74" s="32"/>
      <c r="AC74" s="32"/>
      <c r="AD74" s="32">
        <v>6</v>
      </c>
      <c r="AE74" s="32">
        <v>6</v>
      </c>
      <c r="AF74" s="32">
        <v>3</v>
      </c>
      <c r="AG74" s="32"/>
      <c r="AH74" s="32"/>
      <c r="AI74" s="32"/>
      <c r="AJ74" s="32"/>
      <c r="AK74" s="32"/>
      <c r="AL74" s="32"/>
      <c r="AM74" s="32"/>
      <c r="AN74" s="32"/>
      <c r="AO74" s="32"/>
      <c r="AP74" s="34">
        <f t="shared" si="8"/>
        <v>47</v>
      </c>
      <c r="AQ74" s="34">
        <f t="shared" si="9"/>
        <v>47</v>
      </c>
      <c r="AR74" s="41" t="s">
        <v>760</v>
      </c>
      <c r="AS74" s="41" t="s">
        <v>719</v>
      </c>
      <c r="AT74" s="41"/>
      <c r="AU74" s="41"/>
      <c r="AV74" s="39"/>
    </row>
    <row r="75" spans="1:48" s="31" customFormat="1" x14ac:dyDescent="0.25">
      <c r="A75" s="31">
        <v>3</v>
      </c>
      <c r="B75" s="45">
        <v>44</v>
      </c>
      <c r="C75" s="32" t="s">
        <v>709</v>
      </c>
      <c r="D75" s="32" t="s">
        <v>591</v>
      </c>
      <c r="E75" s="32" t="s">
        <v>419</v>
      </c>
      <c r="F75" s="32"/>
      <c r="G75" s="32"/>
      <c r="H75" s="32"/>
      <c r="I75" s="32"/>
      <c r="J75" s="32"/>
      <c r="K75" s="32"/>
      <c r="L75" s="32">
        <v>1</v>
      </c>
      <c r="M75" s="32">
        <v>10</v>
      </c>
      <c r="N75" s="32">
        <v>1</v>
      </c>
      <c r="O75" s="32"/>
      <c r="P75" s="32" t="s">
        <v>34</v>
      </c>
      <c r="Q75" s="32"/>
      <c r="R75" s="75"/>
      <c r="S75" s="32"/>
      <c r="T75" s="32"/>
      <c r="U75" s="32">
        <v>1</v>
      </c>
      <c r="V75" s="32">
        <v>1</v>
      </c>
      <c r="W75" s="32">
        <v>2</v>
      </c>
      <c r="X75" s="32">
        <v>1</v>
      </c>
      <c r="Y75" s="32">
        <v>1</v>
      </c>
      <c r="Z75" s="32">
        <v>3</v>
      </c>
      <c r="AA75" s="32">
        <v>5</v>
      </c>
      <c r="AB75" s="32">
        <v>5</v>
      </c>
      <c r="AC75" s="32">
        <v>4</v>
      </c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4">
        <f t="shared" si="8"/>
        <v>35</v>
      </c>
      <c r="AQ75" s="34">
        <f t="shared" si="9"/>
        <v>35</v>
      </c>
      <c r="AR75" s="41" t="s">
        <v>229</v>
      </c>
      <c r="AS75" s="41"/>
      <c r="AT75" s="41" t="s">
        <v>774</v>
      </c>
      <c r="AU75" s="40" t="s">
        <v>364</v>
      </c>
      <c r="AV75" s="39"/>
    </row>
    <row r="76" spans="1:48" s="31" customFormat="1" x14ac:dyDescent="0.25">
      <c r="A76" s="31">
        <v>4</v>
      </c>
      <c r="B76" s="45">
        <v>996</v>
      </c>
      <c r="C76" s="32" t="s">
        <v>709</v>
      </c>
      <c r="D76" s="32" t="s">
        <v>784</v>
      </c>
      <c r="E76" s="32" t="s">
        <v>558</v>
      </c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7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>
        <v>10</v>
      </c>
      <c r="AE76" s="32">
        <v>10</v>
      </c>
      <c r="AF76" s="32">
        <v>1</v>
      </c>
      <c r="AG76" s="32"/>
      <c r="AH76" s="32"/>
      <c r="AI76" s="32"/>
      <c r="AJ76" s="32"/>
      <c r="AK76" s="32"/>
      <c r="AL76" s="32"/>
      <c r="AM76" s="32"/>
      <c r="AN76" s="32"/>
      <c r="AO76" s="32"/>
      <c r="AP76" s="34">
        <f t="shared" si="8"/>
        <v>21</v>
      </c>
      <c r="AQ76" s="34">
        <f t="shared" si="9"/>
        <v>21</v>
      </c>
      <c r="AR76" s="41" t="s">
        <v>786</v>
      </c>
      <c r="AS76" s="41"/>
      <c r="AT76" s="41"/>
      <c r="AU76" s="41"/>
      <c r="AV76" s="39"/>
    </row>
    <row r="77" spans="1:48" s="31" customFormat="1" x14ac:dyDescent="0.25">
      <c r="A77" s="31">
        <v>5</v>
      </c>
      <c r="B77" s="45">
        <v>112</v>
      </c>
      <c r="C77" s="32" t="s">
        <v>709</v>
      </c>
      <c r="D77" s="32" t="s">
        <v>183</v>
      </c>
      <c r="E77" s="32" t="s">
        <v>695</v>
      </c>
      <c r="F77" s="32">
        <v>8</v>
      </c>
      <c r="G77" s="32">
        <v>8</v>
      </c>
      <c r="H77" s="32">
        <v>1</v>
      </c>
      <c r="I77" s="32"/>
      <c r="J77" s="32"/>
      <c r="K77" s="32"/>
      <c r="L77" s="32"/>
      <c r="M77" s="32"/>
      <c r="N77" s="32"/>
      <c r="O77" s="32"/>
      <c r="P77" s="32"/>
      <c r="Q77" s="32"/>
      <c r="R77" s="7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4">
        <f t="shared" si="8"/>
        <v>17</v>
      </c>
      <c r="AQ77" s="34">
        <f t="shared" si="9"/>
        <v>17</v>
      </c>
      <c r="AR77" s="41" t="s">
        <v>699</v>
      </c>
      <c r="AS77" s="41"/>
      <c r="AT77" s="41"/>
      <c r="AU77" s="41"/>
      <c r="AV77" s="39"/>
    </row>
    <row r="78" spans="1:48" x14ac:dyDescent="0.25">
      <c r="A78" s="31">
        <v>6</v>
      </c>
      <c r="B78" s="45">
        <v>31</v>
      </c>
      <c r="C78" s="32" t="s">
        <v>709</v>
      </c>
      <c r="D78" s="32" t="s">
        <v>571</v>
      </c>
      <c r="E78" s="32" t="s">
        <v>419</v>
      </c>
      <c r="F78" s="32"/>
      <c r="G78" s="32"/>
      <c r="H78" s="32"/>
      <c r="I78" s="1"/>
      <c r="J78" s="32"/>
      <c r="K78" s="32"/>
      <c r="L78" s="1"/>
      <c r="M78" s="1"/>
      <c r="N78" s="1"/>
      <c r="O78" s="32"/>
      <c r="P78" s="32"/>
      <c r="Q78" s="32"/>
      <c r="R78" s="75"/>
      <c r="S78" s="32"/>
      <c r="T78" s="32"/>
      <c r="U78" s="32"/>
      <c r="V78" s="32"/>
      <c r="W78" s="32"/>
      <c r="X78" s="32"/>
      <c r="Y78" s="32"/>
      <c r="Z78" s="32"/>
      <c r="AA78" s="32">
        <v>6</v>
      </c>
      <c r="AB78" s="32">
        <v>6</v>
      </c>
      <c r="AC78" s="32">
        <v>1</v>
      </c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4">
        <f t="shared" si="8"/>
        <v>13</v>
      </c>
      <c r="AQ78" s="34">
        <f t="shared" si="9"/>
        <v>13</v>
      </c>
      <c r="AR78" s="41" t="s">
        <v>776</v>
      </c>
      <c r="AT78" s="41"/>
      <c r="AU78" s="41"/>
    </row>
    <row r="79" spans="1:48" x14ac:dyDescent="0.25">
      <c r="A79" s="31">
        <v>7</v>
      </c>
      <c r="B79" s="45">
        <v>373</v>
      </c>
      <c r="C79" s="32" t="s">
        <v>709</v>
      </c>
      <c r="D79" s="34" t="s">
        <v>613</v>
      </c>
      <c r="E79" s="32" t="s">
        <v>437</v>
      </c>
      <c r="F79" s="32"/>
      <c r="G79" s="32"/>
      <c r="H79" s="32"/>
      <c r="I79" s="1"/>
      <c r="J79" s="1"/>
      <c r="K79" s="32"/>
      <c r="L79" s="1"/>
      <c r="M79" s="1"/>
      <c r="N79" s="1"/>
      <c r="O79" s="32"/>
      <c r="P79" s="32"/>
      <c r="Q79" s="32"/>
      <c r="R79" s="75"/>
      <c r="S79" s="32"/>
      <c r="T79" s="32"/>
      <c r="U79" s="32"/>
      <c r="V79" s="32"/>
      <c r="W79" s="32"/>
      <c r="X79" s="32">
        <v>8</v>
      </c>
      <c r="Y79" s="32">
        <v>1</v>
      </c>
      <c r="Z79" s="32">
        <v>1</v>
      </c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1"/>
      <c r="AP79" s="34">
        <f t="shared" si="8"/>
        <v>10</v>
      </c>
      <c r="AQ79" s="34">
        <f t="shared" si="9"/>
        <v>10</v>
      </c>
      <c r="AR79" s="41"/>
      <c r="AT79" s="38" t="s">
        <v>189</v>
      </c>
      <c r="AU79" s="40"/>
    </row>
    <row r="80" spans="1:48" s="31" customFormat="1" x14ac:dyDescent="0.25">
      <c r="A80" s="31">
        <v>8</v>
      </c>
      <c r="B80" s="45">
        <v>69</v>
      </c>
      <c r="C80" s="32" t="s">
        <v>709</v>
      </c>
      <c r="D80" s="32" t="s">
        <v>694</v>
      </c>
      <c r="E80" s="32" t="s">
        <v>603</v>
      </c>
      <c r="F80" s="32">
        <v>6</v>
      </c>
      <c r="G80" s="32">
        <v>1</v>
      </c>
      <c r="H80" s="32">
        <v>1</v>
      </c>
      <c r="I80" s="32"/>
      <c r="J80" s="32"/>
      <c r="K80" s="32"/>
      <c r="L80" s="32"/>
      <c r="M80" s="32"/>
      <c r="N80" s="32"/>
      <c r="O80" s="32"/>
      <c r="P80" s="32"/>
      <c r="Q80" s="32"/>
      <c r="R80" s="75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4">
        <f t="shared" si="8"/>
        <v>8</v>
      </c>
      <c r="AQ80" s="34">
        <f t="shared" si="9"/>
        <v>8</v>
      </c>
      <c r="AR80" s="41" t="s">
        <v>225</v>
      </c>
      <c r="AS80" s="41"/>
      <c r="AT80" s="41"/>
      <c r="AU80" s="41"/>
      <c r="AV80" s="39"/>
    </row>
    <row r="81" spans="1:48" x14ac:dyDescent="0.25">
      <c r="A81" s="31">
        <v>9</v>
      </c>
      <c r="B81" s="45">
        <v>111</v>
      </c>
      <c r="C81" s="32" t="s">
        <v>709</v>
      </c>
      <c r="D81" s="34" t="s">
        <v>710</v>
      </c>
      <c r="E81" s="32" t="s">
        <v>711</v>
      </c>
      <c r="F81" s="1"/>
      <c r="G81" s="32"/>
      <c r="H81" s="32"/>
      <c r="I81" s="32">
        <v>1</v>
      </c>
      <c r="J81" s="32">
        <v>1</v>
      </c>
      <c r="K81" s="32">
        <v>1</v>
      </c>
      <c r="L81" s="1"/>
      <c r="M81" s="32"/>
      <c r="N81" s="32"/>
      <c r="O81" s="32"/>
      <c r="P81" s="32"/>
      <c r="Q81" s="32"/>
      <c r="R81" s="75"/>
      <c r="S81" s="32"/>
      <c r="T81" s="32"/>
      <c r="U81" s="32"/>
      <c r="V81" s="32"/>
      <c r="W81" s="32"/>
      <c r="X81" s="32">
        <v>1</v>
      </c>
      <c r="Y81" s="32">
        <v>1</v>
      </c>
      <c r="Z81" s="32">
        <v>2</v>
      </c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4">
        <f t="shared" si="8"/>
        <v>7</v>
      </c>
      <c r="AQ81" s="34">
        <f t="shared" si="9"/>
        <v>7</v>
      </c>
      <c r="AR81" s="41"/>
      <c r="AS81" s="41" t="s">
        <v>104</v>
      </c>
      <c r="AT81" s="38" t="s">
        <v>179</v>
      </c>
      <c r="AU81" s="40"/>
    </row>
    <row r="82" spans="1:48" s="31" customFormat="1" x14ac:dyDescent="0.25">
      <c r="A82" s="31">
        <v>10</v>
      </c>
      <c r="B82" s="45">
        <v>11</v>
      </c>
      <c r="C82" s="32" t="s">
        <v>709</v>
      </c>
      <c r="D82" s="32" t="s">
        <v>592</v>
      </c>
      <c r="E82" s="32" t="s">
        <v>728</v>
      </c>
      <c r="F82" s="32"/>
      <c r="G82" s="32"/>
      <c r="H82" s="32"/>
      <c r="I82" s="32"/>
      <c r="J82" s="32"/>
      <c r="K82" s="32"/>
      <c r="L82" s="32">
        <v>1</v>
      </c>
      <c r="M82" s="32">
        <v>1</v>
      </c>
      <c r="N82" s="32">
        <v>1</v>
      </c>
      <c r="O82" s="32"/>
      <c r="P82" s="32"/>
      <c r="Q82" s="32"/>
      <c r="R82" s="7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4">
        <f t="shared" si="8"/>
        <v>3</v>
      </c>
      <c r="AQ82" s="34">
        <f t="shared" si="9"/>
        <v>3</v>
      </c>
      <c r="AR82" s="41"/>
      <c r="AS82" s="41"/>
      <c r="AT82" s="41"/>
      <c r="AU82" s="41" t="s">
        <v>727</v>
      </c>
      <c r="AV82" s="39"/>
    </row>
    <row r="83" spans="1:48" s="31" customFormat="1" x14ac:dyDescent="0.25">
      <c r="A83" s="31">
        <v>11</v>
      </c>
      <c r="B83" s="45">
        <v>69</v>
      </c>
      <c r="C83" s="32" t="s">
        <v>709</v>
      </c>
      <c r="D83" s="32" t="s">
        <v>602</v>
      </c>
      <c r="E83" s="32" t="s">
        <v>572</v>
      </c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7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4">
        <f t="shared" si="8"/>
        <v>0</v>
      </c>
      <c r="AQ83" s="34">
        <f t="shared" si="9"/>
        <v>0</v>
      </c>
      <c r="AR83" s="41"/>
      <c r="AS83" s="41"/>
      <c r="AT83" s="41"/>
      <c r="AU83" s="73"/>
      <c r="AV83" s="38"/>
    </row>
    <row r="84" spans="1:48" s="31" customFormat="1" x14ac:dyDescent="0.25">
      <c r="A84" s="31">
        <v>12</v>
      </c>
      <c r="B84" s="45">
        <v>31</v>
      </c>
      <c r="C84" s="32" t="s">
        <v>709</v>
      </c>
      <c r="D84" s="32" t="s">
        <v>585</v>
      </c>
      <c r="E84" s="32" t="s">
        <v>552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7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4">
        <f t="shared" si="8"/>
        <v>0</v>
      </c>
      <c r="AQ84" s="34">
        <f t="shared" si="9"/>
        <v>0</v>
      </c>
      <c r="AR84" s="41"/>
      <c r="AS84" s="41"/>
      <c r="AT84" s="41"/>
      <c r="AU84" s="40"/>
      <c r="AV84" s="39"/>
    </row>
    <row r="85" spans="1:48" s="31" customFormat="1" x14ac:dyDescent="0.25">
      <c r="A85" s="31">
        <v>13</v>
      </c>
      <c r="B85" s="45">
        <v>12</v>
      </c>
      <c r="C85" s="32" t="s">
        <v>709</v>
      </c>
      <c r="D85" s="32" t="s">
        <v>612</v>
      </c>
      <c r="E85" s="32" t="s">
        <v>437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7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4">
        <f t="shared" si="8"/>
        <v>0</v>
      </c>
      <c r="AQ85" s="34">
        <f t="shared" si="9"/>
        <v>0</v>
      </c>
      <c r="AR85" s="41"/>
      <c r="AS85" s="41"/>
      <c r="AT85" s="41"/>
      <c r="AU85" s="40"/>
      <c r="AV85" s="39"/>
    </row>
    <row r="86" spans="1:48" s="31" customFormat="1" x14ac:dyDescent="0.25">
      <c r="A86" s="31">
        <v>14</v>
      </c>
      <c r="B86" s="45">
        <v>888</v>
      </c>
      <c r="C86" s="32" t="s">
        <v>709</v>
      </c>
      <c r="D86" s="32" t="s">
        <v>406</v>
      </c>
      <c r="E86" s="32" t="s">
        <v>544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7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4">
        <f t="shared" si="8"/>
        <v>0</v>
      </c>
      <c r="AQ86" s="34">
        <f t="shared" si="9"/>
        <v>0</v>
      </c>
      <c r="AR86" s="41"/>
      <c r="AS86" s="41"/>
      <c r="AT86" s="41"/>
      <c r="AU86" s="40"/>
      <c r="AV86" s="39"/>
    </row>
    <row r="87" spans="1:48" s="31" customFormat="1" x14ac:dyDescent="0.25">
      <c r="A87" s="31">
        <v>15</v>
      </c>
      <c r="B87" s="45">
        <v>43</v>
      </c>
      <c r="C87" s="32" t="s">
        <v>709</v>
      </c>
      <c r="D87" s="32" t="s">
        <v>611</v>
      </c>
      <c r="E87" s="32" t="s">
        <v>46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7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4">
        <f t="shared" si="8"/>
        <v>0</v>
      </c>
      <c r="AQ87" s="34">
        <f t="shared" si="9"/>
        <v>0</v>
      </c>
      <c r="AR87" s="41"/>
      <c r="AS87" s="41"/>
      <c r="AT87" s="41"/>
      <c r="AU87" s="40"/>
      <c r="AV87" s="39"/>
    </row>
    <row r="88" spans="1:48" s="31" customFormat="1" x14ac:dyDescent="0.25">
      <c r="A88" s="31">
        <v>16</v>
      </c>
      <c r="B88" s="45">
        <v>24</v>
      </c>
      <c r="C88" s="32" t="s">
        <v>709</v>
      </c>
      <c r="D88" s="34" t="s">
        <v>540</v>
      </c>
      <c r="E88" s="32" t="s">
        <v>593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7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4">
        <f t="shared" si="8"/>
        <v>0</v>
      </c>
      <c r="AQ88" s="34">
        <f t="shared" si="9"/>
        <v>0</v>
      </c>
      <c r="AR88" s="41"/>
      <c r="AS88" s="41"/>
      <c r="AT88" s="38"/>
      <c r="AU88" s="40"/>
      <c r="AV88" s="38"/>
    </row>
    <row r="89" spans="1:48" s="31" customFormat="1" x14ac:dyDescent="0.25">
      <c r="B89" s="5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7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55"/>
      <c r="AQ89" s="55"/>
      <c r="AR89" s="40"/>
      <c r="AS89" s="41"/>
      <c r="AT89" s="38"/>
      <c r="AU89" s="40"/>
      <c r="AV89" s="38"/>
    </row>
    <row r="90" spans="1:48" x14ac:dyDescent="0.25">
      <c r="B90" s="53" t="s">
        <v>412</v>
      </c>
    </row>
    <row r="91" spans="1:48" x14ac:dyDescent="0.25">
      <c r="A91" s="56"/>
      <c r="B91" s="45"/>
      <c r="C91" s="32"/>
      <c r="D91" s="32"/>
      <c r="E91" s="58"/>
      <c r="F91" s="57"/>
      <c r="H91" s="56"/>
      <c r="I91" s="56"/>
      <c r="R91" s="77"/>
      <c r="S91" s="22"/>
      <c r="T91" s="39"/>
      <c r="U91" s="22"/>
      <c r="V91" s="22"/>
      <c r="W91" s="39"/>
      <c r="X91" s="22"/>
      <c r="Y91" s="22"/>
      <c r="Z91" s="22"/>
      <c r="AA91" s="39"/>
      <c r="AB91" s="22"/>
      <c r="AC91" s="22"/>
      <c r="AT91" s="57"/>
    </row>
    <row r="92" spans="1:48" x14ac:dyDescent="0.25">
      <c r="A92" s="56"/>
      <c r="B92" s="45"/>
      <c r="C92" s="32"/>
      <c r="D92" s="32"/>
      <c r="E92" s="58"/>
      <c r="F92" s="57"/>
      <c r="H92" s="56"/>
      <c r="I92" s="56"/>
      <c r="R92" s="77"/>
      <c r="S92" s="22"/>
      <c r="T92" s="39"/>
      <c r="U92" s="22"/>
      <c r="V92" s="22"/>
      <c r="W92" s="39"/>
      <c r="X92" s="22"/>
      <c r="Y92" s="22"/>
      <c r="Z92" s="22"/>
      <c r="AA92" s="39"/>
      <c r="AB92" s="22"/>
      <c r="AC92" s="22"/>
      <c r="AT92" s="57"/>
    </row>
    <row r="93" spans="1:48" x14ac:dyDescent="0.25">
      <c r="A93" s="56"/>
      <c r="B93" s="45"/>
      <c r="C93" s="32"/>
      <c r="D93" s="32"/>
      <c r="E93" s="58"/>
      <c r="F93" s="57"/>
      <c r="H93" s="56"/>
      <c r="I93" s="56"/>
      <c r="R93" s="77"/>
      <c r="S93" s="22"/>
      <c r="T93" s="39"/>
      <c r="U93" s="22"/>
      <c r="V93" s="22"/>
      <c r="W93" s="39"/>
      <c r="X93" s="22"/>
      <c r="Y93" s="22"/>
      <c r="Z93" s="22"/>
      <c r="AA93" s="39"/>
      <c r="AB93" s="22"/>
      <c r="AC93" s="22"/>
      <c r="AT93" s="57"/>
    </row>
    <row r="94" spans="1:48" x14ac:dyDescent="0.25">
      <c r="A94" s="56"/>
      <c r="B94" s="45"/>
      <c r="C94" s="32"/>
      <c r="D94" s="32"/>
      <c r="E94" s="58"/>
      <c r="F94" s="57"/>
      <c r="H94" s="56"/>
      <c r="I94" s="56"/>
      <c r="R94" s="77"/>
      <c r="S94" s="22"/>
      <c r="T94" s="39"/>
      <c r="U94" s="22"/>
      <c r="V94" s="22"/>
      <c r="W94" s="39"/>
      <c r="X94" s="22"/>
      <c r="Y94" s="22"/>
      <c r="Z94" s="22"/>
      <c r="AA94" s="39"/>
      <c r="AB94" s="22"/>
      <c r="AC94" s="22"/>
      <c r="AT94" s="57"/>
    </row>
    <row r="95" spans="1:48" x14ac:dyDescent="0.25">
      <c r="A95" s="56"/>
      <c r="B95" s="45"/>
      <c r="C95" s="32"/>
      <c r="D95" s="32"/>
      <c r="E95" s="58"/>
      <c r="F95" s="57"/>
      <c r="H95" s="56"/>
      <c r="I95" s="56"/>
      <c r="AT95" s="57"/>
      <c r="AU95"/>
      <c r="AV95"/>
    </row>
    <row r="96" spans="1:48" x14ac:dyDescent="0.25">
      <c r="A96" s="56"/>
      <c r="B96" s="45"/>
      <c r="C96" s="32"/>
      <c r="D96" s="32"/>
      <c r="E96" s="58"/>
      <c r="F96" s="57"/>
      <c r="H96" s="56"/>
      <c r="I96" s="56"/>
      <c r="AT96" s="57"/>
      <c r="AU96"/>
      <c r="AV96"/>
    </row>
    <row r="97" spans="1:48" x14ac:dyDescent="0.25">
      <c r="A97" s="56"/>
      <c r="B97" s="45"/>
      <c r="C97" s="32"/>
      <c r="D97" s="32"/>
      <c r="E97" s="58"/>
      <c r="F97" s="57"/>
      <c r="H97" s="56"/>
      <c r="I97" s="56"/>
      <c r="AT97" s="57"/>
      <c r="AU97"/>
      <c r="AV97"/>
    </row>
    <row r="98" spans="1:48" x14ac:dyDescent="0.25">
      <c r="A98" s="56"/>
      <c r="B98" s="45"/>
      <c r="C98" s="32"/>
      <c r="D98" s="32"/>
      <c r="E98" s="58"/>
      <c r="F98" s="57"/>
      <c r="H98" s="56"/>
      <c r="I98" s="56"/>
      <c r="AR98" s="40"/>
      <c r="AT98" s="57"/>
      <c r="AU98"/>
      <c r="AV98"/>
    </row>
    <row r="99" spans="1:48" x14ac:dyDescent="0.25">
      <c r="B99" s="45"/>
      <c r="C99" s="32"/>
      <c r="D99" s="32"/>
      <c r="E99" s="58"/>
      <c r="AR99" s="40"/>
      <c r="AT99" s="57"/>
      <c r="AU99"/>
      <c r="AV99"/>
    </row>
    <row r="100" spans="1:48" x14ac:dyDescent="0.25">
      <c r="B100" s="45"/>
      <c r="C100" s="32"/>
      <c r="D100" s="32"/>
      <c r="E100" s="58"/>
      <c r="AU100" s="41"/>
    </row>
    <row r="101" spans="1:48" x14ac:dyDescent="0.25">
      <c r="B101" s="54"/>
      <c r="C101" s="35"/>
      <c r="D101" s="35"/>
      <c r="E101" s="35"/>
      <c r="H101"/>
      <c r="K101"/>
      <c r="Y101"/>
      <c r="AA101"/>
      <c r="AB101"/>
      <c r="AD101"/>
      <c r="AE101"/>
      <c r="AF101"/>
      <c r="AN101"/>
      <c r="AQ101"/>
      <c r="AR101" s="40"/>
      <c r="AT101"/>
      <c r="AU101"/>
      <c r="AV101"/>
    </row>
    <row r="102" spans="1:48" x14ac:dyDescent="0.25">
      <c r="B102" s="54"/>
      <c r="C102" s="35"/>
      <c r="D102" s="35"/>
      <c r="E102" s="35"/>
      <c r="H102"/>
      <c r="K102"/>
      <c r="Y102"/>
      <c r="AA102"/>
      <c r="AB102"/>
      <c r="AD102"/>
      <c r="AE102"/>
      <c r="AF102"/>
      <c r="AN102"/>
      <c r="AQ102"/>
      <c r="AR102" s="40"/>
      <c r="AT102"/>
      <c r="AU102"/>
      <c r="AV102"/>
    </row>
    <row r="103" spans="1:48" x14ac:dyDescent="0.25">
      <c r="B103" s="54"/>
      <c r="C103" s="35"/>
      <c r="D103" s="35"/>
      <c r="E103" s="35"/>
      <c r="H103"/>
      <c r="K103"/>
      <c r="Y103"/>
      <c r="AA103"/>
      <c r="AB103"/>
      <c r="AD103"/>
      <c r="AE103"/>
      <c r="AF103"/>
      <c r="AN103"/>
      <c r="AQ103"/>
      <c r="AR103" s="40"/>
      <c r="AT103"/>
      <c r="AU103"/>
      <c r="AV103"/>
    </row>
    <row r="104" spans="1:48" x14ac:dyDescent="0.25">
      <c r="B104" s="54"/>
      <c r="C104" s="35"/>
      <c r="D104" s="35"/>
      <c r="E104" s="35"/>
      <c r="H104"/>
      <c r="K104"/>
      <c r="Y104"/>
      <c r="AA104"/>
      <c r="AB104"/>
      <c r="AD104"/>
      <c r="AE104"/>
      <c r="AF104"/>
      <c r="AN104"/>
      <c r="AQ104"/>
      <c r="AR104" s="40"/>
      <c r="AT104"/>
      <c r="AU104"/>
      <c r="AV104"/>
    </row>
    <row r="105" spans="1:48" x14ac:dyDescent="0.25">
      <c r="B105"/>
      <c r="H105"/>
      <c r="K105"/>
      <c r="O105"/>
      <c r="P105"/>
      <c r="R105"/>
      <c r="S105"/>
      <c r="T105"/>
      <c r="U105"/>
      <c r="V105"/>
      <c r="W105"/>
      <c r="X105"/>
      <c r="Y105"/>
      <c r="AA105"/>
      <c r="AB105"/>
      <c r="AD105"/>
      <c r="AE105"/>
      <c r="AF105"/>
      <c r="AG105"/>
      <c r="AH105"/>
      <c r="AI105"/>
      <c r="AJ105"/>
      <c r="AK105"/>
      <c r="AL105"/>
      <c r="AM105"/>
      <c r="AN105"/>
      <c r="AQ105"/>
      <c r="AR105" s="40"/>
      <c r="AT105"/>
      <c r="AU105"/>
      <c r="AV105"/>
    </row>
    <row r="106" spans="1:48" x14ac:dyDescent="0.25">
      <c r="B106"/>
      <c r="H106"/>
      <c r="K106"/>
      <c r="O106"/>
      <c r="P106"/>
      <c r="R106"/>
      <c r="S106"/>
      <c r="T106"/>
      <c r="U106"/>
      <c r="V106"/>
      <c r="W106"/>
      <c r="X106"/>
      <c r="Y106"/>
      <c r="AA106"/>
      <c r="AB106"/>
      <c r="AD106"/>
      <c r="AE106"/>
      <c r="AF106"/>
      <c r="AG106"/>
      <c r="AH106"/>
      <c r="AI106"/>
      <c r="AJ106"/>
      <c r="AK106"/>
      <c r="AL106"/>
      <c r="AM106"/>
      <c r="AN106"/>
      <c r="AQ106"/>
      <c r="AR106" s="40"/>
      <c r="AT106"/>
      <c r="AU106"/>
      <c r="AV106"/>
    </row>
    <row r="107" spans="1:48" x14ac:dyDescent="0.25">
      <c r="B107"/>
      <c r="H107"/>
      <c r="K107"/>
      <c r="O107"/>
      <c r="P107"/>
      <c r="R107"/>
      <c r="S107"/>
      <c r="T107"/>
      <c r="U107"/>
      <c r="V107"/>
      <c r="W107"/>
      <c r="X107"/>
      <c r="Y107"/>
      <c r="AA107"/>
      <c r="AB107"/>
      <c r="AD107"/>
      <c r="AE107"/>
      <c r="AF107"/>
      <c r="AG107"/>
      <c r="AH107"/>
      <c r="AI107"/>
      <c r="AJ107"/>
      <c r="AK107"/>
      <c r="AL107"/>
      <c r="AM107"/>
      <c r="AN107"/>
      <c r="AQ107"/>
      <c r="AR107" s="40"/>
      <c r="AT107"/>
      <c r="AU107"/>
      <c r="AV107"/>
    </row>
    <row r="108" spans="1:48" x14ac:dyDescent="0.25">
      <c r="B108"/>
      <c r="H108"/>
      <c r="K108"/>
      <c r="O108"/>
      <c r="P108"/>
      <c r="R108"/>
      <c r="S108"/>
      <c r="T108"/>
      <c r="U108"/>
      <c r="V108"/>
      <c r="W108"/>
      <c r="X108"/>
      <c r="Y108"/>
      <c r="AA108"/>
      <c r="AB108"/>
      <c r="AD108"/>
      <c r="AE108"/>
      <c r="AF108"/>
      <c r="AG108"/>
      <c r="AH108"/>
      <c r="AI108"/>
      <c r="AJ108"/>
      <c r="AK108"/>
      <c r="AL108"/>
      <c r="AM108"/>
      <c r="AN108"/>
      <c r="AQ108"/>
      <c r="AR108" s="40"/>
      <c r="AT108"/>
      <c r="AU108"/>
      <c r="AV108"/>
    </row>
    <row r="109" spans="1:48" x14ac:dyDescent="0.25">
      <c r="B109"/>
      <c r="H109"/>
      <c r="K109"/>
      <c r="O109"/>
      <c r="P109"/>
      <c r="R109"/>
      <c r="S109"/>
      <c r="T109"/>
      <c r="U109"/>
      <c r="V109"/>
      <c r="W109"/>
      <c r="X109"/>
      <c r="Y109"/>
      <c r="AA109"/>
      <c r="AB109"/>
      <c r="AD109"/>
      <c r="AE109"/>
      <c r="AF109"/>
      <c r="AG109"/>
      <c r="AH109"/>
      <c r="AI109"/>
      <c r="AJ109"/>
      <c r="AK109"/>
      <c r="AL109"/>
      <c r="AM109"/>
      <c r="AN109"/>
      <c r="AQ109"/>
      <c r="AR109" s="40"/>
      <c r="AT109"/>
      <c r="AU109"/>
      <c r="AV109"/>
    </row>
  </sheetData>
  <sortState ref="A4:AW17">
    <sortCondition descending="1" ref="AP4:AP17"/>
  </sortState>
  <pageMargins left="0.70866141732283472" right="0.70866141732283472" top="0.74803149606299213" bottom="0.74803149606299213" header="0.31496062992125984" footer="0.31496062992125984"/>
  <pageSetup scale="5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W81"/>
  <sheetViews>
    <sheetView tabSelected="1" workbookViewId="0">
      <pane xSplit="5" ySplit="2" topLeftCell="V3" activePane="bottomRight" state="frozen"/>
      <selection pane="topRight" activeCell="F1" sqref="F1"/>
      <selection pane="bottomLeft" activeCell="A3" sqref="A3"/>
      <selection pane="bottomRight" activeCell="AO4" sqref="AO4"/>
    </sheetView>
  </sheetViews>
  <sheetFormatPr defaultRowHeight="15" x14ac:dyDescent="0.25"/>
  <cols>
    <col min="1" max="1" width="3.140625" style="31" customWidth="1"/>
    <col min="2" max="2" width="9.140625" style="38"/>
    <col min="3" max="3" width="6.5703125" style="31" bestFit="1" customWidth="1"/>
    <col min="4" max="4" width="21.7109375" style="31" customWidth="1"/>
    <col min="5" max="5" width="19.85546875" style="31" bestFit="1" customWidth="1"/>
    <col min="6" max="7" width="7.7109375" style="31" customWidth="1"/>
    <col min="8" max="8" width="2" style="31" bestFit="1" customWidth="1"/>
    <col min="9" max="10" width="8.42578125" style="31" customWidth="1"/>
    <col min="11" max="11" width="1.7109375" style="31" customWidth="1"/>
    <col min="12" max="13" width="8.140625" style="31" customWidth="1"/>
    <col min="14" max="14" width="2" style="31" customWidth="1"/>
    <col min="15" max="16" width="9" style="31" customWidth="1"/>
    <col min="17" max="17" width="2.5703125" style="31" customWidth="1"/>
    <col min="18" max="18" width="8.5703125" style="78" customWidth="1"/>
    <col min="19" max="19" width="8.5703125" style="31" customWidth="1"/>
    <col min="20" max="20" width="1.85546875" style="31" customWidth="1"/>
    <col min="21" max="22" width="8.42578125" style="31" customWidth="1"/>
    <col min="23" max="23" width="1.7109375" style="31" customWidth="1"/>
    <col min="24" max="25" width="9" style="31" customWidth="1"/>
    <col min="26" max="26" width="2" style="31" bestFit="1" customWidth="1"/>
    <col min="27" max="28" width="7.42578125" style="31" customWidth="1"/>
    <col min="29" max="29" width="2" style="31" bestFit="1" customWidth="1"/>
    <col min="30" max="31" width="7.5703125" style="31" customWidth="1"/>
    <col min="32" max="34" width="1.7109375" style="31" customWidth="1"/>
    <col min="35" max="35" width="2.28515625" style="31" customWidth="1"/>
    <col min="36" max="37" width="9.5703125" style="31" hidden="1" customWidth="1"/>
    <col min="38" max="38" width="0.28515625" style="31" customWidth="1"/>
    <col min="39" max="39" width="2.28515625" style="31" customWidth="1"/>
    <col min="40" max="40" width="12.140625" style="31" hidden="1" customWidth="1"/>
    <col min="41" max="41" width="9.140625" style="31" bestFit="1" customWidth="1"/>
    <col min="42" max="42" width="10.28515625" style="31" hidden="1" customWidth="1"/>
    <col min="43" max="43" width="12.28515625" style="31" bestFit="1" customWidth="1"/>
    <col min="44" max="44" width="9.7109375" style="40" bestFit="1" customWidth="1"/>
    <col min="45" max="45" width="10.28515625" style="41" customWidth="1"/>
    <col min="46" max="46" width="10.85546875" style="38" bestFit="1" customWidth="1"/>
    <col min="47" max="47" width="9.7109375" style="40" bestFit="1" customWidth="1"/>
    <col min="48" max="48" width="10.85546875" style="38" bestFit="1" customWidth="1"/>
    <col min="49" max="16384" width="9.140625" style="31"/>
  </cols>
  <sheetData>
    <row r="2" spans="1:49" x14ac:dyDescent="0.25">
      <c r="B2" s="45"/>
      <c r="C2" s="32"/>
      <c r="D2" s="32"/>
      <c r="E2" s="32"/>
      <c r="F2" s="33" t="s">
        <v>686</v>
      </c>
      <c r="G2" s="33" t="s">
        <v>686</v>
      </c>
      <c r="H2" s="33"/>
      <c r="I2" s="33" t="s">
        <v>700</v>
      </c>
      <c r="J2" s="33" t="s">
        <v>700</v>
      </c>
      <c r="K2" s="33"/>
      <c r="L2" s="33" t="s">
        <v>701</v>
      </c>
      <c r="M2" s="33" t="s">
        <v>701</v>
      </c>
      <c r="N2" s="33"/>
      <c r="O2" s="33" t="s">
        <v>733</v>
      </c>
      <c r="P2" s="33" t="s">
        <v>733</v>
      </c>
      <c r="Q2" s="33"/>
      <c r="R2" s="74" t="s">
        <v>734</v>
      </c>
      <c r="S2" s="33" t="s">
        <v>734</v>
      </c>
      <c r="T2" s="33"/>
      <c r="U2" s="33" t="s">
        <v>744</v>
      </c>
      <c r="V2" s="69" t="s">
        <v>744</v>
      </c>
      <c r="W2" s="69"/>
      <c r="X2" s="33" t="s">
        <v>761</v>
      </c>
      <c r="Y2" s="33" t="s">
        <v>761</v>
      </c>
      <c r="Z2" s="33"/>
      <c r="AA2" s="69">
        <v>43393</v>
      </c>
      <c r="AB2" s="69">
        <v>43393</v>
      </c>
      <c r="AC2" s="69"/>
      <c r="AD2" s="69">
        <v>43414</v>
      </c>
      <c r="AE2" s="69">
        <v>43414</v>
      </c>
      <c r="AF2" s="33"/>
      <c r="AG2" s="33"/>
      <c r="AH2" s="33"/>
      <c r="AI2" s="33"/>
      <c r="AJ2" s="33"/>
      <c r="AK2" s="33"/>
      <c r="AL2" s="33"/>
      <c r="AM2" s="33"/>
      <c r="AN2" s="33" t="s">
        <v>397</v>
      </c>
      <c r="AO2" s="43" t="s">
        <v>198</v>
      </c>
      <c r="AP2" s="44" t="s">
        <v>401</v>
      </c>
      <c r="AQ2" s="44" t="s">
        <v>402</v>
      </c>
      <c r="AR2" s="42" t="s">
        <v>73</v>
      </c>
      <c r="AS2" s="41" t="s">
        <v>74</v>
      </c>
      <c r="AT2" s="42" t="s">
        <v>217</v>
      </c>
      <c r="AU2" s="38" t="s">
        <v>253</v>
      </c>
      <c r="AV2" s="72" t="s">
        <v>749</v>
      </c>
      <c r="AW2" s="71"/>
    </row>
    <row r="3" spans="1:49" x14ac:dyDescent="0.25">
      <c r="B3" s="46"/>
      <c r="C3" s="32"/>
      <c r="D3" s="32" t="s">
        <v>34</v>
      </c>
      <c r="E3" s="32" t="s">
        <v>34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74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2"/>
      <c r="AQ3" s="32"/>
    </row>
    <row r="4" spans="1:49" x14ac:dyDescent="0.25">
      <c r="A4" s="31">
        <v>1</v>
      </c>
      <c r="B4" s="45">
        <v>13</v>
      </c>
      <c r="C4" s="32" t="s">
        <v>531</v>
      </c>
      <c r="D4" s="32" t="s">
        <v>117</v>
      </c>
      <c r="E4" s="32" t="s">
        <v>767</v>
      </c>
      <c r="F4" s="32">
        <v>11</v>
      </c>
      <c r="G4" s="32">
        <v>11</v>
      </c>
      <c r="H4" s="32">
        <v>1</v>
      </c>
      <c r="I4" s="32">
        <v>11</v>
      </c>
      <c r="J4" s="32">
        <v>11</v>
      </c>
      <c r="K4" s="32">
        <v>2</v>
      </c>
      <c r="L4" s="32">
        <v>8</v>
      </c>
      <c r="M4" s="32">
        <v>11</v>
      </c>
      <c r="N4" s="32">
        <v>3</v>
      </c>
      <c r="O4" s="32">
        <v>11</v>
      </c>
      <c r="P4" s="32">
        <v>11</v>
      </c>
      <c r="Q4" s="32">
        <v>4</v>
      </c>
      <c r="R4" s="75">
        <v>8</v>
      </c>
      <c r="S4" s="32">
        <v>11</v>
      </c>
      <c r="T4" s="32">
        <v>4</v>
      </c>
      <c r="U4" s="32">
        <v>11</v>
      </c>
      <c r="V4" s="32">
        <v>11</v>
      </c>
      <c r="W4" s="32">
        <v>4</v>
      </c>
      <c r="X4" s="32">
        <v>11</v>
      </c>
      <c r="Y4" s="32">
        <v>11</v>
      </c>
      <c r="Z4" s="32">
        <v>4</v>
      </c>
      <c r="AA4" s="32">
        <v>8</v>
      </c>
      <c r="AB4" s="32">
        <v>8</v>
      </c>
      <c r="AC4" s="32">
        <v>4</v>
      </c>
      <c r="AD4" s="32">
        <v>11</v>
      </c>
      <c r="AE4" s="32">
        <v>11</v>
      </c>
      <c r="AF4" s="32">
        <v>4</v>
      </c>
      <c r="AG4" s="32"/>
      <c r="AH4" s="32"/>
      <c r="AI4" s="32"/>
      <c r="AJ4" s="32"/>
      <c r="AK4" s="32"/>
      <c r="AL4" s="32"/>
      <c r="AM4" s="32"/>
      <c r="AN4" s="32"/>
      <c r="AO4" s="32"/>
      <c r="AP4" s="34">
        <v>216</v>
      </c>
      <c r="AQ4" s="34">
        <v>216</v>
      </c>
      <c r="AR4" s="41" t="s">
        <v>781</v>
      </c>
      <c r="AS4" s="41" t="s">
        <v>712</v>
      </c>
      <c r="AT4" s="41" t="s">
        <v>597</v>
      </c>
      <c r="AU4" s="40" t="s">
        <v>299</v>
      </c>
      <c r="AV4" s="38" t="s">
        <v>307</v>
      </c>
    </row>
    <row r="5" spans="1:49" x14ac:dyDescent="0.25">
      <c r="A5" s="31">
        <v>2</v>
      </c>
      <c r="B5" s="45">
        <v>34</v>
      </c>
      <c r="C5" s="32" t="s">
        <v>706</v>
      </c>
      <c r="D5" s="34" t="s">
        <v>12</v>
      </c>
      <c r="E5" s="32" t="s">
        <v>491</v>
      </c>
      <c r="F5" s="32">
        <v>10</v>
      </c>
      <c r="G5" s="32">
        <v>8</v>
      </c>
      <c r="H5" s="32">
        <v>1</v>
      </c>
      <c r="I5" s="32">
        <v>8</v>
      </c>
      <c r="J5" s="32">
        <v>8</v>
      </c>
      <c r="K5" s="32">
        <v>2</v>
      </c>
      <c r="L5" s="32">
        <v>8</v>
      </c>
      <c r="M5" s="32">
        <v>10</v>
      </c>
      <c r="N5" s="32">
        <v>3</v>
      </c>
      <c r="O5" s="32">
        <v>10</v>
      </c>
      <c r="P5" s="32">
        <v>10</v>
      </c>
      <c r="Q5" s="32">
        <v>4</v>
      </c>
      <c r="R5" s="75">
        <v>10</v>
      </c>
      <c r="S5" s="32">
        <v>10</v>
      </c>
      <c r="T5" s="32">
        <v>4</v>
      </c>
      <c r="U5" s="32">
        <v>10</v>
      </c>
      <c r="V5" s="32">
        <v>1</v>
      </c>
      <c r="W5" s="32">
        <v>4</v>
      </c>
      <c r="X5" s="32">
        <v>1</v>
      </c>
      <c r="Y5" s="32">
        <v>1</v>
      </c>
      <c r="Z5" s="32">
        <v>4</v>
      </c>
      <c r="AA5" s="32">
        <v>4</v>
      </c>
      <c r="AB5" s="32">
        <v>4</v>
      </c>
      <c r="AC5" s="32">
        <v>4</v>
      </c>
      <c r="AD5" s="32">
        <v>6</v>
      </c>
      <c r="AE5" s="32">
        <v>6</v>
      </c>
      <c r="AF5" s="32">
        <v>4</v>
      </c>
      <c r="AG5" s="32"/>
      <c r="AH5" s="32"/>
      <c r="AI5" s="32"/>
      <c r="AJ5" s="32"/>
      <c r="AK5" s="32"/>
      <c r="AL5" s="32"/>
      <c r="AM5" s="32"/>
      <c r="AN5" s="32"/>
      <c r="AO5" s="32">
        <v>-1</v>
      </c>
      <c r="AP5" s="34">
        <v>138</v>
      </c>
      <c r="AQ5" s="34">
        <f>138+16</f>
        <v>154</v>
      </c>
      <c r="AR5" s="41" t="s">
        <v>758</v>
      </c>
      <c r="AS5" s="41" t="s">
        <v>556</v>
      </c>
      <c r="AT5" s="41" t="s">
        <v>769</v>
      </c>
      <c r="AU5" s="73" t="s">
        <v>75</v>
      </c>
      <c r="AV5" s="39" t="s">
        <v>64</v>
      </c>
    </row>
    <row r="6" spans="1:49" x14ac:dyDescent="0.25">
      <c r="A6" s="31">
        <v>3</v>
      </c>
      <c r="B6" s="45">
        <v>75</v>
      </c>
      <c r="C6" s="32" t="s">
        <v>756</v>
      </c>
      <c r="D6" s="32" t="s">
        <v>91</v>
      </c>
      <c r="E6" s="32" t="s">
        <v>755</v>
      </c>
      <c r="F6" s="32">
        <v>1</v>
      </c>
      <c r="G6" s="32">
        <v>4</v>
      </c>
      <c r="H6" s="32">
        <v>1</v>
      </c>
      <c r="I6" s="32">
        <v>2</v>
      </c>
      <c r="J6" s="32">
        <v>4</v>
      </c>
      <c r="K6" s="32">
        <v>2</v>
      </c>
      <c r="L6" s="32">
        <v>8</v>
      </c>
      <c r="M6" s="32">
        <v>1</v>
      </c>
      <c r="N6" s="32">
        <v>3</v>
      </c>
      <c r="O6" s="32">
        <v>6</v>
      </c>
      <c r="P6" s="32">
        <v>8</v>
      </c>
      <c r="Q6" s="32">
        <v>4</v>
      </c>
      <c r="R6" s="75">
        <v>8</v>
      </c>
      <c r="S6" s="32">
        <v>8</v>
      </c>
      <c r="T6" s="32">
        <v>4</v>
      </c>
      <c r="U6" s="32">
        <v>6</v>
      </c>
      <c r="V6" s="32">
        <v>10</v>
      </c>
      <c r="W6" s="32">
        <v>4</v>
      </c>
      <c r="X6" s="32">
        <v>5</v>
      </c>
      <c r="Y6" s="32">
        <v>8</v>
      </c>
      <c r="Z6" s="32">
        <v>4</v>
      </c>
      <c r="AA6" s="32">
        <v>5</v>
      </c>
      <c r="AB6" s="32">
        <v>5</v>
      </c>
      <c r="AC6" s="32">
        <v>4</v>
      </c>
      <c r="AD6" s="32">
        <v>10</v>
      </c>
      <c r="AE6" s="32">
        <v>8</v>
      </c>
      <c r="AF6" s="32">
        <v>4</v>
      </c>
      <c r="AG6" s="32"/>
      <c r="AH6" s="32"/>
      <c r="AI6" s="32"/>
      <c r="AJ6" s="32"/>
      <c r="AK6" s="32"/>
      <c r="AL6" s="32"/>
      <c r="AM6" s="32"/>
      <c r="AN6" s="11"/>
      <c r="AO6" s="32"/>
      <c r="AP6" s="34">
        <v>137</v>
      </c>
      <c r="AQ6" s="34">
        <v>137</v>
      </c>
      <c r="AR6" s="41" t="s">
        <v>739</v>
      </c>
      <c r="AS6" s="41" t="s">
        <v>715</v>
      </c>
      <c r="AT6" s="41" t="s">
        <v>775</v>
      </c>
      <c r="AU6" s="40" t="s">
        <v>725</v>
      </c>
      <c r="AV6" s="31" t="s">
        <v>752</v>
      </c>
    </row>
    <row r="7" spans="1:49" x14ac:dyDescent="0.25">
      <c r="A7" s="31">
        <v>4</v>
      </c>
      <c r="B7" s="45">
        <v>511</v>
      </c>
      <c r="C7" s="32" t="s">
        <v>708</v>
      </c>
      <c r="D7" s="35" t="s">
        <v>92</v>
      </c>
      <c r="E7" s="32" t="s">
        <v>539</v>
      </c>
      <c r="F7" s="32">
        <v>1</v>
      </c>
      <c r="G7" s="32">
        <v>1</v>
      </c>
      <c r="H7" s="32">
        <v>1</v>
      </c>
      <c r="I7" s="32">
        <v>5</v>
      </c>
      <c r="J7" s="32">
        <v>1</v>
      </c>
      <c r="K7" s="32">
        <v>2</v>
      </c>
      <c r="L7" s="32">
        <v>10</v>
      </c>
      <c r="M7" s="32">
        <v>1</v>
      </c>
      <c r="N7" s="32">
        <v>3</v>
      </c>
      <c r="O7" s="32">
        <v>5</v>
      </c>
      <c r="P7" s="32">
        <v>5</v>
      </c>
      <c r="Q7" s="32">
        <v>4</v>
      </c>
      <c r="R7" s="75">
        <v>6</v>
      </c>
      <c r="S7" s="32">
        <v>8</v>
      </c>
      <c r="T7" s="32">
        <v>4</v>
      </c>
      <c r="U7" s="32">
        <v>6</v>
      </c>
      <c r="V7" s="32">
        <v>6</v>
      </c>
      <c r="W7" s="32">
        <v>4</v>
      </c>
      <c r="X7" s="32">
        <v>6</v>
      </c>
      <c r="Y7" s="32">
        <v>6</v>
      </c>
      <c r="Z7" s="32">
        <v>4</v>
      </c>
      <c r="AA7" s="32">
        <v>6</v>
      </c>
      <c r="AB7" s="32">
        <v>6</v>
      </c>
      <c r="AC7" s="32">
        <v>4</v>
      </c>
      <c r="AD7" s="32">
        <v>5</v>
      </c>
      <c r="AE7" s="32">
        <v>5</v>
      </c>
      <c r="AF7" s="32">
        <v>4</v>
      </c>
      <c r="AG7" s="32"/>
      <c r="AH7" s="32"/>
      <c r="AI7" s="32"/>
      <c r="AJ7" s="32"/>
      <c r="AK7" s="32"/>
      <c r="AL7" s="32"/>
      <c r="AM7" s="32"/>
      <c r="AN7" s="11"/>
      <c r="AO7" s="32"/>
      <c r="AP7" s="34">
        <v>119</v>
      </c>
      <c r="AQ7" s="34">
        <v>119</v>
      </c>
      <c r="AR7" s="41" t="s">
        <v>759</v>
      </c>
      <c r="AS7" s="41" t="s">
        <v>569</v>
      </c>
      <c r="AT7" s="41" t="s">
        <v>773</v>
      </c>
      <c r="AU7" s="22" t="s">
        <v>732</v>
      </c>
    </row>
    <row r="8" spans="1:49" x14ac:dyDescent="0.25">
      <c r="A8" s="31">
        <v>5</v>
      </c>
      <c r="B8" s="45">
        <v>12</v>
      </c>
      <c r="C8" s="32" t="s">
        <v>709</v>
      </c>
      <c r="D8" s="32" t="s">
        <v>441</v>
      </c>
      <c r="E8" s="32" t="s">
        <v>785</v>
      </c>
      <c r="F8" s="32">
        <v>10</v>
      </c>
      <c r="G8" s="32">
        <v>10</v>
      </c>
      <c r="H8" s="32">
        <v>1</v>
      </c>
      <c r="I8" s="32">
        <v>10</v>
      </c>
      <c r="J8" s="32">
        <v>1</v>
      </c>
      <c r="K8" s="32">
        <v>2</v>
      </c>
      <c r="L8" s="32">
        <v>10</v>
      </c>
      <c r="M8" s="32">
        <v>10</v>
      </c>
      <c r="N8" s="32">
        <v>3</v>
      </c>
      <c r="O8" s="32"/>
      <c r="P8" s="32"/>
      <c r="Q8" s="32"/>
      <c r="R8" s="75"/>
      <c r="S8" s="32"/>
      <c r="T8" s="32"/>
      <c r="U8" s="32">
        <v>10</v>
      </c>
      <c r="V8" s="32">
        <v>1</v>
      </c>
      <c r="W8" s="32">
        <v>4</v>
      </c>
      <c r="X8" s="32">
        <v>10</v>
      </c>
      <c r="Y8" s="32">
        <v>10</v>
      </c>
      <c r="Z8" s="32">
        <v>4</v>
      </c>
      <c r="AA8" s="32"/>
      <c r="AB8" s="32"/>
      <c r="AC8" s="32"/>
      <c r="AD8" s="32">
        <v>8</v>
      </c>
      <c r="AE8" s="32">
        <v>8</v>
      </c>
      <c r="AF8" s="32">
        <v>4</v>
      </c>
      <c r="AG8" s="32"/>
      <c r="AH8" s="32"/>
      <c r="AI8" s="32"/>
      <c r="AJ8" s="32"/>
      <c r="AK8" s="32"/>
      <c r="AL8" s="32"/>
      <c r="AM8" s="32"/>
      <c r="AN8" s="32"/>
      <c r="AO8" s="32"/>
      <c r="AP8" s="34">
        <v>116</v>
      </c>
      <c r="AQ8" s="34">
        <v>116</v>
      </c>
      <c r="AR8" s="41" t="s">
        <v>698</v>
      </c>
      <c r="AS8" s="41" t="s">
        <v>718</v>
      </c>
      <c r="AT8" s="41" t="s">
        <v>520</v>
      </c>
      <c r="AU8" s="40" t="s">
        <v>624</v>
      </c>
      <c r="AV8" s="39"/>
    </row>
    <row r="9" spans="1:49" x14ac:dyDescent="0.25">
      <c r="A9" s="31">
        <v>6</v>
      </c>
      <c r="B9" s="45">
        <v>77</v>
      </c>
      <c r="C9" s="32" t="s">
        <v>707</v>
      </c>
      <c r="D9" s="32" t="s">
        <v>697</v>
      </c>
      <c r="E9" s="32" t="s">
        <v>347</v>
      </c>
      <c r="F9" s="32">
        <v>10</v>
      </c>
      <c r="G9" s="32">
        <v>10</v>
      </c>
      <c r="H9" s="32">
        <v>1</v>
      </c>
      <c r="I9" s="32">
        <v>5</v>
      </c>
      <c r="J9" s="32">
        <v>3</v>
      </c>
      <c r="K9" s="32">
        <v>2</v>
      </c>
      <c r="L9" s="32">
        <v>6</v>
      </c>
      <c r="M9" s="32">
        <v>8</v>
      </c>
      <c r="N9" s="32">
        <v>3</v>
      </c>
      <c r="O9" s="32"/>
      <c r="P9" s="32"/>
      <c r="Q9" s="32"/>
      <c r="R9" s="76">
        <v>6</v>
      </c>
      <c r="S9" s="32">
        <v>8</v>
      </c>
      <c r="T9" s="32">
        <v>4</v>
      </c>
      <c r="U9" s="32">
        <v>8</v>
      </c>
      <c r="V9" s="32">
        <v>8</v>
      </c>
      <c r="W9" s="32">
        <v>4</v>
      </c>
      <c r="X9" s="32">
        <v>8</v>
      </c>
      <c r="Y9" s="32">
        <v>8</v>
      </c>
      <c r="Z9" s="32">
        <v>4</v>
      </c>
      <c r="AA9" s="32">
        <v>1</v>
      </c>
      <c r="AB9" s="32">
        <v>1</v>
      </c>
      <c r="AC9" s="32">
        <v>4</v>
      </c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4">
        <v>112</v>
      </c>
      <c r="AQ9" s="34">
        <v>112</v>
      </c>
      <c r="AR9" s="41" t="s">
        <v>224</v>
      </c>
      <c r="AS9" s="41" t="s">
        <v>714</v>
      </c>
      <c r="AT9" s="41" t="s">
        <v>238</v>
      </c>
      <c r="AU9" s="40" t="s">
        <v>726</v>
      </c>
      <c r="AV9" s="38" t="s">
        <v>619</v>
      </c>
    </row>
    <row r="10" spans="1:49" x14ac:dyDescent="0.25">
      <c r="A10" s="31">
        <v>7</v>
      </c>
      <c r="B10" s="45">
        <v>33</v>
      </c>
      <c r="C10" s="32" t="s">
        <v>531</v>
      </c>
      <c r="D10" s="47" t="s">
        <v>5</v>
      </c>
      <c r="E10" s="47" t="s">
        <v>413</v>
      </c>
      <c r="F10" s="32">
        <v>8</v>
      </c>
      <c r="G10" s="32">
        <v>8</v>
      </c>
      <c r="H10" s="32">
        <v>1</v>
      </c>
      <c r="I10" s="32">
        <v>6</v>
      </c>
      <c r="J10" s="32">
        <v>6</v>
      </c>
      <c r="K10" s="32">
        <v>2</v>
      </c>
      <c r="L10" s="32"/>
      <c r="M10" s="32"/>
      <c r="N10" s="32"/>
      <c r="O10" s="32">
        <v>4</v>
      </c>
      <c r="P10" s="32">
        <v>5</v>
      </c>
      <c r="Q10" s="32">
        <v>3</v>
      </c>
      <c r="R10" s="75">
        <v>5</v>
      </c>
      <c r="S10" s="32">
        <v>5</v>
      </c>
      <c r="T10" s="32">
        <v>4</v>
      </c>
      <c r="U10" s="32">
        <v>5</v>
      </c>
      <c r="V10" s="32">
        <v>6</v>
      </c>
      <c r="W10" s="32">
        <v>4</v>
      </c>
      <c r="X10" s="32">
        <v>8</v>
      </c>
      <c r="Y10" s="32">
        <v>8</v>
      </c>
      <c r="Z10" s="32">
        <v>4</v>
      </c>
      <c r="AA10" s="32">
        <v>5</v>
      </c>
      <c r="AB10" s="32">
        <v>1</v>
      </c>
      <c r="AC10" s="32">
        <v>4</v>
      </c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4">
        <v>102</v>
      </c>
      <c r="AQ10" s="34">
        <v>102</v>
      </c>
      <c r="AR10" s="41" t="s">
        <v>757</v>
      </c>
      <c r="AS10" s="41" t="s">
        <v>713</v>
      </c>
      <c r="AT10" s="41" t="s">
        <v>768</v>
      </c>
      <c r="AU10" s="55"/>
      <c r="AV10" s="39" t="s">
        <v>303</v>
      </c>
    </row>
    <row r="11" spans="1:49" x14ac:dyDescent="0.25">
      <c r="A11" s="31">
        <v>8</v>
      </c>
      <c r="B11" s="45">
        <v>73</v>
      </c>
      <c r="C11" s="32" t="s">
        <v>707</v>
      </c>
      <c r="D11" s="47" t="s">
        <v>702</v>
      </c>
      <c r="E11" s="32" t="s">
        <v>552</v>
      </c>
      <c r="F11" s="32"/>
      <c r="G11" s="32"/>
      <c r="H11" s="34"/>
      <c r="I11" s="32">
        <v>10</v>
      </c>
      <c r="J11" s="32">
        <v>10</v>
      </c>
      <c r="K11" s="32">
        <v>1</v>
      </c>
      <c r="L11" s="32">
        <v>1</v>
      </c>
      <c r="M11" s="32">
        <v>1</v>
      </c>
      <c r="N11" s="32">
        <v>2</v>
      </c>
      <c r="O11" s="32"/>
      <c r="P11" s="32"/>
      <c r="Q11" s="32"/>
      <c r="R11" s="76">
        <v>10</v>
      </c>
      <c r="S11" s="32">
        <v>10</v>
      </c>
      <c r="T11" s="32">
        <v>3</v>
      </c>
      <c r="U11" s="32">
        <v>10</v>
      </c>
      <c r="V11" s="32">
        <v>10</v>
      </c>
      <c r="W11" s="32">
        <v>4</v>
      </c>
      <c r="X11" s="32">
        <v>6</v>
      </c>
      <c r="Y11" s="32">
        <v>1</v>
      </c>
      <c r="Z11" s="32">
        <v>4</v>
      </c>
      <c r="AA11" s="32"/>
      <c r="AB11" s="32"/>
      <c r="AC11" s="32"/>
      <c r="AD11" s="32">
        <v>6</v>
      </c>
      <c r="AE11" s="32">
        <v>8</v>
      </c>
      <c r="AF11" s="32">
        <v>4</v>
      </c>
      <c r="AG11" s="32"/>
      <c r="AH11" s="32"/>
      <c r="AI11" s="32"/>
      <c r="AJ11" s="32"/>
      <c r="AK11" s="32"/>
      <c r="AL11" s="32"/>
      <c r="AM11" s="32"/>
      <c r="AN11" s="11">
        <v>0.75</v>
      </c>
      <c r="AO11" s="32"/>
      <c r="AP11" s="34">
        <v>89</v>
      </c>
      <c r="AQ11" s="34">
        <v>101</v>
      </c>
      <c r="AR11" s="41" t="s">
        <v>692</v>
      </c>
      <c r="AS11" s="41" t="s">
        <v>716</v>
      </c>
      <c r="AT11" s="41" t="s">
        <v>213</v>
      </c>
      <c r="AU11" s="31" t="s">
        <v>730</v>
      </c>
      <c r="AV11" s="38" t="s">
        <v>71</v>
      </c>
    </row>
    <row r="12" spans="1:49" x14ac:dyDescent="0.25">
      <c r="A12" s="31">
        <v>9</v>
      </c>
      <c r="B12" s="45">
        <v>25</v>
      </c>
      <c r="C12" s="32" t="s">
        <v>687</v>
      </c>
      <c r="D12" s="34" t="s">
        <v>536</v>
      </c>
      <c r="E12" s="32" t="s">
        <v>552</v>
      </c>
      <c r="F12" s="32"/>
      <c r="G12" s="32"/>
      <c r="H12" s="32"/>
      <c r="I12" s="32"/>
      <c r="J12" s="32"/>
      <c r="K12" s="32"/>
      <c r="L12" s="32">
        <v>10</v>
      </c>
      <c r="M12" s="32">
        <v>1</v>
      </c>
      <c r="N12" s="32">
        <v>1</v>
      </c>
      <c r="O12" s="32">
        <v>5</v>
      </c>
      <c r="P12" s="32">
        <v>6</v>
      </c>
      <c r="Q12" s="32">
        <v>2</v>
      </c>
      <c r="R12" s="75">
        <v>6</v>
      </c>
      <c r="S12" s="32">
        <v>8</v>
      </c>
      <c r="T12" s="32">
        <v>3</v>
      </c>
      <c r="U12" s="32">
        <v>8</v>
      </c>
      <c r="V12" s="32">
        <v>1</v>
      </c>
      <c r="W12" s="32">
        <v>4</v>
      </c>
      <c r="X12" s="32">
        <v>6</v>
      </c>
      <c r="Y12" s="32">
        <v>6</v>
      </c>
      <c r="Z12" s="32">
        <v>4</v>
      </c>
      <c r="AA12" s="32">
        <v>1</v>
      </c>
      <c r="AB12" s="32">
        <v>1</v>
      </c>
      <c r="AC12" s="32">
        <v>4</v>
      </c>
      <c r="AD12" s="32">
        <v>4</v>
      </c>
      <c r="AE12" s="32">
        <v>4</v>
      </c>
      <c r="AF12" s="32">
        <v>4</v>
      </c>
      <c r="AG12" s="32"/>
      <c r="AH12" s="32"/>
      <c r="AI12" s="32"/>
      <c r="AJ12" s="32"/>
      <c r="AK12" s="32"/>
      <c r="AL12" s="32"/>
      <c r="AM12" s="32"/>
      <c r="AN12" s="11"/>
      <c r="AO12" s="32"/>
      <c r="AP12" s="34">
        <v>89</v>
      </c>
      <c r="AQ12" s="34">
        <v>89</v>
      </c>
      <c r="AR12" s="41" t="s">
        <v>736</v>
      </c>
      <c r="AT12" s="41"/>
      <c r="AU12" s="40" t="s">
        <v>75</v>
      </c>
      <c r="AV12" s="38" t="s">
        <v>498</v>
      </c>
    </row>
    <row r="13" spans="1:49" x14ac:dyDescent="0.25">
      <c r="A13" s="31">
        <v>10</v>
      </c>
      <c r="B13" s="45">
        <v>2</v>
      </c>
      <c r="C13" s="32" t="s">
        <v>706</v>
      </c>
      <c r="D13" s="32" t="s">
        <v>110</v>
      </c>
      <c r="E13" s="32" t="s">
        <v>538</v>
      </c>
      <c r="F13" s="32">
        <v>8</v>
      </c>
      <c r="G13" s="32">
        <v>10</v>
      </c>
      <c r="H13" s="32">
        <v>1</v>
      </c>
      <c r="I13" s="32"/>
      <c r="J13" s="32"/>
      <c r="K13" s="32"/>
      <c r="L13" s="32"/>
      <c r="M13" s="32"/>
      <c r="N13" s="32"/>
      <c r="O13" s="32"/>
      <c r="P13" s="32"/>
      <c r="Q13" s="32"/>
      <c r="R13" s="75"/>
      <c r="S13" s="32"/>
      <c r="T13" s="32"/>
      <c r="U13" s="32">
        <v>8</v>
      </c>
      <c r="V13" s="32">
        <v>6</v>
      </c>
      <c r="W13" s="32">
        <v>2</v>
      </c>
      <c r="X13" s="32"/>
      <c r="Y13" s="32"/>
      <c r="Z13" s="32">
        <v>3</v>
      </c>
      <c r="AA13" s="32">
        <v>6</v>
      </c>
      <c r="AB13" s="32">
        <v>6</v>
      </c>
      <c r="AC13" s="32">
        <v>4</v>
      </c>
      <c r="AD13" s="32">
        <v>6</v>
      </c>
      <c r="AE13" s="32">
        <v>6</v>
      </c>
      <c r="AF13" s="32">
        <v>4</v>
      </c>
      <c r="AG13" s="32"/>
      <c r="AH13" s="32"/>
      <c r="AI13" s="32"/>
      <c r="AJ13" s="32"/>
      <c r="AK13" s="32"/>
      <c r="AL13" s="32"/>
      <c r="AM13" s="32"/>
      <c r="AN13" s="32"/>
      <c r="AO13" s="32"/>
      <c r="AP13" s="34">
        <v>70</v>
      </c>
      <c r="AQ13" s="34">
        <v>70</v>
      </c>
      <c r="AR13" s="41" t="s">
        <v>221</v>
      </c>
      <c r="AT13" s="41"/>
      <c r="AV13" s="39"/>
    </row>
    <row r="14" spans="1:49" x14ac:dyDescent="0.25">
      <c r="A14" s="31">
        <v>11</v>
      </c>
      <c r="B14" s="45">
        <v>99</v>
      </c>
      <c r="C14" s="32" t="s">
        <v>706</v>
      </c>
      <c r="D14" s="34" t="s">
        <v>565</v>
      </c>
      <c r="E14" s="32" t="s">
        <v>95</v>
      </c>
      <c r="F14" s="32">
        <v>6</v>
      </c>
      <c r="G14" s="32">
        <v>5</v>
      </c>
      <c r="H14" s="34">
        <v>1</v>
      </c>
      <c r="I14" s="32"/>
      <c r="J14" s="32"/>
      <c r="K14" s="32"/>
      <c r="L14" s="32"/>
      <c r="M14" s="32"/>
      <c r="N14" s="32"/>
      <c r="O14" s="32">
        <v>8</v>
      </c>
      <c r="P14" s="32">
        <v>6</v>
      </c>
      <c r="Q14" s="32">
        <v>2</v>
      </c>
      <c r="R14" s="76"/>
      <c r="S14" s="32"/>
      <c r="T14" s="32"/>
      <c r="U14" s="32"/>
      <c r="V14" s="32"/>
      <c r="W14" s="32"/>
      <c r="X14" s="32">
        <v>6</v>
      </c>
      <c r="Y14" s="32">
        <v>10</v>
      </c>
      <c r="Z14" s="32">
        <v>3</v>
      </c>
      <c r="AA14" s="32">
        <v>10</v>
      </c>
      <c r="AB14" s="32">
        <v>8</v>
      </c>
      <c r="AC14" s="32">
        <v>4</v>
      </c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4">
        <v>69</v>
      </c>
      <c r="AQ14" s="34">
        <v>69</v>
      </c>
      <c r="AR14" s="41" t="s">
        <v>84</v>
      </c>
      <c r="AT14" s="41" t="s">
        <v>771</v>
      </c>
      <c r="AU14" s="31"/>
      <c r="AV14" s="31"/>
    </row>
    <row r="15" spans="1:49" x14ac:dyDescent="0.25">
      <c r="A15" s="31">
        <v>12</v>
      </c>
      <c r="B15" s="45">
        <v>232</v>
      </c>
      <c r="C15" s="32" t="s">
        <v>707</v>
      </c>
      <c r="D15" s="32" t="s">
        <v>704</v>
      </c>
      <c r="E15" s="32" t="s">
        <v>705</v>
      </c>
      <c r="F15" s="32"/>
      <c r="G15" s="32"/>
      <c r="H15" s="32"/>
      <c r="I15" s="32">
        <v>8</v>
      </c>
      <c r="J15" s="32">
        <v>5</v>
      </c>
      <c r="K15" s="32">
        <v>1</v>
      </c>
      <c r="L15" s="32"/>
      <c r="M15" s="32"/>
      <c r="N15" s="32"/>
      <c r="O15" s="32">
        <v>8</v>
      </c>
      <c r="P15" s="32">
        <v>8</v>
      </c>
      <c r="Q15" s="32">
        <v>2</v>
      </c>
      <c r="R15" s="75"/>
      <c r="S15" s="32"/>
      <c r="T15" s="32"/>
      <c r="U15" s="32">
        <v>6</v>
      </c>
      <c r="V15" s="32">
        <v>6</v>
      </c>
      <c r="W15" s="32">
        <v>3</v>
      </c>
      <c r="X15" s="32"/>
      <c r="Y15" s="32"/>
      <c r="Z15" s="32"/>
      <c r="AA15" s="32">
        <v>6</v>
      </c>
      <c r="AB15" s="32">
        <v>6</v>
      </c>
      <c r="AC15" s="32">
        <v>4</v>
      </c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4">
        <v>63</v>
      </c>
      <c r="AQ15" s="34">
        <v>63</v>
      </c>
      <c r="AR15" s="41" t="s">
        <v>498</v>
      </c>
      <c r="AS15" s="41" t="s">
        <v>194</v>
      </c>
      <c r="AT15" s="41"/>
      <c r="AU15" s="41"/>
      <c r="AV15" s="39"/>
    </row>
    <row r="16" spans="1:49" x14ac:dyDescent="0.25">
      <c r="A16" s="31">
        <v>13</v>
      </c>
      <c r="B16" s="45">
        <v>37</v>
      </c>
      <c r="C16" s="32" t="s">
        <v>707</v>
      </c>
      <c r="D16" s="47" t="s">
        <v>108</v>
      </c>
      <c r="E16" s="47" t="s">
        <v>115</v>
      </c>
      <c r="F16" s="32"/>
      <c r="G16" s="32"/>
      <c r="H16" s="32"/>
      <c r="I16" s="32">
        <v>6</v>
      </c>
      <c r="J16" s="32">
        <v>5</v>
      </c>
      <c r="K16" s="32">
        <v>1</v>
      </c>
      <c r="L16" s="32"/>
      <c r="M16" s="32"/>
      <c r="N16" s="32"/>
      <c r="O16" s="32">
        <v>1</v>
      </c>
      <c r="P16" s="32">
        <v>1</v>
      </c>
      <c r="Q16" s="32">
        <v>2</v>
      </c>
      <c r="R16" s="75"/>
      <c r="S16" s="32"/>
      <c r="T16" s="32"/>
      <c r="U16" s="32"/>
      <c r="V16" s="32"/>
      <c r="W16" s="32"/>
      <c r="X16" s="32">
        <v>10</v>
      </c>
      <c r="Y16" s="32">
        <v>10</v>
      </c>
      <c r="Z16" s="32">
        <v>3</v>
      </c>
      <c r="AA16" s="32"/>
      <c r="AB16" s="32"/>
      <c r="AC16" s="32"/>
      <c r="AD16" s="32">
        <v>8</v>
      </c>
      <c r="AE16" s="32">
        <v>10</v>
      </c>
      <c r="AF16" s="32">
        <v>4</v>
      </c>
      <c r="AG16" s="32"/>
      <c r="AH16" s="32"/>
      <c r="AI16" s="32"/>
      <c r="AJ16" s="32"/>
      <c r="AK16" s="32"/>
      <c r="AL16" s="32"/>
      <c r="AM16" s="32"/>
      <c r="AN16" s="32"/>
      <c r="AO16" s="32"/>
      <c r="AP16" s="34">
        <v>61</v>
      </c>
      <c r="AQ16" s="34">
        <v>61</v>
      </c>
      <c r="AR16" s="41" t="s">
        <v>65</v>
      </c>
      <c r="AS16" s="41" t="s">
        <v>720</v>
      </c>
      <c r="AT16" s="41" t="s">
        <v>772</v>
      </c>
      <c r="AU16" s="55"/>
      <c r="AV16" s="31"/>
    </row>
    <row r="17" spans="1:48" x14ac:dyDescent="0.25">
      <c r="A17" s="31">
        <v>14</v>
      </c>
      <c r="B17" s="45">
        <v>83</v>
      </c>
      <c r="C17" s="32" t="s">
        <v>707</v>
      </c>
      <c r="D17" s="32" t="s">
        <v>418</v>
      </c>
      <c r="E17" s="32" t="s">
        <v>537</v>
      </c>
      <c r="F17" s="32">
        <v>10</v>
      </c>
      <c r="G17" s="32">
        <v>10</v>
      </c>
      <c r="H17" s="32">
        <v>1</v>
      </c>
      <c r="I17" s="32">
        <v>6</v>
      </c>
      <c r="J17" s="32">
        <v>5</v>
      </c>
      <c r="K17" s="32">
        <v>2</v>
      </c>
      <c r="L17" s="32"/>
      <c r="M17" s="32"/>
      <c r="N17" s="32"/>
      <c r="O17" s="32">
        <v>10</v>
      </c>
      <c r="P17" s="32">
        <v>10</v>
      </c>
      <c r="Q17" s="32">
        <v>3</v>
      </c>
      <c r="R17" s="7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4">
        <v>57</v>
      </c>
      <c r="AQ17" s="34">
        <v>57</v>
      </c>
      <c r="AR17" s="41" t="s">
        <v>742</v>
      </c>
      <c r="AS17" s="41" t="s">
        <v>175</v>
      </c>
      <c r="AT17" s="41"/>
    </row>
    <row r="18" spans="1:48" x14ac:dyDescent="0.25">
      <c r="A18" s="31">
        <v>15</v>
      </c>
      <c r="B18" s="45">
        <v>15</v>
      </c>
      <c r="C18" s="32" t="s">
        <v>706</v>
      </c>
      <c r="D18" s="32" t="s">
        <v>87</v>
      </c>
      <c r="E18" s="32" t="s">
        <v>741</v>
      </c>
      <c r="F18" s="32"/>
      <c r="G18" s="32"/>
      <c r="H18" s="32"/>
      <c r="I18" s="32">
        <v>1</v>
      </c>
      <c r="J18" s="32">
        <v>5</v>
      </c>
      <c r="K18" s="32">
        <v>1</v>
      </c>
      <c r="L18" s="32"/>
      <c r="M18" s="32"/>
      <c r="N18" s="32"/>
      <c r="O18" s="32">
        <v>1</v>
      </c>
      <c r="P18" s="32">
        <v>1</v>
      </c>
      <c r="Q18" s="32">
        <v>2</v>
      </c>
      <c r="R18" s="75">
        <v>5</v>
      </c>
      <c r="S18" s="32">
        <v>1</v>
      </c>
      <c r="T18" s="32">
        <v>3</v>
      </c>
      <c r="U18" s="32">
        <v>5</v>
      </c>
      <c r="V18" s="32">
        <v>8</v>
      </c>
      <c r="W18" s="32">
        <v>4</v>
      </c>
      <c r="X18" s="32">
        <v>10</v>
      </c>
      <c r="Y18" s="32">
        <v>5</v>
      </c>
      <c r="Z18" s="32">
        <v>4</v>
      </c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4">
        <v>56</v>
      </c>
      <c r="AQ18" s="34">
        <v>56</v>
      </c>
      <c r="AR18" s="41" t="s">
        <v>690</v>
      </c>
      <c r="AT18" s="41" t="s">
        <v>770</v>
      </c>
      <c r="AU18" s="41" t="s">
        <v>394</v>
      </c>
      <c r="AV18" s="39" t="s">
        <v>753</v>
      </c>
    </row>
    <row r="19" spans="1:48" x14ac:dyDescent="0.25">
      <c r="A19" s="31">
        <v>16</v>
      </c>
      <c r="B19" s="45">
        <v>3</v>
      </c>
      <c r="C19" s="32" t="s">
        <v>706</v>
      </c>
      <c r="D19" s="32" t="s">
        <v>550</v>
      </c>
      <c r="E19" s="32" t="s">
        <v>551</v>
      </c>
      <c r="F19" s="32">
        <v>1</v>
      </c>
      <c r="G19" s="32">
        <v>1</v>
      </c>
      <c r="H19" s="32">
        <v>1</v>
      </c>
      <c r="I19" s="32"/>
      <c r="J19" s="32"/>
      <c r="K19" s="32"/>
      <c r="L19" s="32"/>
      <c r="M19" s="32"/>
      <c r="N19" s="32"/>
      <c r="O19" s="32"/>
      <c r="P19" s="32"/>
      <c r="Q19" s="32"/>
      <c r="R19" s="75"/>
      <c r="S19" s="32"/>
      <c r="T19" s="32"/>
      <c r="U19" s="32"/>
      <c r="V19" s="32"/>
      <c r="W19" s="32"/>
      <c r="X19" s="32">
        <v>8</v>
      </c>
      <c r="Y19" s="32">
        <v>6</v>
      </c>
      <c r="Z19" s="32">
        <v>2</v>
      </c>
      <c r="AA19" s="32">
        <v>1</v>
      </c>
      <c r="AB19" s="32">
        <v>10</v>
      </c>
      <c r="AC19" s="32">
        <v>3</v>
      </c>
      <c r="AD19" s="32">
        <v>8</v>
      </c>
      <c r="AE19" s="32">
        <v>10</v>
      </c>
      <c r="AF19" s="32">
        <v>4</v>
      </c>
      <c r="AG19" s="32"/>
      <c r="AH19" s="32"/>
      <c r="AI19" s="32"/>
      <c r="AJ19" s="32"/>
      <c r="AK19" s="32"/>
      <c r="AL19" s="32"/>
      <c r="AM19" s="32"/>
      <c r="AN19" s="32"/>
      <c r="AO19" s="32"/>
      <c r="AP19" s="34">
        <v>55</v>
      </c>
      <c r="AQ19" s="34">
        <v>55</v>
      </c>
      <c r="AR19" s="41" t="s">
        <v>693</v>
      </c>
      <c r="AT19" s="41"/>
      <c r="AU19" s="22"/>
      <c r="AV19" s="31"/>
    </row>
    <row r="20" spans="1:48" x14ac:dyDescent="0.25">
      <c r="A20" s="31">
        <v>17</v>
      </c>
      <c r="B20" s="45">
        <v>7</v>
      </c>
      <c r="C20" s="32" t="s">
        <v>687</v>
      </c>
      <c r="D20" s="32" t="s">
        <v>235</v>
      </c>
      <c r="E20" s="32" t="s">
        <v>40</v>
      </c>
      <c r="F20" s="32"/>
      <c r="G20" s="32"/>
      <c r="H20" s="32"/>
      <c r="I20" s="32">
        <v>1</v>
      </c>
      <c r="J20" s="32">
        <v>1</v>
      </c>
      <c r="K20" s="32">
        <v>1</v>
      </c>
      <c r="L20" s="32"/>
      <c r="M20" s="32"/>
      <c r="N20" s="32"/>
      <c r="O20" s="32">
        <v>1</v>
      </c>
      <c r="P20" s="32">
        <v>1</v>
      </c>
      <c r="Q20" s="32">
        <v>2</v>
      </c>
      <c r="R20" s="76">
        <v>11</v>
      </c>
      <c r="S20" s="32">
        <v>1</v>
      </c>
      <c r="T20" s="32">
        <v>3</v>
      </c>
      <c r="U20" s="32"/>
      <c r="V20" s="32"/>
      <c r="W20" s="32"/>
      <c r="X20" s="32"/>
      <c r="Y20" s="32"/>
      <c r="Z20" s="32"/>
      <c r="AA20" s="32">
        <v>11</v>
      </c>
      <c r="AB20" s="32">
        <v>11</v>
      </c>
      <c r="AC20" s="32">
        <v>4</v>
      </c>
      <c r="AD20" s="32">
        <v>1</v>
      </c>
      <c r="AE20" s="32">
        <v>1</v>
      </c>
      <c r="AF20" s="32">
        <v>4</v>
      </c>
      <c r="AG20" s="32"/>
      <c r="AH20" s="32"/>
      <c r="AI20" s="32"/>
      <c r="AJ20" s="32"/>
      <c r="AK20" s="32"/>
      <c r="AL20" s="32"/>
      <c r="AM20" s="32"/>
      <c r="AN20" s="32"/>
      <c r="AO20" s="32"/>
      <c r="AP20" s="34">
        <v>54</v>
      </c>
      <c r="AQ20" s="34">
        <v>54</v>
      </c>
      <c r="AR20" s="41" t="s">
        <v>777</v>
      </c>
      <c r="AT20" s="31"/>
      <c r="AU20" s="31"/>
      <c r="AV20" s="80" t="s">
        <v>750</v>
      </c>
    </row>
    <row r="21" spans="1:48" x14ac:dyDescent="0.25">
      <c r="A21" s="31">
        <v>18</v>
      </c>
      <c r="B21" s="45">
        <v>80</v>
      </c>
      <c r="C21" s="32" t="s">
        <v>709</v>
      </c>
      <c r="D21" s="32" t="s">
        <v>635</v>
      </c>
      <c r="E21" s="32" t="s">
        <v>636</v>
      </c>
      <c r="F21" s="32"/>
      <c r="G21" s="32"/>
      <c r="H21" s="32"/>
      <c r="I21" s="32">
        <v>8</v>
      </c>
      <c r="J21" s="32">
        <v>10</v>
      </c>
      <c r="K21" s="32">
        <v>1</v>
      </c>
      <c r="L21" s="32"/>
      <c r="M21" s="32"/>
      <c r="N21" s="32"/>
      <c r="O21" s="32"/>
      <c r="P21" s="32"/>
      <c r="Q21" s="32"/>
      <c r="R21" s="75"/>
      <c r="S21" s="32"/>
      <c r="T21" s="32"/>
      <c r="U21" s="32">
        <v>1</v>
      </c>
      <c r="V21" s="32">
        <v>10</v>
      </c>
      <c r="W21" s="32">
        <v>2</v>
      </c>
      <c r="X21" s="32"/>
      <c r="Y21" s="32"/>
      <c r="Z21" s="32"/>
      <c r="AA21" s="32"/>
      <c r="AB21" s="32"/>
      <c r="AC21" s="32"/>
      <c r="AD21" s="32">
        <v>6</v>
      </c>
      <c r="AE21" s="32">
        <v>6</v>
      </c>
      <c r="AF21" s="32">
        <v>3</v>
      </c>
      <c r="AG21" s="32"/>
      <c r="AH21" s="32"/>
      <c r="AI21" s="32"/>
      <c r="AJ21" s="32"/>
      <c r="AK21" s="32"/>
      <c r="AL21" s="32"/>
      <c r="AM21" s="32"/>
      <c r="AN21" s="32"/>
      <c r="AO21" s="32"/>
      <c r="AP21" s="34">
        <v>47</v>
      </c>
      <c r="AQ21" s="34">
        <v>47</v>
      </c>
      <c r="AR21" s="41" t="s">
        <v>760</v>
      </c>
      <c r="AS21" s="41" t="s">
        <v>719</v>
      </c>
      <c r="AT21" s="41"/>
      <c r="AV21" s="39"/>
    </row>
    <row r="22" spans="1:48" x14ac:dyDescent="0.25">
      <c r="A22" s="31">
        <v>19</v>
      </c>
      <c r="B22" s="45">
        <v>10</v>
      </c>
      <c r="C22" s="32" t="s">
        <v>531</v>
      </c>
      <c r="D22" s="34" t="s">
        <v>493</v>
      </c>
      <c r="E22" s="32" t="s">
        <v>683</v>
      </c>
      <c r="F22" s="32">
        <v>8</v>
      </c>
      <c r="G22" s="32">
        <v>8</v>
      </c>
      <c r="H22" s="32">
        <v>1</v>
      </c>
      <c r="I22" s="32"/>
      <c r="J22" s="32"/>
      <c r="K22" s="32"/>
      <c r="L22" s="32">
        <v>11</v>
      </c>
      <c r="M22" s="32">
        <v>8</v>
      </c>
      <c r="N22" s="32">
        <v>2</v>
      </c>
      <c r="O22" s="32"/>
      <c r="P22" s="32"/>
      <c r="Q22" s="32"/>
      <c r="R22" s="76">
        <v>1</v>
      </c>
      <c r="S22" s="32">
        <v>1</v>
      </c>
      <c r="T22" s="32">
        <v>3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4">
        <v>43</v>
      </c>
      <c r="AQ22" s="34">
        <v>43</v>
      </c>
      <c r="AR22" s="41" t="s">
        <v>696</v>
      </c>
      <c r="AT22" s="41"/>
      <c r="AU22" s="40" t="s">
        <v>617</v>
      </c>
      <c r="AV22" s="31"/>
    </row>
    <row r="23" spans="1:48" x14ac:dyDescent="0.25">
      <c r="A23" s="31">
        <v>20</v>
      </c>
      <c r="B23" s="45">
        <v>226</v>
      </c>
      <c r="C23" s="32" t="s">
        <v>706</v>
      </c>
      <c r="D23" s="34" t="s">
        <v>542</v>
      </c>
      <c r="E23" s="32" t="s">
        <v>543</v>
      </c>
      <c r="F23" s="32">
        <v>6</v>
      </c>
      <c r="G23" s="32">
        <v>6</v>
      </c>
      <c r="H23" s="32">
        <v>1</v>
      </c>
      <c r="I23" s="32">
        <v>1</v>
      </c>
      <c r="J23" s="32">
        <v>4</v>
      </c>
      <c r="K23" s="32">
        <v>2</v>
      </c>
      <c r="L23" s="32">
        <v>6</v>
      </c>
      <c r="M23" s="32">
        <v>8</v>
      </c>
      <c r="N23" s="32">
        <v>3</v>
      </c>
      <c r="O23" s="32">
        <v>1</v>
      </c>
      <c r="P23" s="32">
        <v>1</v>
      </c>
      <c r="Q23" s="32">
        <v>4</v>
      </c>
      <c r="R23" s="7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4">
        <v>43</v>
      </c>
      <c r="AQ23" s="34">
        <v>43</v>
      </c>
      <c r="AR23" s="41" t="s">
        <v>740</v>
      </c>
      <c r="AS23" s="41" t="s">
        <v>172</v>
      </c>
      <c r="AU23" s="40" t="s">
        <v>146</v>
      </c>
    </row>
    <row r="24" spans="1:48" x14ac:dyDescent="0.25">
      <c r="A24" s="31">
        <v>21</v>
      </c>
      <c r="B24" s="45">
        <v>100</v>
      </c>
      <c r="C24" s="32" t="s">
        <v>687</v>
      </c>
      <c r="D24" s="34" t="s">
        <v>414</v>
      </c>
      <c r="E24" s="32" t="s">
        <v>735</v>
      </c>
      <c r="F24" s="32"/>
      <c r="G24" s="32"/>
      <c r="H24" s="32"/>
      <c r="I24" s="32"/>
      <c r="J24" s="32"/>
      <c r="K24" s="32"/>
      <c r="L24" s="32"/>
      <c r="M24" s="32"/>
      <c r="N24" s="32"/>
      <c r="O24" s="32">
        <v>6</v>
      </c>
      <c r="P24" s="32">
        <v>8</v>
      </c>
      <c r="Q24" s="32">
        <v>1</v>
      </c>
      <c r="R24" s="76"/>
      <c r="S24" s="32"/>
      <c r="T24" s="32"/>
      <c r="U24" s="32">
        <v>6</v>
      </c>
      <c r="V24" s="32">
        <v>8</v>
      </c>
      <c r="W24" s="32">
        <v>2</v>
      </c>
      <c r="X24" s="32"/>
      <c r="Y24" s="32"/>
      <c r="Z24" s="32"/>
      <c r="AA24" s="32"/>
      <c r="AB24" s="32"/>
      <c r="AC24" s="32"/>
      <c r="AD24" s="32">
        <v>5</v>
      </c>
      <c r="AE24" s="32">
        <v>3</v>
      </c>
      <c r="AF24" s="32">
        <v>3</v>
      </c>
      <c r="AG24" s="32"/>
      <c r="AH24" s="32"/>
      <c r="AI24" s="32"/>
      <c r="AJ24" s="32"/>
      <c r="AK24" s="32"/>
      <c r="AL24" s="32"/>
      <c r="AM24" s="32"/>
      <c r="AN24" s="32"/>
      <c r="AO24" s="32"/>
      <c r="AP24" s="34">
        <v>42</v>
      </c>
      <c r="AQ24" s="34">
        <v>42</v>
      </c>
      <c r="AR24" s="41" t="s">
        <v>738</v>
      </c>
      <c r="AT24" s="41"/>
      <c r="AU24" s="22"/>
      <c r="AV24" s="37"/>
    </row>
    <row r="25" spans="1:48" x14ac:dyDescent="0.25">
      <c r="A25" s="31">
        <v>22</v>
      </c>
      <c r="B25" s="45">
        <v>44</v>
      </c>
      <c r="C25" s="32" t="s">
        <v>709</v>
      </c>
      <c r="D25" s="32" t="s">
        <v>591</v>
      </c>
      <c r="E25" s="32" t="s">
        <v>419</v>
      </c>
      <c r="F25" s="32"/>
      <c r="G25" s="32"/>
      <c r="H25" s="32"/>
      <c r="I25" s="32"/>
      <c r="J25" s="32"/>
      <c r="K25" s="32"/>
      <c r="L25" s="32">
        <v>1</v>
      </c>
      <c r="M25" s="32">
        <v>10</v>
      </c>
      <c r="N25" s="32">
        <v>1</v>
      </c>
      <c r="O25" s="32"/>
      <c r="P25" s="32" t="s">
        <v>34</v>
      </c>
      <c r="Q25" s="32"/>
      <c r="R25" s="75"/>
      <c r="S25" s="32"/>
      <c r="T25" s="32"/>
      <c r="U25" s="32">
        <v>1</v>
      </c>
      <c r="V25" s="32">
        <v>1</v>
      </c>
      <c r="W25" s="32">
        <v>2</v>
      </c>
      <c r="X25" s="32">
        <v>1</v>
      </c>
      <c r="Y25" s="32">
        <v>1</v>
      </c>
      <c r="Z25" s="32">
        <v>3</v>
      </c>
      <c r="AA25" s="32">
        <v>5</v>
      </c>
      <c r="AB25" s="32">
        <v>5</v>
      </c>
      <c r="AC25" s="32">
        <v>4</v>
      </c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4">
        <v>35</v>
      </c>
      <c r="AQ25" s="34">
        <v>35</v>
      </c>
      <c r="AR25" s="41" t="s">
        <v>229</v>
      </c>
      <c r="AT25" s="41" t="s">
        <v>774</v>
      </c>
      <c r="AU25" s="40" t="s">
        <v>364</v>
      </c>
      <c r="AV25" s="39"/>
    </row>
    <row r="26" spans="1:48" x14ac:dyDescent="0.25">
      <c r="A26" s="31">
        <v>23</v>
      </c>
      <c r="B26" s="45">
        <v>6</v>
      </c>
      <c r="C26" s="32" t="s">
        <v>531</v>
      </c>
      <c r="D26" s="34" t="s">
        <v>497</v>
      </c>
      <c r="E26" s="32" t="s">
        <v>534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75"/>
      <c r="S26" s="32"/>
      <c r="T26" s="32"/>
      <c r="U26" s="32"/>
      <c r="V26" s="32"/>
      <c r="W26" s="32"/>
      <c r="X26" s="32"/>
      <c r="Y26" s="32"/>
      <c r="Z26" s="32"/>
      <c r="AA26" s="32">
        <v>6</v>
      </c>
      <c r="AB26" s="32">
        <v>6</v>
      </c>
      <c r="AC26" s="32">
        <v>1</v>
      </c>
      <c r="AD26" s="32">
        <v>8</v>
      </c>
      <c r="AE26" s="32">
        <v>8</v>
      </c>
      <c r="AF26" s="32">
        <v>2</v>
      </c>
      <c r="AG26" s="32"/>
      <c r="AH26" s="32"/>
      <c r="AI26" s="32"/>
      <c r="AJ26" s="32"/>
      <c r="AK26" s="32"/>
      <c r="AL26" s="32"/>
      <c r="AM26" s="32"/>
      <c r="AN26" s="32"/>
      <c r="AO26" s="32"/>
      <c r="AP26" s="34">
        <v>31</v>
      </c>
      <c r="AQ26" s="34">
        <v>31</v>
      </c>
      <c r="AR26" s="41" t="s">
        <v>782</v>
      </c>
      <c r="AT26" s="41"/>
      <c r="AU26" s="31"/>
      <c r="AV26" s="31"/>
    </row>
    <row r="27" spans="1:48" x14ac:dyDescent="0.25">
      <c r="A27" s="31">
        <v>24</v>
      </c>
      <c r="B27" s="45">
        <v>15</v>
      </c>
      <c r="C27" s="32" t="s">
        <v>708</v>
      </c>
      <c r="D27" s="34" t="s">
        <v>614</v>
      </c>
      <c r="E27" s="34" t="s">
        <v>729</v>
      </c>
      <c r="F27" s="32"/>
      <c r="G27" s="32"/>
      <c r="H27" s="32"/>
      <c r="I27" s="32"/>
      <c r="J27" s="32"/>
      <c r="K27" s="32"/>
      <c r="L27" s="32">
        <v>1</v>
      </c>
      <c r="M27" s="32">
        <v>1</v>
      </c>
      <c r="N27" s="32">
        <v>1</v>
      </c>
      <c r="O27" s="32"/>
      <c r="P27" s="32"/>
      <c r="Q27" s="32"/>
      <c r="R27" s="75">
        <v>8</v>
      </c>
      <c r="S27" s="32">
        <v>5</v>
      </c>
      <c r="T27" s="32">
        <v>2</v>
      </c>
      <c r="U27" s="32">
        <v>5</v>
      </c>
      <c r="V27" s="32">
        <v>5</v>
      </c>
      <c r="W27" s="32">
        <v>3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4">
        <v>31</v>
      </c>
      <c r="AQ27" s="34">
        <v>31</v>
      </c>
      <c r="AR27" s="41" t="s">
        <v>296</v>
      </c>
      <c r="AT27" s="41"/>
      <c r="AU27" s="55" t="s">
        <v>392</v>
      </c>
      <c r="AV27" s="39" t="s">
        <v>754</v>
      </c>
    </row>
    <row r="28" spans="1:48" x14ac:dyDescent="0.25">
      <c r="A28" s="31">
        <v>25</v>
      </c>
      <c r="B28" s="45">
        <v>66</v>
      </c>
      <c r="C28" s="32" t="s">
        <v>706</v>
      </c>
      <c r="D28" s="32" t="s">
        <v>496</v>
      </c>
      <c r="E28" s="47" t="s">
        <v>88</v>
      </c>
      <c r="F28" s="32">
        <v>5</v>
      </c>
      <c r="G28" s="32">
        <v>1</v>
      </c>
      <c r="H28" s="32">
        <v>1</v>
      </c>
      <c r="I28" s="32">
        <v>10</v>
      </c>
      <c r="J28" s="32">
        <v>10</v>
      </c>
      <c r="K28" s="32">
        <v>2</v>
      </c>
      <c r="L28" s="32"/>
      <c r="M28" s="32"/>
      <c r="N28" s="32"/>
      <c r="O28" s="32"/>
      <c r="P28" s="32"/>
      <c r="Q28" s="32"/>
      <c r="R28" s="7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4">
        <v>29</v>
      </c>
      <c r="AQ28" s="34">
        <v>29</v>
      </c>
      <c r="AR28" s="41" t="s">
        <v>691</v>
      </c>
      <c r="AS28" s="41" t="s">
        <v>609</v>
      </c>
      <c r="AT28" s="41"/>
      <c r="AU28" s="31"/>
      <c r="AV28" s="31"/>
    </row>
    <row r="29" spans="1:48" x14ac:dyDescent="0.25">
      <c r="A29" s="31">
        <v>26</v>
      </c>
      <c r="B29" s="45">
        <v>78</v>
      </c>
      <c r="C29" s="32" t="s">
        <v>687</v>
      </c>
      <c r="D29" s="32" t="s">
        <v>2</v>
      </c>
      <c r="E29" s="32" t="s">
        <v>689</v>
      </c>
      <c r="F29" s="32">
        <v>1</v>
      </c>
      <c r="G29" s="32">
        <v>6</v>
      </c>
      <c r="H29" s="32">
        <v>1</v>
      </c>
      <c r="I29" s="32"/>
      <c r="J29" s="32"/>
      <c r="K29" s="32"/>
      <c r="L29" s="32"/>
      <c r="M29" s="32"/>
      <c r="N29" s="32"/>
      <c r="O29" s="32">
        <v>8</v>
      </c>
      <c r="P29" s="32">
        <v>1</v>
      </c>
      <c r="Q29" s="32">
        <v>2</v>
      </c>
      <c r="R29" s="76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>
        <v>4</v>
      </c>
      <c r="AE29" s="32">
        <v>1</v>
      </c>
      <c r="AF29" s="32">
        <v>3</v>
      </c>
      <c r="AG29" s="32"/>
      <c r="AH29" s="32"/>
      <c r="AI29" s="32"/>
      <c r="AJ29" s="32"/>
      <c r="AK29" s="32"/>
      <c r="AL29" s="32"/>
      <c r="AM29" s="32"/>
      <c r="AN29" s="32"/>
      <c r="AO29" s="32"/>
      <c r="AP29" s="34">
        <v>27</v>
      </c>
      <c r="AQ29" s="34">
        <v>27</v>
      </c>
      <c r="AR29" s="41" t="s">
        <v>737</v>
      </c>
      <c r="AT29" s="41"/>
    </row>
    <row r="30" spans="1:48" x14ac:dyDescent="0.25">
      <c r="A30" s="31">
        <v>27</v>
      </c>
      <c r="B30" s="45">
        <v>53</v>
      </c>
      <c r="C30" s="32" t="s">
        <v>708</v>
      </c>
      <c r="D30" s="32" t="s">
        <v>703</v>
      </c>
      <c r="E30" s="32" t="s">
        <v>552</v>
      </c>
      <c r="F30" s="32"/>
      <c r="G30" s="32"/>
      <c r="H30" s="32"/>
      <c r="I30" s="32">
        <v>4</v>
      </c>
      <c r="J30" s="32">
        <v>8</v>
      </c>
      <c r="K30" s="32">
        <v>1</v>
      </c>
      <c r="L30" s="32"/>
      <c r="M30" s="32"/>
      <c r="N30" s="32"/>
      <c r="O30" s="32">
        <v>6</v>
      </c>
      <c r="P30" s="32">
        <v>6</v>
      </c>
      <c r="Q30" s="32">
        <v>2</v>
      </c>
      <c r="R30" s="7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11"/>
      <c r="AO30" s="32"/>
      <c r="AP30" s="34">
        <v>27</v>
      </c>
      <c r="AQ30" s="34">
        <v>27</v>
      </c>
      <c r="AR30" s="41" t="s">
        <v>743</v>
      </c>
      <c r="AS30" s="41" t="s">
        <v>717</v>
      </c>
      <c r="AT30" s="41"/>
      <c r="AU30" s="31"/>
    </row>
    <row r="31" spans="1:48" x14ac:dyDescent="0.25">
      <c r="A31" s="31">
        <v>28</v>
      </c>
      <c r="B31" s="45">
        <v>77</v>
      </c>
      <c r="C31" s="32" t="s">
        <v>706</v>
      </c>
      <c r="D31" s="34" t="s">
        <v>7</v>
      </c>
      <c r="E31" s="32" t="s">
        <v>420</v>
      </c>
      <c r="F31" s="32"/>
      <c r="G31" s="32"/>
      <c r="H31" s="32"/>
      <c r="I31" s="32">
        <v>1</v>
      </c>
      <c r="J31" s="32">
        <v>1</v>
      </c>
      <c r="K31" s="32">
        <v>1</v>
      </c>
      <c r="L31" s="32"/>
      <c r="M31" s="32"/>
      <c r="N31" s="32"/>
      <c r="O31" s="32"/>
      <c r="P31" s="32"/>
      <c r="Q31" s="32"/>
      <c r="R31" s="76"/>
      <c r="S31" s="32"/>
      <c r="T31" s="32"/>
      <c r="U31" s="32"/>
      <c r="V31" s="32"/>
      <c r="W31" s="32"/>
      <c r="X31" s="32"/>
      <c r="Y31" s="32"/>
      <c r="Z31" s="32"/>
      <c r="AA31" s="32">
        <v>8</v>
      </c>
      <c r="AB31" s="32">
        <v>3</v>
      </c>
      <c r="AC31" s="32">
        <v>2</v>
      </c>
      <c r="AD31" s="32">
        <v>1</v>
      </c>
      <c r="AE31" s="32">
        <v>1</v>
      </c>
      <c r="AF31" s="32">
        <v>3</v>
      </c>
      <c r="AG31" s="32"/>
      <c r="AH31" s="32"/>
      <c r="AI31" s="32"/>
      <c r="AJ31" s="32"/>
      <c r="AK31" s="32"/>
      <c r="AL31" s="32"/>
      <c r="AM31" s="32"/>
      <c r="AN31" s="32"/>
      <c r="AO31" s="32"/>
      <c r="AP31" s="34">
        <v>21</v>
      </c>
      <c r="AQ31" s="34">
        <v>21</v>
      </c>
      <c r="AR31" s="41" t="s">
        <v>63</v>
      </c>
      <c r="AS31" s="41" t="s">
        <v>216</v>
      </c>
      <c r="AT31" s="41"/>
      <c r="AV31" s="31"/>
    </row>
    <row r="32" spans="1:48" x14ac:dyDescent="0.25">
      <c r="A32" s="31">
        <v>29</v>
      </c>
      <c r="B32" s="45">
        <v>43</v>
      </c>
      <c r="C32" s="32" t="s">
        <v>707</v>
      </c>
      <c r="D32" s="47" t="s">
        <v>724</v>
      </c>
      <c r="E32" s="47" t="s">
        <v>109</v>
      </c>
      <c r="F32" s="32"/>
      <c r="G32" s="32"/>
      <c r="H32" s="32"/>
      <c r="I32" s="32"/>
      <c r="J32" s="32"/>
      <c r="K32" s="32"/>
      <c r="L32" s="32">
        <v>10</v>
      </c>
      <c r="M32" s="32">
        <v>10</v>
      </c>
      <c r="N32" s="32">
        <v>1</v>
      </c>
      <c r="O32" s="32"/>
      <c r="P32" s="32"/>
      <c r="Q32" s="32"/>
      <c r="R32" s="7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4">
        <v>21</v>
      </c>
      <c r="AQ32" s="34">
        <v>21</v>
      </c>
      <c r="AR32" s="41"/>
      <c r="AT32" s="41"/>
      <c r="AU32" s="55" t="s">
        <v>627</v>
      </c>
      <c r="AV32" s="39"/>
    </row>
    <row r="33" spans="1:48" x14ac:dyDescent="0.25">
      <c r="A33" s="31">
        <v>30</v>
      </c>
      <c r="B33" s="45">
        <v>996</v>
      </c>
      <c r="C33" s="32" t="s">
        <v>709</v>
      </c>
      <c r="D33" s="32" t="s">
        <v>784</v>
      </c>
      <c r="E33" s="32" t="s">
        <v>558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7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>
        <v>10</v>
      </c>
      <c r="AE33" s="32">
        <v>10</v>
      </c>
      <c r="AF33" s="32">
        <v>1</v>
      </c>
      <c r="AG33" s="32"/>
      <c r="AH33" s="32"/>
      <c r="AI33" s="32"/>
      <c r="AJ33" s="32"/>
      <c r="AK33" s="32"/>
      <c r="AL33" s="32"/>
      <c r="AM33" s="32"/>
      <c r="AN33" s="32"/>
      <c r="AO33" s="32"/>
      <c r="AP33" s="34">
        <v>21</v>
      </c>
      <c r="AQ33" s="34">
        <v>21</v>
      </c>
      <c r="AR33" s="41" t="s">
        <v>786</v>
      </c>
      <c r="AT33" s="41"/>
      <c r="AV33" s="39"/>
    </row>
    <row r="34" spans="1:48" x14ac:dyDescent="0.25">
      <c r="A34" s="31">
        <v>31</v>
      </c>
      <c r="B34" s="45">
        <v>73</v>
      </c>
      <c r="C34" s="32" t="s">
        <v>707</v>
      </c>
      <c r="D34" s="32" t="s">
        <v>557</v>
      </c>
      <c r="E34" s="32" t="s">
        <v>558</v>
      </c>
      <c r="F34" s="32"/>
      <c r="G34" s="32"/>
      <c r="H34" s="32"/>
      <c r="I34" s="32">
        <v>8</v>
      </c>
      <c r="J34" s="32">
        <v>10</v>
      </c>
      <c r="K34" s="32">
        <v>1</v>
      </c>
      <c r="L34" s="32"/>
      <c r="M34" s="32"/>
      <c r="N34" s="32"/>
      <c r="O34" s="32"/>
      <c r="P34" s="32"/>
      <c r="Q34" s="32"/>
      <c r="R34" s="76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4">
        <v>19</v>
      </c>
      <c r="AQ34" s="34">
        <v>19</v>
      </c>
      <c r="AR34" s="41"/>
      <c r="AS34" s="41" t="s">
        <v>631</v>
      </c>
      <c r="AT34" s="41"/>
      <c r="AU34" s="31"/>
    </row>
    <row r="35" spans="1:48" x14ac:dyDescent="0.25">
      <c r="A35" s="31">
        <v>32</v>
      </c>
      <c r="B35" s="45">
        <v>22</v>
      </c>
      <c r="C35" s="32" t="s">
        <v>707</v>
      </c>
      <c r="D35" s="32" t="s">
        <v>745</v>
      </c>
      <c r="E35" s="32" t="s">
        <v>747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76">
        <v>8</v>
      </c>
      <c r="S35" s="32">
        <v>10</v>
      </c>
      <c r="T35" s="32">
        <v>1</v>
      </c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4">
        <v>19</v>
      </c>
      <c r="AQ35" s="34">
        <v>19</v>
      </c>
      <c r="AR35" s="41"/>
      <c r="AT35" s="41"/>
      <c r="AU35" s="31"/>
      <c r="AV35" s="31" t="s">
        <v>752</v>
      </c>
    </row>
    <row r="36" spans="1:48" x14ac:dyDescent="0.25">
      <c r="A36" s="31">
        <v>33</v>
      </c>
      <c r="B36" s="45">
        <v>40</v>
      </c>
      <c r="C36" s="32" t="s">
        <v>687</v>
      </c>
      <c r="D36" s="34" t="s">
        <v>438</v>
      </c>
      <c r="E36" s="32" t="s">
        <v>439</v>
      </c>
      <c r="F36" s="32"/>
      <c r="G36" s="32"/>
      <c r="H36" s="32"/>
      <c r="I36" s="32">
        <v>8</v>
      </c>
      <c r="J36" s="32">
        <v>8</v>
      </c>
      <c r="K36" s="32">
        <v>1</v>
      </c>
      <c r="L36" s="32"/>
      <c r="M36" s="32"/>
      <c r="N36" s="32"/>
      <c r="O36" s="32"/>
      <c r="P36" s="32"/>
      <c r="Q36" s="32"/>
      <c r="R36" s="76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11"/>
      <c r="AO36" s="32"/>
      <c r="AP36" s="34">
        <v>17</v>
      </c>
      <c r="AQ36" s="34">
        <v>17</v>
      </c>
      <c r="AR36" s="41"/>
      <c r="AS36" s="41" t="s">
        <v>170</v>
      </c>
      <c r="AT36" s="41"/>
      <c r="AV36" s="31"/>
    </row>
    <row r="37" spans="1:48" x14ac:dyDescent="0.25">
      <c r="A37" s="31">
        <v>34</v>
      </c>
      <c r="B37" s="36">
        <v>68</v>
      </c>
      <c r="C37" s="32" t="s">
        <v>706</v>
      </c>
      <c r="D37" s="34" t="s">
        <v>114</v>
      </c>
      <c r="E37" s="34" t="s">
        <v>129</v>
      </c>
      <c r="F37" s="32"/>
      <c r="G37" s="32"/>
      <c r="H37" s="32"/>
      <c r="I37" s="32"/>
      <c r="J37" s="32"/>
      <c r="K37" s="32"/>
      <c r="L37" s="32">
        <v>1</v>
      </c>
      <c r="M37" s="32">
        <v>1</v>
      </c>
      <c r="N37" s="32">
        <v>1</v>
      </c>
      <c r="O37" s="32"/>
      <c r="P37" s="32"/>
      <c r="Q37" s="32"/>
      <c r="R37" s="75">
        <v>6</v>
      </c>
      <c r="S37" s="32">
        <v>6</v>
      </c>
      <c r="T37" s="32">
        <v>2</v>
      </c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4">
        <v>17</v>
      </c>
      <c r="AQ37" s="34">
        <v>17</v>
      </c>
      <c r="AR37" s="41"/>
      <c r="AT37" s="41"/>
      <c r="AU37" s="22"/>
      <c r="AV37" s="31" t="s">
        <v>751</v>
      </c>
    </row>
    <row r="38" spans="1:48" x14ac:dyDescent="0.25">
      <c r="A38" s="31">
        <v>35</v>
      </c>
      <c r="B38" s="45">
        <v>135</v>
      </c>
      <c r="C38" s="32" t="s">
        <v>707</v>
      </c>
      <c r="D38" s="32" t="s">
        <v>37</v>
      </c>
      <c r="E38" s="32" t="s">
        <v>95</v>
      </c>
      <c r="F38" s="32">
        <v>4</v>
      </c>
      <c r="G38" s="32">
        <v>8</v>
      </c>
      <c r="H38" s="32">
        <v>1</v>
      </c>
      <c r="I38" s="32">
        <v>1</v>
      </c>
      <c r="J38" s="32">
        <v>1</v>
      </c>
      <c r="K38" s="32">
        <v>2</v>
      </c>
      <c r="L38" s="32"/>
      <c r="M38" s="32"/>
      <c r="N38" s="32"/>
      <c r="O38" s="32"/>
      <c r="P38" s="32"/>
      <c r="Q38" s="32"/>
      <c r="R38" s="7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4">
        <v>17</v>
      </c>
      <c r="AQ38" s="34">
        <v>17</v>
      </c>
      <c r="AR38" s="41" t="s">
        <v>690</v>
      </c>
      <c r="AT38" s="41"/>
      <c r="AU38" s="41"/>
    </row>
    <row r="39" spans="1:48" x14ac:dyDescent="0.25">
      <c r="A39" s="31">
        <v>36</v>
      </c>
      <c r="B39" s="45">
        <v>23</v>
      </c>
      <c r="C39" s="32" t="s">
        <v>707</v>
      </c>
      <c r="D39" s="32" t="s">
        <v>130</v>
      </c>
      <c r="E39" s="32" t="s">
        <v>109</v>
      </c>
      <c r="F39" s="32"/>
      <c r="G39" s="32"/>
      <c r="H39" s="32"/>
      <c r="I39" s="32">
        <v>10</v>
      </c>
      <c r="J39" s="32">
        <v>6</v>
      </c>
      <c r="K39" s="32">
        <v>1</v>
      </c>
      <c r="L39" s="32"/>
      <c r="M39" s="32"/>
      <c r="N39" s="32"/>
      <c r="O39" s="32"/>
      <c r="P39" s="32"/>
      <c r="Q39" s="32"/>
      <c r="R39" s="7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4">
        <v>17</v>
      </c>
      <c r="AQ39" s="34">
        <v>17</v>
      </c>
      <c r="AR39" s="41"/>
      <c r="AS39" s="41" t="s">
        <v>518</v>
      </c>
      <c r="AT39" s="41"/>
    </row>
    <row r="40" spans="1:48" x14ac:dyDescent="0.25">
      <c r="A40" s="31">
        <v>37</v>
      </c>
      <c r="B40" s="45">
        <v>17</v>
      </c>
      <c r="C40" s="32" t="s">
        <v>707</v>
      </c>
      <c r="D40" s="32" t="s">
        <v>289</v>
      </c>
      <c r="E40" s="32" t="s">
        <v>748</v>
      </c>
      <c r="F40" s="32"/>
      <c r="G40" s="32"/>
      <c r="H40" s="32"/>
      <c r="I40" s="32"/>
      <c r="J40" s="32"/>
      <c r="K40" s="32"/>
      <c r="L40" s="32">
        <v>8</v>
      </c>
      <c r="M40" s="32">
        <v>8</v>
      </c>
      <c r="N40" s="32">
        <v>1</v>
      </c>
      <c r="O40" s="32"/>
      <c r="P40" s="32"/>
      <c r="Q40" s="32"/>
      <c r="R40" s="76"/>
      <c r="S40" s="32"/>
      <c r="T40" s="36"/>
      <c r="U40" s="32"/>
      <c r="V40" s="32"/>
      <c r="W40" s="36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4">
        <v>17</v>
      </c>
      <c r="AQ40" s="34">
        <v>17</v>
      </c>
      <c r="AR40" s="41"/>
      <c r="AT40" s="41"/>
      <c r="AU40" s="22" t="s">
        <v>731</v>
      </c>
      <c r="AV40" s="30"/>
    </row>
    <row r="41" spans="1:48" x14ac:dyDescent="0.25">
      <c r="A41" s="31">
        <v>38</v>
      </c>
      <c r="B41" s="45">
        <v>10</v>
      </c>
      <c r="C41" s="32" t="s">
        <v>707</v>
      </c>
      <c r="D41" s="32" t="s">
        <v>783</v>
      </c>
      <c r="E41" s="32" t="s">
        <v>755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76"/>
      <c r="S41" s="32"/>
      <c r="T41" s="36"/>
      <c r="U41" s="32"/>
      <c r="V41" s="32"/>
      <c r="W41" s="36"/>
      <c r="X41" s="32"/>
      <c r="Y41" s="32"/>
      <c r="Z41" s="32"/>
      <c r="AA41" s="32"/>
      <c r="AB41" s="32"/>
      <c r="AC41" s="32"/>
      <c r="AD41" s="32">
        <v>10</v>
      </c>
      <c r="AE41" s="32">
        <v>6</v>
      </c>
      <c r="AF41" s="32">
        <v>1</v>
      </c>
      <c r="AG41" s="32"/>
      <c r="AH41" s="32"/>
      <c r="AI41" s="32"/>
      <c r="AJ41" s="32"/>
      <c r="AK41" s="32"/>
      <c r="AL41" s="32"/>
      <c r="AM41" s="32"/>
      <c r="AN41" s="32"/>
      <c r="AO41" s="32"/>
      <c r="AP41" s="34">
        <v>17</v>
      </c>
      <c r="AQ41" s="34">
        <v>17</v>
      </c>
      <c r="AR41" s="41" t="s">
        <v>690</v>
      </c>
      <c r="AT41" s="41"/>
      <c r="AU41" s="22"/>
      <c r="AV41" s="30"/>
    </row>
    <row r="42" spans="1:48" x14ac:dyDescent="0.25">
      <c r="A42" s="31">
        <v>39</v>
      </c>
      <c r="B42" s="45">
        <v>112</v>
      </c>
      <c r="C42" s="32" t="s">
        <v>709</v>
      </c>
      <c r="D42" s="34" t="s">
        <v>183</v>
      </c>
      <c r="E42" s="32" t="s">
        <v>695</v>
      </c>
      <c r="F42" s="32">
        <v>8</v>
      </c>
      <c r="G42" s="32">
        <v>8</v>
      </c>
      <c r="H42" s="32">
        <v>1</v>
      </c>
      <c r="I42" s="32"/>
      <c r="J42" s="32"/>
      <c r="K42" s="32"/>
      <c r="L42" s="32"/>
      <c r="M42" s="32"/>
      <c r="N42" s="32"/>
      <c r="O42" s="32"/>
      <c r="P42" s="32"/>
      <c r="Q42" s="32"/>
      <c r="R42" s="7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4">
        <v>17</v>
      </c>
      <c r="AQ42" s="34">
        <v>17</v>
      </c>
      <c r="AR42" s="41" t="s">
        <v>699</v>
      </c>
    </row>
    <row r="43" spans="1:48" x14ac:dyDescent="0.25">
      <c r="A43" s="31">
        <v>40</v>
      </c>
      <c r="B43" s="45">
        <v>3</v>
      </c>
      <c r="C43" s="32" t="s">
        <v>589</v>
      </c>
      <c r="D43" s="32" t="s">
        <v>12</v>
      </c>
      <c r="E43" s="32" t="s">
        <v>534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76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>
        <v>6</v>
      </c>
      <c r="AE43" s="32">
        <v>6</v>
      </c>
      <c r="AF43" s="32">
        <v>4</v>
      </c>
      <c r="AG43" s="32"/>
      <c r="AH43" s="32"/>
      <c r="AI43" s="32"/>
      <c r="AJ43" s="32"/>
      <c r="AK43" s="32"/>
      <c r="AL43" s="32"/>
      <c r="AM43" s="32"/>
      <c r="AN43" s="32"/>
      <c r="AO43" s="32"/>
      <c r="AP43" s="34">
        <v>16</v>
      </c>
      <c r="AQ43" s="34">
        <v>16</v>
      </c>
      <c r="AR43" s="41" t="s">
        <v>307</v>
      </c>
      <c r="AT43" s="41"/>
      <c r="AU43" s="22"/>
      <c r="AV43" s="31"/>
    </row>
    <row r="44" spans="1:48" x14ac:dyDescent="0.25">
      <c r="A44" s="31">
        <v>41</v>
      </c>
      <c r="B44" s="45">
        <v>51</v>
      </c>
      <c r="C44" s="32" t="s">
        <v>707</v>
      </c>
      <c r="D44" s="34" t="s">
        <v>9</v>
      </c>
      <c r="E44" s="32" t="s">
        <v>547</v>
      </c>
      <c r="F44" s="32">
        <v>8</v>
      </c>
      <c r="G44" s="32">
        <v>6</v>
      </c>
      <c r="H44" s="32">
        <v>1</v>
      </c>
      <c r="I44" s="32"/>
      <c r="J44" s="32"/>
      <c r="K44" s="32"/>
      <c r="L44" s="32"/>
      <c r="M44" s="32"/>
      <c r="N44" s="32"/>
      <c r="O44" s="32"/>
      <c r="P44" s="32"/>
      <c r="Q44" s="32"/>
      <c r="R44" s="75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4">
        <v>15</v>
      </c>
      <c r="AQ44" s="34">
        <v>15</v>
      </c>
      <c r="AR44" s="41" t="s">
        <v>692</v>
      </c>
    </row>
    <row r="45" spans="1:48" x14ac:dyDescent="0.25">
      <c r="A45" s="31">
        <v>42</v>
      </c>
      <c r="B45" s="45">
        <v>105</v>
      </c>
      <c r="C45" s="32" t="s">
        <v>707</v>
      </c>
      <c r="D45" s="32" t="s">
        <v>35</v>
      </c>
      <c r="E45" s="32" t="s">
        <v>408</v>
      </c>
      <c r="F45" s="32"/>
      <c r="G45" s="32"/>
      <c r="H45" s="32"/>
      <c r="I45" s="32">
        <v>4</v>
      </c>
      <c r="J45" s="32">
        <v>8</v>
      </c>
      <c r="K45" s="32">
        <v>1</v>
      </c>
      <c r="L45" s="32"/>
      <c r="M45" s="32"/>
      <c r="N45" s="32"/>
      <c r="O45" s="32"/>
      <c r="P45" s="32"/>
      <c r="Q45" s="32"/>
      <c r="R45" s="75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4">
        <v>13</v>
      </c>
      <c r="AQ45" s="34">
        <v>13</v>
      </c>
      <c r="AR45" s="41"/>
      <c r="AS45" s="41" t="s">
        <v>518</v>
      </c>
      <c r="AT45" s="41"/>
      <c r="AU45" s="41"/>
      <c r="AV45" s="39"/>
    </row>
    <row r="46" spans="1:48" x14ac:dyDescent="0.25">
      <c r="A46" s="31">
        <v>43</v>
      </c>
      <c r="B46" s="45">
        <v>69</v>
      </c>
      <c r="C46" s="32" t="s">
        <v>708</v>
      </c>
      <c r="D46" s="32" t="s">
        <v>469</v>
      </c>
      <c r="E46" s="32" t="s">
        <v>109</v>
      </c>
      <c r="F46" s="32"/>
      <c r="G46" s="32"/>
      <c r="H46" s="32"/>
      <c r="I46" s="32">
        <v>6</v>
      </c>
      <c r="J46" s="32">
        <v>6</v>
      </c>
      <c r="K46" s="32">
        <v>1</v>
      </c>
      <c r="L46" s="32"/>
      <c r="M46" s="32"/>
      <c r="N46" s="32"/>
      <c r="O46" s="32"/>
      <c r="P46" s="32"/>
      <c r="Q46" s="32"/>
      <c r="R46" s="75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11"/>
      <c r="AO46" s="32"/>
      <c r="AP46" s="34">
        <v>13</v>
      </c>
      <c r="AQ46" s="34">
        <v>13</v>
      </c>
      <c r="AR46" s="41"/>
      <c r="AS46" s="41" t="s">
        <v>601</v>
      </c>
      <c r="AT46" s="41"/>
      <c r="AU46" s="22"/>
    </row>
    <row r="47" spans="1:48" x14ac:dyDescent="0.25">
      <c r="A47" s="31">
        <v>44</v>
      </c>
      <c r="B47" s="45">
        <v>31</v>
      </c>
      <c r="C47" s="32" t="s">
        <v>709</v>
      </c>
      <c r="D47" s="35" t="s">
        <v>571</v>
      </c>
      <c r="E47" s="32" t="s">
        <v>419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75"/>
      <c r="S47" s="32"/>
      <c r="T47" s="32"/>
      <c r="U47" s="32"/>
      <c r="V47" s="32"/>
      <c r="W47" s="32"/>
      <c r="X47" s="32"/>
      <c r="Y47" s="32"/>
      <c r="Z47" s="32"/>
      <c r="AA47" s="32">
        <v>6</v>
      </c>
      <c r="AB47" s="32">
        <v>6</v>
      </c>
      <c r="AC47" s="32">
        <v>1</v>
      </c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4">
        <v>13</v>
      </c>
      <c r="AQ47" s="34">
        <v>13</v>
      </c>
      <c r="AR47" s="41" t="s">
        <v>776</v>
      </c>
      <c r="AT47" s="41"/>
      <c r="AU47" s="41"/>
      <c r="AV47" s="39"/>
    </row>
    <row r="48" spans="1:48" x14ac:dyDescent="0.25">
      <c r="A48" s="31">
        <v>45</v>
      </c>
      <c r="B48" s="45">
        <v>19</v>
      </c>
      <c r="C48" s="32" t="s">
        <v>756</v>
      </c>
      <c r="D48" s="32" t="s">
        <v>126</v>
      </c>
      <c r="E48" s="32" t="s">
        <v>562</v>
      </c>
      <c r="F48" s="32"/>
      <c r="G48" s="32"/>
      <c r="H48" s="32"/>
      <c r="I48" s="32">
        <v>5</v>
      </c>
      <c r="J48" s="32">
        <v>6</v>
      </c>
      <c r="K48" s="32">
        <v>1</v>
      </c>
      <c r="L48" s="32"/>
      <c r="M48" s="32"/>
      <c r="N48" s="32"/>
      <c r="O48" s="32"/>
      <c r="P48" s="32"/>
      <c r="Q48" s="32"/>
      <c r="R48" s="76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4">
        <v>12</v>
      </c>
      <c r="AQ48" s="34">
        <v>12</v>
      </c>
      <c r="AR48" s="41"/>
      <c r="AS48" s="41" t="s">
        <v>713</v>
      </c>
      <c r="AT48" s="41"/>
    </row>
    <row r="49" spans="1:48" x14ac:dyDescent="0.25">
      <c r="A49" s="31">
        <v>46</v>
      </c>
      <c r="B49" s="45">
        <v>11</v>
      </c>
      <c r="C49" s="32" t="s">
        <v>707</v>
      </c>
      <c r="D49" s="32" t="s">
        <v>746</v>
      </c>
      <c r="E49" s="32" t="s">
        <v>552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75">
        <v>5</v>
      </c>
      <c r="S49" s="32">
        <v>6</v>
      </c>
      <c r="T49" s="32">
        <v>1</v>
      </c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11"/>
      <c r="AO49" s="32"/>
      <c r="AP49" s="34">
        <v>12</v>
      </c>
      <c r="AQ49" s="34">
        <v>12</v>
      </c>
      <c r="AR49" s="41"/>
      <c r="AT49" s="41"/>
      <c r="AU49" s="31"/>
      <c r="AV49" s="38" t="s">
        <v>68</v>
      </c>
    </row>
    <row r="50" spans="1:48" x14ac:dyDescent="0.25">
      <c r="A50" s="31">
        <v>47</v>
      </c>
      <c r="B50" s="36">
        <v>45</v>
      </c>
      <c r="C50" s="32" t="s">
        <v>707</v>
      </c>
      <c r="D50" s="34" t="s">
        <v>578</v>
      </c>
      <c r="E50" s="34" t="s">
        <v>747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75">
        <v>10</v>
      </c>
      <c r="S50" s="32">
        <v>1</v>
      </c>
      <c r="T50" s="32">
        <v>1</v>
      </c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4">
        <v>12</v>
      </c>
      <c r="AQ50" s="34">
        <v>12</v>
      </c>
      <c r="AR50" s="41"/>
      <c r="AT50" s="41"/>
      <c r="AV50" s="31" t="s">
        <v>500</v>
      </c>
    </row>
    <row r="51" spans="1:48" x14ac:dyDescent="0.25">
      <c r="A51" s="31">
        <v>48</v>
      </c>
      <c r="B51" s="45">
        <v>373</v>
      </c>
      <c r="C51" s="32" t="s">
        <v>709</v>
      </c>
      <c r="D51" s="32" t="s">
        <v>613</v>
      </c>
      <c r="E51" s="32" t="s">
        <v>437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75"/>
      <c r="S51" s="32"/>
      <c r="T51" s="32"/>
      <c r="U51" s="32"/>
      <c r="V51" s="32"/>
      <c r="W51" s="32"/>
      <c r="X51" s="32">
        <v>8</v>
      </c>
      <c r="Y51" s="32">
        <v>1</v>
      </c>
      <c r="Z51" s="32">
        <v>1</v>
      </c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4">
        <v>10</v>
      </c>
      <c r="AQ51" s="34">
        <v>10</v>
      </c>
      <c r="AR51" s="41"/>
      <c r="AT51" s="41" t="s">
        <v>189</v>
      </c>
      <c r="AU51" s="22"/>
      <c r="AV51" s="31"/>
    </row>
    <row r="52" spans="1:48" x14ac:dyDescent="0.25">
      <c r="A52" s="31">
        <v>49</v>
      </c>
      <c r="B52" s="32">
        <v>69</v>
      </c>
      <c r="C52" s="32" t="s">
        <v>709</v>
      </c>
      <c r="D52" s="32" t="s">
        <v>694</v>
      </c>
      <c r="E52" s="32" t="s">
        <v>603</v>
      </c>
      <c r="F52" s="32">
        <v>6</v>
      </c>
      <c r="G52" s="32">
        <v>1</v>
      </c>
      <c r="H52" s="32">
        <v>1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>
        <v>8</v>
      </c>
      <c r="AQ52" s="32">
        <v>8</v>
      </c>
      <c r="AR52" s="40" t="s">
        <v>225</v>
      </c>
      <c r="AT52" s="31"/>
      <c r="AU52" s="31"/>
      <c r="AV52" s="31"/>
    </row>
    <row r="53" spans="1:48" x14ac:dyDescent="0.25">
      <c r="A53" s="31">
        <v>50</v>
      </c>
      <c r="B53" s="36">
        <v>100</v>
      </c>
      <c r="C53" s="32" t="s">
        <v>687</v>
      </c>
      <c r="D53" s="34" t="s">
        <v>490</v>
      </c>
      <c r="E53" s="34" t="s">
        <v>415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76"/>
      <c r="S53" s="32"/>
      <c r="T53" s="36"/>
      <c r="U53" s="32"/>
      <c r="V53" s="32"/>
      <c r="W53" s="36"/>
      <c r="X53" s="32"/>
      <c r="Y53" s="32"/>
      <c r="Z53" s="32"/>
      <c r="AA53" s="32"/>
      <c r="AB53" s="32"/>
      <c r="AC53" s="32"/>
      <c r="AD53" s="32">
        <v>1</v>
      </c>
      <c r="AE53" s="32">
        <v>5</v>
      </c>
      <c r="AF53" s="32">
        <v>1</v>
      </c>
      <c r="AG53" s="32"/>
      <c r="AH53" s="32"/>
      <c r="AI53" s="32"/>
      <c r="AJ53" s="32"/>
      <c r="AK53" s="32"/>
      <c r="AL53" s="32"/>
      <c r="AM53" s="32"/>
      <c r="AN53" s="32"/>
      <c r="AO53" s="32"/>
      <c r="AP53" s="34">
        <v>7</v>
      </c>
      <c r="AQ53" s="34">
        <v>7</v>
      </c>
      <c r="AR53" s="41" t="s">
        <v>757</v>
      </c>
      <c r="AT53" s="41"/>
      <c r="AV53" s="31"/>
    </row>
    <row r="54" spans="1:48" x14ac:dyDescent="0.25">
      <c r="A54" s="31">
        <v>51</v>
      </c>
      <c r="B54" s="45">
        <v>7</v>
      </c>
      <c r="C54" s="32" t="s">
        <v>706</v>
      </c>
      <c r="D54" s="32" t="s">
        <v>721</v>
      </c>
      <c r="E54" s="32" t="s">
        <v>722</v>
      </c>
      <c r="F54" s="32"/>
      <c r="G54" s="32"/>
      <c r="H54" s="32"/>
      <c r="I54" s="32"/>
      <c r="J54" s="32"/>
      <c r="K54" s="32"/>
      <c r="L54" s="32">
        <v>5</v>
      </c>
      <c r="M54" s="32">
        <v>1</v>
      </c>
      <c r="N54" s="32">
        <v>1</v>
      </c>
      <c r="O54" s="32"/>
      <c r="P54" s="32"/>
      <c r="Q54" s="32"/>
      <c r="R54" s="75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4">
        <v>7</v>
      </c>
      <c r="AQ54" s="34">
        <v>7</v>
      </c>
      <c r="AR54" s="41"/>
      <c r="AT54" s="41"/>
      <c r="AU54" s="31" t="s">
        <v>723</v>
      </c>
      <c r="AV54" s="31"/>
    </row>
    <row r="55" spans="1:48" x14ac:dyDescent="0.25">
      <c r="A55" s="31">
        <v>52</v>
      </c>
      <c r="B55" s="45">
        <v>7</v>
      </c>
      <c r="C55" s="32" t="s">
        <v>707</v>
      </c>
      <c r="D55" s="34" t="s">
        <v>567</v>
      </c>
      <c r="E55" s="32" t="s">
        <v>630</v>
      </c>
      <c r="F55" s="32"/>
      <c r="G55" s="32"/>
      <c r="H55" s="32"/>
      <c r="I55" s="32"/>
      <c r="J55" s="32"/>
      <c r="K55" s="32"/>
      <c r="L55" s="32"/>
      <c r="M55" s="32"/>
      <c r="N55" s="32"/>
      <c r="O55" s="32">
        <v>1</v>
      </c>
      <c r="P55" s="32">
        <v>1</v>
      </c>
      <c r="Q55" s="32">
        <v>1</v>
      </c>
      <c r="R55" s="75"/>
      <c r="S55" s="32"/>
      <c r="T55" s="32"/>
      <c r="U55" s="32">
        <v>1</v>
      </c>
      <c r="V55" s="32">
        <v>1</v>
      </c>
      <c r="W55" s="32">
        <v>2</v>
      </c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4">
        <v>7</v>
      </c>
      <c r="AQ55" s="34">
        <v>7</v>
      </c>
      <c r="AR55" s="41" t="s">
        <v>294</v>
      </c>
    </row>
    <row r="56" spans="1:48" x14ac:dyDescent="0.25">
      <c r="A56" s="31">
        <v>53</v>
      </c>
      <c r="B56" s="32">
        <v>111</v>
      </c>
      <c r="C56" s="32" t="s">
        <v>709</v>
      </c>
      <c r="D56" s="32" t="s">
        <v>710</v>
      </c>
      <c r="E56" s="32" t="s">
        <v>711</v>
      </c>
      <c r="F56" s="32"/>
      <c r="G56" s="32"/>
      <c r="H56" s="32"/>
      <c r="I56" s="32">
        <v>1</v>
      </c>
      <c r="J56" s="32">
        <v>1</v>
      </c>
      <c r="K56" s="32">
        <v>1</v>
      </c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>
        <v>1</v>
      </c>
      <c r="Y56" s="32">
        <v>1</v>
      </c>
      <c r="Z56" s="32">
        <v>2</v>
      </c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>
        <v>7</v>
      </c>
      <c r="AQ56" s="32">
        <v>7</v>
      </c>
      <c r="AS56" s="41" t="s">
        <v>104</v>
      </c>
      <c r="AT56" s="31" t="s">
        <v>179</v>
      </c>
      <c r="AU56" s="31"/>
      <c r="AV56" s="31"/>
    </row>
    <row r="57" spans="1:48" x14ac:dyDescent="0.25">
      <c r="A57" s="31">
        <v>54</v>
      </c>
      <c r="B57" s="45">
        <v>11</v>
      </c>
      <c r="C57" s="32" t="s">
        <v>707</v>
      </c>
      <c r="D57" s="32" t="s">
        <v>124</v>
      </c>
      <c r="E57" s="32" t="s">
        <v>109</v>
      </c>
      <c r="F57" s="32"/>
      <c r="G57" s="32"/>
      <c r="H57" s="32"/>
      <c r="I57" s="32">
        <v>3</v>
      </c>
      <c r="J57" s="32">
        <v>2</v>
      </c>
      <c r="K57" s="32">
        <v>1</v>
      </c>
      <c r="L57" s="32"/>
      <c r="M57" s="32"/>
      <c r="N57" s="32"/>
      <c r="O57" s="32"/>
      <c r="P57" s="32"/>
      <c r="Q57" s="32"/>
      <c r="R57" s="76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4">
        <v>6</v>
      </c>
      <c r="AQ57" s="34">
        <v>6</v>
      </c>
      <c r="AR57" s="41"/>
      <c r="AS57" s="41" t="s">
        <v>187</v>
      </c>
      <c r="AT57" s="41"/>
    </row>
    <row r="58" spans="1:48" x14ac:dyDescent="0.25">
      <c r="A58" s="31">
        <v>55</v>
      </c>
      <c r="B58" s="45">
        <v>10</v>
      </c>
      <c r="C58" s="32" t="s">
        <v>687</v>
      </c>
      <c r="D58" s="32" t="s">
        <v>152</v>
      </c>
      <c r="E58" s="32" t="s">
        <v>688</v>
      </c>
      <c r="F58" s="32"/>
      <c r="G58" s="32"/>
      <c r="H58" s="32"/>
      <c r="I58" s="32"/>
      <c r="J58" s="32"/>
      <c r="K58" s="32"/>
      <c r="L58" s="32">
        <v>1</v>
      </c>
      <c r="M58" s="32">
        <v>1</v>
      </c>
      <c r="N58" s="32">
        <v>1</v>
      </c>
      <c r="O58" s="32"/>
      <c r="P58" s="32"/>
      <c r="Q58" s="32"/>
      <c r="R58" s="75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4">
        <v>3</v>
      </c>
      <c r="AQ58" s="34">
        <v>3</v>
      </c>
      <c r="AR58" s="41"/>
      <c r="AT58" s="41"/>
      <c r="AU58" s="40" t="s">
        <v>225</v>
      </c>
    </row>
    <row r="59" spans="1:48" x14ac:dyDescent="0.25">
      <c r="A59" s="31">
        <v>56</v>
      </c>
      <c r="B59" s="45">
        <v>24</v>
      </c>
      <c r="C59" s="32" t="s">
        <v>706</v>
      </c>
      <c r="D59" s="32" t="s">
        <v>766</v>
      </c>
      <c r="E59" s="32" t="s">
        <v>552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76"/>
      <c r="S59" s="32"/>
      <c r="T59" s="36"/>
      <c r="U59" s="32"/>
      <c r="V59" s="32"/>
      <c r="W59" s="36"/>
      <c r="X59" s="32">
        <v>1</v>
      </c>
      <c r="Y59" s="32">
        <v>1</v>
      </c>
      <c r="Z59" s="32">
        <v>1</v>
      </c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4">
        <v>3</v>
      </c>
      <c r="AQ59" s="34">
        <v>3</v>
      </c>
      <c r="AR59" s="41"/>
      <c r="AT59" s="41" t="s">
        <v>164</v>
      </c>
      <c r="AU59" s="22"/>
      <c r="AV59" s="30"/>
    </row>
    <row r="60" spans="1:48" x14ac:dyDescent="0.25">
      <c r="A60" s="31">
        <v>57</v>
      </c>
      <c r="B60" s="45">
        <v>49</v>
      </c>
      <c r="C60" s="32" t="s">
        <v>708</v>
      </c>
      <c r="D60" s="34" t="s">
        <v>177</v>
      </c>
      <c r="E60" s="32" t="s">
        <v>568</v>
      </c>
      <c r="F60" s="32"/>
      <c r="G60" s="32"/>
      <c r="H60" s="32"/>
      <c r="I60" s="32"/>
      <c r="J60" s="32"/>
      <c r="K60" s="32"/>
      <c r="L60" s="32"/>
      <c r="M60" s="34"/>
      <c r="N60" s="34"/>
      <c r="O60" s="32"/>
      <c r="P60" s="32"/>
      <c r="Q60" s="32"/>
      <c r="R60" s="75"/>
      <c r="S60" s="34"/>
      <c r="T60" s="34"/>
      <c r="U60" s="34"/>
      <c r="V60" s="34"/>
      <c r="W60" s="34"/>
      <c r="X60" s="34">
        <v>1</v>
      </c>
      <c r="Y60" s="34">
        <v>1</v>
      </c>
      <c r="Z60" s="34">
        <v>1</v>
      </c>
      <c r="AA60" s="34"/>
      <c r="AB60" s="34"/>
      <c r="AC60" s="34"/>
      <c r="AD60" s="32"/>
      <c r="AE60" s="34"/>
      <c r="AF60" s="32"/>
      <c r="AG60" s="32"/>
      <c r="AH60" s="32"/>
      <c r="AI60" s="32"/>
      <c r="AJ60" s="32"/>
      <c r="AK60" s="32"/>
      <c r="AL60" s="32"/>
      <c r="AM60" s="32"/>
      <c r="AN60" s="11"/>
      <c r="AO60" s="32"/>
      <c r="AP60" s="34">
        <v>3</v>
      </c>
      <c r="AQ60" s="34">
        <v>3</v>
      </c>
      <c r="AR60" s="41"/>
      <c r="AT60" s="41"/>
      <c r="AU60" s="73"/>
    </row>
    <row r="61" spans="1:48" x14ac:dyDescent="0.25">
      <c r="A61" s="31">
        <v>58</v>
      </c>
      <c r="B61" s="32">
        <v>11</v>
      </c>
      <c r="C61" s="32" t="s">
        <v>709</v>
      </c>
      <c r="D61" s="32" t="s">
        <v>592</v>
      </c>
      <c r="E61" s="32" t="s">
        <v>728</v>
      </c>
      <c r="F61" s="32"/>
      <c r="G61" s="32"/>
      <c r="H61" s="32"/>
      <c r="I61" s="32"/>
      <c r="J61" s="32"/>
      <c r="K61" s="32"/>
      <c r="L61" s="32">
        <v>1</v>
      </c>
      <c r="M61" s="32">
        <v>1</v>
      </c>
      <c r="N61" s="32">
        <v>1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>
        <v>3</v>
      </c>
      <c r="AQ61" s="32">
        <v>3</v>
      </c>
      <c r="AT61" s="31"/>
      <c r="AU61" s="31" t="s">
        <v>727</v>
      </c>
      <c r="AV61" s="31"/>
    </row>
    <row r="62" spans="1:48" x14ac:dyDescent="0.25">
      <c r="A62" s="31">
        <v>59</v>
      </c>
      <c r="B62" s="45">
        <v>99</v>
      </c>
      <c r="C62" s="32" t="s">
        <v>687</v>
      </c>
      <c r="D62" s="32" t="s">
        <v>165</v>
      </c>
      <c r="E62" s="32" t="s">
        <v>454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75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4">
        <v>0</v>
      </c>
      <c r="AQ62" s="34">
        <v>0</v>
      </c>
      <c r="AR62" s="41"/>
      <c r="AT62" s="41"/>
    </row>
    <row r="63" spans="1:48" x14ac:dyDescent="0.25">
      <c r="A63" s="31">
        <v>60</v>
      </c>
      <c r="B63" s="45">
        <v>9</v>
      </c>
      <c r="C63" s="32" t="s">
        <v>687</v>
      </c>
      <c r="D63" s="34" t="s">
        <v>281</v>
      </c>
      <c r="E63" s="32" t="s">
        <v>487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76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4">
        <v>0</v>
      </c>
      <c r="AQ63" s="34">
        <v>0</v>
      </c>
      <c r="AR63" s="41"/>
      <c r="AT63" s="41"/>
    </row>
    <row r="64" spans="1:48" x14ac:dyDescent="0.25">
      <c r="A64" s="31">
        <v>61</v>
      </c>
      <c r="B64" s="45">
        <v>18</v>
      </c>
      <c r="C64" s="32" t="s">
        <v>756</v>
      </c>
      <c r="D64" s="32" t="s">
        <v>112</v>
      </c>
      <c r="E64" s="32" t="s">
        <v>495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76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4">
        <v>0</v>
      </c>
      <c r="AQ64" s="34">
        <v>0</v>
      </c>
      <c r="AR64" s="41"/>
      <c r="AT64" s="41"/>
    </row>
    <row r="65" spans="1:48" x14ac:dyDescent="0.25">
      <c r="A65" s="31">
        <v>66</v>
      </c>
      <c r="B65" s="45">
        <v>45</v>
      </c>
      <c r="C65" s="32" t="s">
        <v>708</v>
      </c>
      <c r="D65" s="32" t="s">
        <v>578</v>
      </c>
      <c r="E65" s="32" t="s">
        <v>580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7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4">
        <v>0</v>
      </c>
      <c r="AQ65" s="34">
        <v>0</v>
      </c>
      <c r="AR65" s="41"/>
      <c r="AT65" s="41"/>
    </row>
    <row r="66" spans="1:48" x14ac:dyDescent="0.25">
      <c r="A66" s="31">
        <v>69</v>
      </c>
      <c r="B66" s="45">
        <v>72</v>
      </c>
      <c r="C66" s="32" t="s">
        <v>708</v>
      </c>
      <c r="D66" s="34" t="s">
        <v>264</v>
      </c>
      <c r="E66" s="32" t="s">
        <v>347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76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4">
        <v>0</v>
      </c>
      <c r="AQ66" s="34">
        <v>0</v>
      </c>
      <c r="AR66" s="41"/>
      <c r="AT66" s="41"/>
      <c r="AU66" s="31"/>
      <c r="AV66" s="30"/>
    </row>
    <row r="67" spans="1:48" x14ac:dyDescent="0.25">
      <c r="A67" s="31">
        <v>70</v>
      </c>
      <c r="B67" s="36">
        <v>96</v>
      </c>
      <c r="C67" s="32" t="s">
        <v>708</v>
      </c>
      <c r="D67" s="34" t="s">
        <v>314</v>
      </c>
      <c r="E67" s="34" t="s">
        <v>347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75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4">
        <v>0</v>
      </c>
      <c r="AQ67" s="34">
        <v>0</v>
      </c>
      <c r="AR67" s="41"/>
      <c r="AT67" s="41"/>
      <c r="AU67" s="22"/>
      <c r="AV67" s="31"/>
    </row>
    <row r="68" spans="1:48" x14ac:dyDescent="0.25">
      <c r="A68" s="31">
        <v>71</v>
      </c>
      <c r="B68" s="32">
        <v>69</v>
      </c>
      <c r="C68" s="32" t="s">
        <v>709</v>
      </c>
      <c r="D68" s="32" t="s">
        <v>602</v>
      </c>
      <c r="E68" s="32" t="s">
        <v>572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>
        <v>0</v>
      </c>
      <c r="AQ68" s="32">
        <v>0</v>
      </c>
      <c r="AT68" s="31"/>
      <c r="AU68" s="31"/>
      <c r="AV68" s="31"/>
    </row>
    <row r="69" spans="1:48" x14ac:dyDescent="0.25">
      <c r="A69" s="31">
        <v>73</v>
      </c>
      <c r="B69" s="45">
        <v>12</v>
      </c>
      <c r="C69" s="32" t="s">
        <v>709</v>
      </c>
      <c r="D69" s="32" t="s">
        <v>612</v>
      </c>
      <c r="E69" s="32" t="s">
        <v>437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75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>
        <v>0</v>
      </c>
      <c r="AQ69" s="32">
        <v>0</v>
      </c>
    </row>
    <row r="70" spans="1:48" x14ac:dyDescent="0.25">
      <c r="A70" s="31">
        <v>74</v>
      </c>
      <c r="B70" s="45">
        <v>888</v>
      </c>
      <c r="C70" s="32" t="s">
        <v>709</v>
      </c>
      <c r="D70" s="32" t="s">
        <v>406</v>
      </c>
      <c r="E70" s="32" t="s">
        <v>544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75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>
        <v>0</v>
      </c>
      <c r="AQ70" s="32">
        <v>0</v>
      </c>
    </row>
    <row r="71" spans="1:48" x14ac:dyDescent="0.25">
      <c r="A71" s="31">
        <v>75</v>
      </c>
      <c r="B71" s="45">
        <v>43</v>
      </c>
      <c r="C71" s="32" t="s">
        <v>709</v>
      </c>
      <c r="D71" s="32" t="s">
        <v>611</v>
      </c>
      <c r="E71" s="32" t="s">
        <v>46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75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>
        <v>0</v>
      </c>
      <c r="AQ71" s="32">
        <v>0</v>
      </c>
    </row>
    <row r="72" spans="1:48" x14ac:dyDescent="0.25">
      <c r="A72" s="31">
        <v>76</v>
      </c>
      <c r="B72" s="45">
        <v>24</v>
      </c>
      <c r="C72" s="32" t="s">
        <v>709</v>
      </c>
      <c r="D72" s="32" t="s">
        <v>540</v>
      </c>
      <c r="E72" s="32" t="s">
        <v>593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75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>
        <v>0</v>
      </c>
      <c r="AQ72" s="32">
        <v>0</v>
      </c>
    </row>
    <row r="73" spans="1:48" x14ac:dyDescent="0.25">
      <c r="B73" s="54"/>
      <c r="C73" s="35"/>
      <c r="D73" s="68"/>
      <c r="E73" s="68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7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55"/>
      <c r="AQ73" s="55"/>
      <c r="AR73" s="41"/>
      <c r="AT73" s="41"/>
      <c r="AU73" s="55"/>
      <c r="AV73" s="39"/>
    </row>
    <row r="74" spans="1:48" x14ac:dyDescent="0.25">
      <c r="B74" s="5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7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55"/>
      <c r="AQ74" s="55"/>
      <c r="AR74" s="41"/>
      <c r="AT74" s="41"/>
    </row>
    <row r="75" spans="1:48" x14ac:dyDescent="0.25">
      <c r="B75" s="5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7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82"/>
      <c r="AO75" s="35"/>
      <c r="AP75" s="55"/>
      <c r="AQ75" s="55"/>
      <c r="AR75" s="41"/>
      <c r="AT75" s="41"/>
      <c r="AU75" s="55"/>
      <c r="AV75" s="31"/>
    </row>
    <row r="76" spans="1:48" x14ac:dyDescent="0.25">
      <c r="B76" s="5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7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55"/>
      <c r="AQ76" s="55"/>
      <c r="AR76" s="41"/>
      <c r="AT76" s="41"/>
    </row>
    <row r="77" spans="1:48" x14ac:dyDescent="0.25">
      <c r="B77" s="67"/>
      <c r="C77" s="35"/>
      <c r="D77" s="55"/>
      <c r="E77" s="5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7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55"/>
      <c r="AQ77" s="55"/>
      <c r="AR77" s="41"/>
      <c r="AT77" s="41"/>
      <c r="AU77" s="22"/>
      <c r="AV77" s="31"/>
    </row>
    <row r="78" spans="1:48" x14ac:dyDescent="0.25">
      <c r="B78" s="5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7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55"/>
      <c r="AQ78" s="55"/>
      <c r="AR78" s="41"/>
      <c r="AT78" s="41"/>
      <c r="AU78" s="41"/>
      <c r="AV78" s="39"/>
    </row>
    <row r="79" spans="1:48" x14ac:dyDescent="0.25">
      <c r="B79" s="5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7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55"/>
      <c r="AQ79" s="55"/>
      <c r="AR79" s="41"/>
      <c r="AT79" s="41"/>
    </row>
    <row r="80" spans="1:48" x14ac:dyDescent="0.25">
      <c r="B80" s="67"/>
      <c r="C80" s="35"/>
      <c r="D80" s="55"/>
      <c r="E80" s="5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81"/>
      <c r="S80" s="35"/>
      <c r="T80" s="67"/>
      <c r="U80" s="35"/>
      <c r="V80" s="35"/>
      <c r="W80" s="67"/>
      <c r="X80" s="35"/>
      <c r="Y80" s="35"/>
      <c r="Z80" s="35"/>
      <c r="AA80" s="67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55"/>
      <c r="AQ80" s="55"/>
      <c r="AR80" s="41"/>
      <c r="AT80" s="41"/>
      <c r="AV80" s="31"/>
    </row>
    <row r="81" spans="2:47" x14ac:dyDescent="0.25">
      <c r="B81" s="5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7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55"/>
      <c r="AQ81" s="55"/>
      <c r="AR81" s="41"/>
      <c r="AT81" s="41"/>
      <c r="AU81" s="73"/>
    </row>
  </sheetData>
  <sortState ref="A4:AW81">
    <sortCondition descending="1" ref="AQ4:AQ81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T20"/>
  <sheetViews>
    <sheetView workbookViewId="0">
      <pane xSplit="5" ySplit="2" topLeftCell="Q3" activePane="bottomRight" state="frozen"/>
      <selection pane="topRight" activeCell="F1" sqref="F1"/>
      <selection pane="bottomLeft" activeCell="A3" sqref="A3"/>
      <selection pane="bottomRight" activeCell="E5" sqref="E5"/>
    </sheetView>
  </sheetViews>
  <sheetFormatPr defaultRowHeight="15" x14ac:dyDescent="0.25"/>
  <cols>
    <col min="1" max="1" width="3.140625" style="31" customWidth="1"/>
    <col min="2" max="2" width="9.140625" style="38"/>
    <col min="3" max="3" width="6.5703125" style="31" bestFit="1" customWidth="1"/>
    <col min="4" max="4" width="21.7109375" style="31" customWidth="1"/>
    <col min="5" max="5" width="19.85546875" style="31" bestFit="1" customWidth="1"/>
    <col min="6" max="7" width="7.7109375" style="31" customWidth="1"/>
    <col min="8" max="8" width="2" style="31" bestFit="1" customWidth="1"/>
    <col min="9" max="10" width="8.42578125" style="31" customWidth="1"/>
    <col min="11" max="11" width="1.7109375" style="31" customWidth="1"/>
    <col min="12" max="13" width="8.140625" style="31" customWidth="1"/>
    <col min="14" max="14" width="2" style="31" customWidth="1"/>
    <col min="15" max="16" width="9" style="31" customWidth="1"/>
    <col min="17" max="17" width="2.5703125" style="31" customWidth="1"/>
    <col min="18" max="18" width="8.5703125" style="78" customWidth="1"/>
    <col min="19" max="19" width="8.5703125" style="31" customWidth="1"/>
    <col min="20" max="20" width="1.85546875" style="31" customWidth="1"/>
    <col min="21" max="22" width="8.42578125" style="31" customWidth="1"/>
    <col min="23" max="23" width="1.7109375" style="31" customWidth="1"/>
    <col min="24" max="25" width="9" style="31" customWidth="1"/>
    <col min="26" max="26" width="1.7109375" style="31" customWidth="1"/>
    <col min="27" max="28" width="6.7109375" style="31" bestFit="1" customWidth="1"/>
    <col min="29" max="29" width="1.7109375" style="31" customWidth="1"/>
    <col min="30" max="31" width="7.28515625" style="31" bestFit="1" customWidth="1"/>
    <col min="32" max="32" width="1.7109375" style="31" customWidth="1"/>
    <col min="33" max="33" width="2.28515625" style="31" customWidth="1"/>
    <col min="34" max="35" width="9.5703125" style="31" hidden="1" customWidth="1"/>
    <col min="36" max="36" width="0.28515625" style="31" customWidth="1"/>
    <col min="37" max="37" width="2.28515625" style="31" customWidth="1"/>
    <col min="38" max="38" width="9.140625" style="31" bestFit="1" customWidth="1"/>
    <col min="39" max="39" width="10.28515625" style="31" hidden="1" customWidth="1"/>
    <col min="40" max="40" width="12.28515625" style="31" bestFit="1" customWidth="1"/>
    <col min="41" max="41" width="9.7109375" style="40" bestFit="1" customWidth="1"/>
    <col min="42" max="42" width="10.28515625" style="41" customWidth="1"/>
    <col min="43" max="43" width="10.85546875" style="38" bestFit="1" customWidth="1"/>
    <col min="44" max="44" width="9.7109375" style="40" bestFit="1" customWidth="1"/>
    <col min="45" max="45" width="10.85546875" style="38" bestFit="1" customWidth="1"/>
    <col min="46" max="16384" width="9.140625" style="31"/>
  </cols>
  <sheetData>
    <row r="2" spans="1:46" x14ac:dyDescent="0.25">
      <c r="B2" s="45"/>
      <c r="C2" s="32"/>
      <c r="D2" s="32"/>
      <c r="E2" s="32"/>
      <c r="F2" s="33" t="s">
        <v>686</v>
      </c>
      <c r="G2" s="33" t="s">
        <v>686</v>
      </c>
      <c r="H2" s="33"/>
      <c r="I2" s="33" t="s">
        <v>700</v>
      </c>
      <c r="J2" s="33" t="s">
        <v>700</v>
      </c>
      <c r="K2" s="33"/>
      <c r="L2" s="33" t="s">
        <v>701</v>
      </c>
      <c r="M2" s="33" t="s">
        <v>701</v>
      </c>
      <c r="N2" s="33"/>
      <c r="O2" s="33" t="s">
        <v>733</v>
      </c>
      <c r="P2" s="33" t="s">
        <v>733</v>
      </c>
      <c r="Q2" s="33"/>
      <c r="R2" s="74" t="s">
        <v>734</v>
      </c>
      <c r="S2" s="33" t="s">
        <v>734</v>
      </c>
      <c r="T2" s="33"/>
      <c r="U2" s="33" t="s">
        <v>744</v>
      </c>
      <c r="V2" s="69" t="s">
        <v>744</v>
      </c>
      <c r="W2" s="69"/>
      <c r="X2" s="33" t="s">
        <v>761</v>
      </c>
      <c r="Y2" s="33" t="s">
        <v>761</v>
      </c>
      <c r="Z2" s="33"/>
      <c r="AA2" s="69">
        <v>43393</v>
      </c>
      <c r="AB2" s="69">
        <v>43393</v>
      </c>
      <c r="AC2" s="69"/>
      <c r="AD2" s="69">
        <v>43414</v>
      </c>
      <c r="AE2" s="69">
        <v>43414</v>
      </c>
      <c r="AF2" s="33"/>
      <c r="AG2" s="33"/>
      <c r="AH2" s="33"/>
      <c r="AI2" s="33"/>
      <c r="AJ2" s="33"/>
      <c r="AK2" s="33"/>
      <c r="AL2" s="43" t="s">
        <v>198</v>
      </c>
      <c r="AM2" s="44" t="s">
        <v>401</v>
      </c>
      <c r="AN2" s="44" t="s">
        <v>402</v>
      </c>
      <c r="AO2" s="42" t="s">
        <v>73</v>
      </c>
      <c r="AP2" s="41" t="s">
        <v>74</v>
      </c>
      <c r="AQ2" s="42" t="s">
        <v>217</v>
      </c>
      <c r="AR2" s="38" t="s">
        <v>253</v>
      </c>
      <c r="AS2" s="72" t="s">
        <v>749</v>
      </c>
      <c r="AT2" s="71"/>
    </row>
    <row r="3" spans="1:46" x14ac:dyDescent="0.25">
      <c r="B3" s="46"/>
      <c r="C3" s="32"/>
      <c r="D3" s="32" t="s">
        <v>34</v>
      </c>
      <c r="E3" s="32" t="s">
        <v>34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74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2"/>
      <c r="AN3" s="32"/>
    </row>
    <row r="4" spans="1:46" x14ac:dyDescent="0.25">
      <c r="A4" s="31">
        <v>1</v>
      </c>
      <c r="B4" s="45">
        <v>13</v>
      </c>
      <c r="C4" s="32" t="s">
        <v>531</v>
      </c>
      <c r="D4" s="32" t="s">
        <v>117</v>
      </c>
      <c r="E4" s="32" t="s">
        <v>534</v>
      </c>
      <c r="F4" s="32">
        <f>10+1</f>
        <v>11</v>
      </c>
      <c r="G4" s="32">
        <f>10+1</f>
        <v>11</v>
      </c>
      <c r="H4" s="32">
        <v>1</v>
      </c>
      <c r="I4" s="32">
        <v>11</v>
      </c>
      <c r="J4" s="32">
        <v>11</v>
      </c>
      <c r="K4" s="32">
        <v>2</v>
      </c>
      <c r="L4" s="32">
        <v>8</v>
      </c>
      <c r="M4" s="32">
        <v>11</v>
      </c>
      <c r="N4" s="32">
        <v>3</v>
      </c>
      <c r="O4" s="32">
        <v>11</v>
      </c>
      <c r="P4" s="32">
        <v>11</v>
      </c>
      <c r="Q4" s="32">
        <v>4</v>
      </c>
      <c r="R4" s="75">
        <v>8</v>
      </c>
      <c r="S4" s="32">
        <v>11</v>
      </c>
      <c r="T4" s="32">
        <v>4</v>
      </c>
      <c r="U4" s="32"/>
      <c r="V4" s="32"/>
      <c r="W4" s="32"/>
      <c r="X4" s="32">
        <v>11</v>
      </c>
      <c r="Y4" s="32">
        <v>11</v>
      </c>
      <c r="Z4" s="32">
        <v>4</v>
      </c>
      <c r="AA4" s="32">
        <v>11</v>
      </c>
      <c r="AB4" s="32">
        <v>11</v>
      </c>
      <c r="AC4" s="32">
        <v>4</v>
      </c>
      <c r="AD4" s="32"/>
      <c r="AE4" s="32"/>
      <c r="AF4" s="32"/>
      <c r="AG4" s="32"/>
      <c r="AH4" s="32"/>
      <c r="AI4" s="32"/>
      <c r="AJ4" s="32"/>
      <c r="AK4" s="32"/>
      <c r="AL4" s="32"/>
      <c r="AM4" s="34">
        <f t="shared" ref="AM4:AM13" si="0">SUM(F4:AL4)</f>
        <v>170</v>
      </c>
      <c r="AN4" s="34">
        <f t="shared" ref="AN4:AN13" si="1">SUM(F4:AK4)+AL4</f>
        <v>170</v>
      </c>
      <c r="AO4" s="41" t="s">
        <v>736</v>
      </c>
      <c r="AP4" s="41" t="s">
        <v>712</v>
      </c>
      <c r="AQ4" s="41"/>
      <c r="AR4" s="40" t="s">
        <v>299</v>
      </c>
      <c r="AS4" s="38" t="s">
        <v>307</v>
      </c>
    </row>
    <row r="5" spans="1:46" x14ac:dyDescent="0.25">
      <c r="A5" s="31">
        <v>2</v>
      </c>
      <c r="B5" s="45">
        <v>33</v>
      </c>
      <c r="C5" s="32" t="s">
        <v>531</v>
      </c>
      <c r="D5" s="55" t="s">
        <v>5</v>
      </c>
      <c r="E5" s="32" t="s">
        <v>413</v>
      </c>
      <c r="F5" s="32">
        <v>8</v>
      </c>
      <c r="G5" s="32">
        <v>8</v>
      </c>
      <c r="H5" s="32">
        <v>1</v>
      </c>
      <c r="I5" s="32">
        <v>6</v>
      </c>
      <c r="J5" s="32">
        <v>6</v>
      </c>
      <c r="K5" s="32">
        <v>2</v>
      </c>
      <c r="L5" s="32"/>
      <c r="M5" s="32"/>
      <c r="N5" s="32"/>
      <c r="O5" s="32">
        <v>4</v>
      </c>
      <c r="P5" s="32">
        <v>5</v>
      </c>
      <c r="Q5" s="32">
        <v>3</v>
      </c>
      <c r="R5" s="76">
        <v>5</v>
      </c>
      <c r="S5" s="32">
        <v>5</v>
      </c>
      <c r="T5" s="32">
        <v>4</v>
      </c>
      <c r="U5" s="32">
        <v>6</v>
      </c>
      <c r="V5" s="32">
        <v>6</v>
      </c>
      <c r="W5" s="32">
        <v>4</v>
      </c>
      <c r="X5" s="32">
        <v>8</v>
      </c>
      <c r="Y5" s="32">
        <v>8</v>
      </c>
      <c r="Z5" s="32">
        <v>4</v>
      </c>
      <c r="AA5" s="32">
        <v>6</v>
      </c>
      <c r="AB5" s="32">
        <v>1</v>
      </c>
      <c r="AC5" s="32">
        <v>4</v>
      </c>
      <c r="AD5" s="32"/>
      <c r="AE5" s="32"/>
      <c r="AF5" s="32"/>
      <c r="AG5" s="32"/>
      <c r="AH5" s="32"/>
      <c r="AI5" s="32"/>
      <c r="AJ5" s="32"/>
      <c r="AK5" s="32"/>
      <c r="AL5" s="32"/>
      <c r="AM5" s="34">
        <f t="shared" si="0"/>
        <v>104</v>
      </c>
      <c r="AN5" s="34">
        <f t="shared" si="1"/>
        <v>104</v>
      </c>
      <c r="AO5" s="41" t="s">
        <v>757</v>
      </c>
      <c r="AP5" s="41" t="s">
        <v>713</v>
      </c>
      <c r="AQ5" s="41"/>
      <c r="AR5" s="22"/>
      <c r="AS5" s="37" t="s">
        <v>303</v>
      </c>
    </row>
    <row r="6" spans="1:46" x14ac:dyDescent="0.25">
      <c r="A6" s="31">
        <v>3</v>
      </c>
      <c r="B6" s="45">
        <v>75</v>
      </c>
      <c r="C6" s="32" t="s">
        <v>756</v>
      </c>
      <c r="D6" s="34" t="s">
        <v>91</v>
      </c>
      <c r="E6" s="32" t="s">
        <v>755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75">
        <v>8</v>
      </c>
      <c r="S6" s="32">
        <v>8</v>
      </c>
      <c r="T6" s="32">
        <v>4</v>
      </c>
      <c r="U6" s="32">
        <v>5</v>
      </c>
      <c r="V6" s="32">
        <v>5</v>
      </c>
      <c r="W6" s="32">
        <v>4</v>
      </c>
      <c r="X6" s="32">
        <v>6</v>
      </c>
      <c r="Y6" s="32">
        <v>6</v>
      </c>
      <c r="Z6" s="32">
        <v>4</v>
      </c>
      <c r="AA6" s="32">
        <v>5</v>
      </c>
      <c r="AB6" s="32">
        <v>6</v>
      </c>
      <c r="AC6" s="32">
        <v>4</v>
      </c>
      <c r="AD6" s="32">
        <v>5</v>
      </c>
      <c r="AE6" s="32">
        <v>6</v>
      </c>
      <c r="AF6" s="32"/>
      <c r="AG6" s="32"/>
      <c r="AH6" s="32"/>
      <c r="AI6" s="32"/>
      <c r="AJ6" s="32"/>
      <c r="AK6" s="32"/>
      <c r="AL6" s="32"/>
      <c r="AM6" s="34">
        <f t="shared" si="0"/>
        <v>76</v>
      </c>
      <c r="AN6" s="34">
        <f t="shared" si="1"/>
        <v>76</v>
      </c>
      <c r="AO6" s="41" t="s">
        <v>739</v>
      </c>
      <c r="AQ6" s="41"/>
      <c r="AS6" s="38" t="s">
        <v>752</v>
      </c>
    </row>
    <row r="7" spans="1:46" x14ac:dyDescent="0.25">
      <c r="A7" s="31">
        <v>4</v>
      </c>
      <c r="B7" s="45">
        <v>10</v>
      </c>
      <c r="C7" s="32" t="s">
        <v>531</v>
      </c>
      <c r="D7" s="32" t="s">
        <v>493</v>
      </c>
      <c r="E7" s="32" t="s">
        <v>683</v>
      </c>
      <c r="F7" s="32">
        <v>8</v>
      </c>
      <c r="G7" s="32">
        <v>8</v>
      </c>
      <c r="H7" s="32">
        <v>1</v>
      </c>
      <c r="I7" s="32"/>
      <c r="J7" s="32"/>
      <c r="K7" s="32"/>
      <c r="L7" s="32">
        <v>11</v>
      </c>
      <c r="M7" s="32">
        <v>8</v>
      </c>
      <c r="N7" s="32">
        <v>2</v>
      </c>
      <c r="O7" s="32"/>
      <c r="P7" s="32"/>
      <c r="Q7" s="32"/>
      <c r="R7" s="75">
        <v>1</v>
      </c>
      <c r="S7" s="32">
        <v>1</v>
      </c>
      <c r="T7" s="32">
        <v>3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4">
        <f t="shared" si="0"/>
        <v>43</v>
      </c>
      <c r="AN7" s="34">
        <f t="shared" si="1"/>
        <v>43</v>
      </c>
      <c r="AO7" s="41" t="s">
        <v>696</v>
      </c>
      <c r="AQ7" s="41"/>
      <c r="AR7" s="40" t="s">
        <v>617</v>
      </c>
    </row>
    <row r="8" spans="1:46" x14ac:dyDescent="0.25">
      <c r="A8" s="31">
        <v>5</v>
      </c>
      <c r="B8" s="45">
        <v>6</v>
      </c>
      <c r="C8" s="32" t="s">
        <v>531</v>
      </c>
      <c r="D8" s="47" t="s">
        <v>497</v>
      </c>
      <c r="E8" s="47" t="s">
        <v>534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75"/>
      <c r="S8" s="32"/>
      <c r="T8" s="32"/>
      <c r="U8" s="32"/>
      <c r="V8" s="32"/>
      <c r="W8" s="32"/>
      <c r="X8" s="32"/>
      <c r="Y8" s="32"/>
      <c r="Z8" s="32"/>
      <c r="AA8" s="32">
        <v>8</v>
      </c>
      <c r="AB8" s="32">
        <v>8</v>
      </c>
      <c r="AC8" s="32">
        <v>1</v>
      </c>
      <c r="AD8" s="32">
        <v>11</v>
      </c>
      <c r="AE8" s="32">
        <v>11</v>
      </c>
      <c r="AF8" s="32">
        <v>2</v>
      </c>
      <c r="AG8" s="32"/>
      <c r="AH8" s="32"/>
      <c r="AI8" s="32"/>
      <c r="AJ8" s="32"/>
      <c r="AK8" s="32"/>
      <c r="AL8" s="32"/>
      <c r="AM8" s="34">
        <f t="shared" si="0"/>
        <v>41</v>
      </c>
      <c r="AN8" s="34">
        <f t="shared" si="1"/>
        <v>41</v>
      </c>
      <c r="AO8" s="41" t="s">
        <v>780</v>
      </c>
      <c r="AQ8" s="41"/>
      <c r="AR8" s="55"/>
      <c r="AS8" s="39"/>
    </row>
    <row r="9" spans="1:46" x14ac:dyDescent="0.25">
      <c r="A9" s="31">
        <v>6</v>
      </c>
      <c r="B9" s="45">
        <v>3</v>
      </c>
      <c r="C9" s="32" t="s">
        <v>531</v>
      </c>
      <c r="D9" s="3" t="s">
        <v>12</v>
      </c>
      <c r="E9" s="32" t="s">
        <v>765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>
        <v>8</v>
      </c>
      <c r="AE9" s="32">
        <v>8</v>
      </c>
      <c r="AF9" s="32">
        <v>4</v>
      </c>
      <c r="AG9" s="32"/>
      <c r="AH9" s="32"/>
      <c r="AI9" s="32"/>
      <c r="AJ9" s="32"/>
      <c r="AK9" s="32"/>
      <c r="AL9" s="32"/>
      <c r="AM9" s="34">
        <f t="shared" si="0"/>
        <v>20</v>
      </c>
      <c r="AN9" s="34">
        <f t="shared" si="1"/>
        <v>20</v>
      </c>
      <c r="AO9" s="41" t="s">
        <v>782</v>
      </c>
      <c r="AQ9" s="31"/>
      <c r="AR9" s="31"/>
      <c r="AS9" s="31"/>
    </row>
    <row r="10" spans="1:46" x14ac:dyDescent="0.25">
      <c r="A10" s="31">
        <v>7</v>
      </c>
      <c r="B10" s="45">
        <v>68</v>
      </c>
      <c r="C10" s="32" t="s">
        <v>756</v>
      </c>
      <c r="D10" s="32" t="s">
        <v>114</v>
      </c>
      <c r="E10" s="32" t="s">
        <v>413</v>
      </c>
      <c r="F10" s="32"/>
      <c r="G10" s="32"/>
      <c r="H10" s="32"/>
      <c r="I10" s="32"/>
      <c r="J10" s="32"/>
      <c r="K10" s="32"/>
      <c r="L10" s="32">
        <v>1</v>
      </c>
      <c r="M10" s="32">
        <v>1</v>
      </c>
      <c r="N10" s="32">
        <v>1</v>
      </c>
      <c r="O10" s="32"/>
      <c r="P10" s="32"/>
      <c r="Q10" s="32"/>
      <c r="R10" s="75">
        <v>6</v>
      </c>
      <c r="S10" s="32">
        <v>6</v>
      </c>
      <c r="T10" s="32">
        <v>2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4">
        <f t="shared" si="0"/>
        <v>17</v>
      </c>
      <c r="AN10" s="34">
        <f t="shared" si="1"/>
        <v>17</v>
      </c>
      <c r="AO10" s="41" t="s">
        <v>788</v>
      </c>
      <c r="AQ10" s="41"/>
      <c r="AR10" s="55"/>
      <c r="AS10" s="31" t="s">
        <v>751</v>
      </c>
    </row>
    <row r="11" spans="1:46" x14ac:dyDescent="0.25">
      <c r="A11" s="31">
        <v>8</v>
      </c>
      <c r="B11" s="45">
        <v>19</v>
      </c>
      <c r="C11" s="32" t="s">
        <v>756</v>
      </c>
      <c r="D11" s="32" t="s">
        <v>126</v>
      </c>
      <c r="E11" s="32" t="s">
        <v>562</v>
      </c>
      <c r="F11" s="32"/>
      <c r="G11" s="32"/>
      <c r="H11" s="32"/>
      <c r="I11" s="32">
        <v>5</v>
      </c>
      <c r="J11" s="32">
        <v>6</v>
      </c>
      <c r="K11" s="32">
        <v>1</v>
      </c>
      <c r="L11" s="32"/>
      <c r="M11" s="32"/>
      <c r="N11" s="32"/>
      <c r="O11" s="32"/>
      <c r="P11" s="32"/>
      <c r="Q11" s="32"/>
      <c r="R11" s="7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4">
        <f t="shared" si="0"/>
        <v>12</v>
      </c>
      <c r="AN11" s="34">
        <f t="shared" si="1"/>
        <v>12</v>
      </c>
      <c r="AO11" s="41" t="s">
        <v>788</v>
      </c>
      <c r="AP11" s="41" t="s">
        <v>713</v>
      </c>
      <c r="AQ11" s="41"/>
    </row>
    <row r="12" spans="1:46" x14ac:dyDescent="0.25">
      <c r="A12" s="31">
        <v>9</v>
      </c>
      <c r="B12" s="45">
        <v>10</v>
      </c>
      <c r="C12" s="32" t="s">
        <v>778</v>
      </c>
      <c r="D12" s="3" t="s">
        <v>783</v>
      </c>
      <c r="E12" s="32" t="s">
        <v>764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>
        <v>6</v>
      </c>
      <c r="AE12" s="32">
        <v>5</v>
      </c>
      <c r="AF12" s="32"/>
      <c r="AG12" s="32"/>
      <c r="AH12" s="32"/>
      <c r="AI12" s="32"/>
      <c r="AJ12" s="32"/>
      <c r="AK12" s="32"/>
      <c r="AL12" s="32"/>
      <c r="AM12" s="34">
        <f t="shared" si="0"/>
        <v>11</v>
      </c>
      <c r="AN12" s="34">
        <f t="shared" si="1"/>
        <v>11</v>
      </c>
      <c r="AO12" s="41" t="s">
        <v>742</v>
      </c>
      <c r="AQ12" s="31"/>
      <c r="AR12" s="31"/>
      <c r="AS12" s="31"/>
    </row>
    <row r="13" spans="1:46" x14ac:dyDescent="0.25">
      <c r="A13" s="31">
        <v>10</v>
      </c>
      <c r="B13" s="45">
        <v>18</v>
      </c>
      <c r="C13" s="32" t="s">
        <v>756</v>
      </c>
      <c r="D13" s="32" t="s">
        <v>112</v>
      </c>
      <c r="E13" s="32" t="s">
        <v>762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7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4">
        <f t="shared" si="0"/>
        <v>0</v>
      </c>
      <c r="AN13" s="34">
        <f t="shared" si="1"/>
        <v>0</v>
      </c>
      <c r="AO13" s="41"/>
      <c r="AQ13" s="41"/>
      <c r="AR13" s="31"/>
    </row>
    <row r="14" spans="1:46" x14ac:dyDescent="0.25">
      <c r="A14" s="31">
        <v>11</v>
      </c>
      <c r="B14" s="45">
        <v>17</v>
      </c>
      <c r="C14" s="32" t="s">
        <v>756</v>
      </c>
      <c r="D14" s="32" t="s">
        <v>763</v>
      </c>
      <c r="E14" s="32" t="s">
        <v>683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7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Q14" s="31"/>
      <c r="AR14" s="31"/>
      <c r="AS14" s="31"/>
    </row>
    <row r="15" spans="1:46" x14ac:dyDescent="0.25">
      <c r="A15" s="31">
        <v>12</v>
      </c>
      <c r="B15" s="45">
        <v>11</v>
      </c>
      <c r="C15" s="32" t="s">
        <v>778</v>
      </c>
      <c r="D15" s="32" t="s">
        <v>779</v>
      </c>
      <c r="E15" s="32" t="s">
        <v>787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7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Q15" s="31"/>
      <c r="AR15" s="31"/>
      <c r="AS15" s="31"/>
    </row>
    <row r="16" spans="1:46" x14ac:dyDescent="0.25">
      <c r="A16" s="31">
        <v>14</v>
      </c>
      <c r="B16" s="45"/>
      <c r="C16" s="32"/>
      <c r="D16" s="32" t="s">
        <v>117</v>
      </c>
      <c r="E16" s="32" t="s">
        <v>765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7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Q16" s="31"/>
      <c r="AR16" s="31"/>
      <c r="AS16" s="31"/>
    </row>
    <row r="17" spans="1:45" x14ac:dyDescent="0.25">
      <c r="A17" s="31">
        <v>15</v>
      </c>
      <c r="B17" s="45"/>
      <c r="C17" s="32"/>
      <c r="D17" s="32" t="s">
        <v>425</v>
      </c>
      <c r="E17" s="32" t="s">
        <v>413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7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Q17" s="31"/>
      <c r="AR17" s="31"/>
      <c r="AS17" s="31"/>
    </row>
    <row r="18" spans="1:45" x14ac:dyDescent="0.25">
      <c r="B18" s="31"/>
      <c r="R18" s="31"/>
      <c r="AQ18" s="31"/>
      <c r="AR18" s="31"/>
      <c r="AS18" s="31"/>
    </row>
    <row r="19" spans="1:45" x14ac:dyDescent="0.25">
      <c r="B19" s="31"/>
      <c r="R19" s="31"/>
      <c r="AQ19" s="31"/>
      <c r="AR19" s="31"/>
      <c r="AS19" s="31"/>
    </row>
    <row r="20" spans="1:45" x14ac:dyDescent="0.25">
      <c r="B20" s="31"/>
      <c r="R20" s="31"/>
      <c r="AQ20" s="31"/>
      <c r="AR20" s="31"/>
      <c r="AS20" s="31"/>
    </row>
  </sheetData>
  <sortState ref="A4:AT13">
    <sortCondition descending="1" ref="AN4:AN13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77" zoomScaleNormal="77" workbookViewId="0">
      <selection activeCell="J36" sqref="J36"/>
    </sheetView>
  </sheetViews>
  <sheetFormatPr defaultRowHeight="15" x14ac:dyDescent="0.25"/>
  <cols>
    <col min="1" max="1" width="3.5703125" customWidth="1"/>
    <col min="2" max="2" width="5.28515625" customWidth="1"/>
    <col min="3" max="3" width="17.7109375" customWidth="1"/>
    <col min="4" max="4" width="18.5703125" customWidth="1"/>
    <col min="5" max="5" width="15.28515625" hidden="1" customWidth="1"/>
    <col min="6" max="8" width="15.28515625" style="31" hidden="1" customWidth="1"/>
    <col min="9" max="9" width="9.140625" style="31"/>
    <col min="10" max="10" width="11" customWidth="1"/>
    <col min="12" max="12" width="17.140625" style="38" customWidth="1"/>
    <col min="13" max="13" width="10.5703125" style="30" customWidth="1"/>
    <col min="14" max="14" width="6.7109375" customWidth="1"/>
    <col min="16" max="20" width="9.140625" customWidth="1"/>
    <col min="22" max="22" width="0" hidden="1" customWidth="1"/>
  </cols>
  <sheetData>
    <row r="1" spans="1:22" x14ac:dyDescent="0.25">
      <c r="E1" t="s">
        <v>671</v>
      </c>
      <c r="F1" s="31">
        <v>2018</v>
      </c>
      <c r="G1" s="31">
        <v>2016</v>
      </c>
      <c r="H1" s="31">
        <v>2015</v>
      </c>
      <c r="I1" s="87" t="s">
        <v>794</v>
      </c>
      <c r="J1" s="88"/>
      <c r="K1" s="89"/>
      <c r="L1" s="87" t="s">
        <v>791</v>
      </c>
      <c r="M1" s="88"/>
      <c r="N1" s="89"/>
      <c r="Q1" s="31" t="s">
        <v>684</v>
      </c>
      <c r="R1" s="31" t="s">
        <v>685</v>
      </c>
      <c r="S1" s="31" t="s">
        <v>793</v>
      </c>
    </row>
    <row r="2" spans="1:22" s="31" customFormat="1" x14ac:dyDescent="0.25">
      <c r="B2" s="32" t="s">
        <v>641</v>
      </c>
      <c r="C2" s="32" t="s">
        <v>642</v>
      </c>
      <c r="D2" s="32" t="s">
        <v>643</v>
      </c>
      <c r="E2" s="32"/>
      <c r="F2" s="32"/>
      <c r="G2" s="32"/>
      <c r="H2" s="32"/>
      <c r="I2" s="32" t="s">
        <v>644</v>
      </c>
      <c r="J2" s="32" t="s">
        <v>645</v>
      </c>
      <c r="K2" s="32" t="s">
        <v>646</v>
      </c>
      <c r="L2" s="45" t="s">
        <v>679</v>
      </c>
      <c r="M2" s="85" t="s">
        <v>73</v>
      </c>
      <c r="N2" s="86" t="s">
        <v>647</v>
      </c>
      <c r="Q2">
        <v>1</v>
      </c>
      <c r="R2">
        <v>1</v>
      </c>
      <c r="S2">
        <v>2</v>
      </c>
      <c r="V2" s="31" t="s">
        <v>792</v>
      </c>
    </row>
    <row r="3" spans="1:22" x14ac:dyDescent="0.25">
      <c r="A3">
        <v>1</v>
      </c>
      <c r="B3">
        <v>13</v>
      </c>
      <c r="C3" t="s">
        <v>117</v>
      </c>
      <c r="D3" t="s">
        <v>680</v>
      </c>
      <c r="E3">
        <v>12</v>
      </c>
      <c r="F3" s="31">
        <v>18</v>
      </c>
      <c r="G3" s="31">
        <v>14</v>
      </c>
      <c r="H3" s="31">
        <v>22</v>
      </c>
      <c r="I3" s="31">
        <f t="shared" ref="I3:I43" si="0">SUM(E3:G3)</f>
        <v>44</v>
      </c>
      <c r="J3">
        <f>3+9+5+14</f>
        <v>31</v>
      </c>
      <c r="K3">
        <f>3+9+5+14</f>
        <v>31</v>
      </c>
      <c r="L3" s="38" t="s">
        <v>789</v>
      </c>
      <c r="M3" s="30">
        <v>6.8634259259259256E-4</v>
      </c>
      <c r="N3">
        <v>2018</v>
      </c>
      <c r="P3">
        <f t="shared" ref="P3:P43" si="1">I3*$Q$2+(J3*$R$2)+K3*$S$2</f>
        <v>137</v>
      </c>
      <c r="V3">
        <v>31</v>
      </c>
    </row>
    <row r="4" spans="1:22" x14ac:dyDescent="0.25">
      <c r="A4" s="31">
        <v>2</v>
      </c>
      <c r="B4">
        <v>34</v>
      </c>
      <c r="C4" t="s">
        <v>12</v>
      </c>
      <c r="D4" t="s">
        <v>491</v>
      </c>
      <c r="E4">
        <v>14</v>
      </c>
      <c r="F4" s="31">
        <v>18</v>
      </c>
      <c r="G4" s="31">
        <v>16</v>
      </c>
      <c r="H4" s="31">
        <v>20</v>
      </c>
      <c r="I4" s="31">
        <f t="shared" si="0"/>
        <v>48</v>
      </c>
      <c r="J4">
        <f>2+3+4+7</f>
        <v>16</v>
      </c>
      <c r="K4">
        <f>1+3+4</f>
        <v>8</v>
      </c>
      <c r="L4" s="38" t="s">
        <v>790</v>
      </c>
      <c r="M4" s="30">
        <v>7.2390046296296308E-4</v>
      </c>
      <c r="N4" s="31">
        <v>2017</v>
      </c>
      <c r="P4" s="31">
        <f t="shared" si="1"/>
        <v>80</v>
      </c>
      <c r="V4">
        <v>8</v>
      </c>
    </row>
    <row r="5" spans="1:22" x14ac:dyDescent="0.25">
      <c r="A5" s="31">
        <v>3</v>
      </c>
      <c r="B5">
        <v>75</v>
      </c>
      <c r="C5" t="s">
        <v>91</v>
      </c>
      <c r="D5" t="s">
        <v>88</v>
      </c>
      <c r="E5">
        <v>18</v>
      </c>
      <c r="F5" s="10">
        <v>18</v>
      </c>
      <c r="G5" s="31">
        <v>16</v>
      </c>
      <c r="H5" s="31">
        <v>12</v>
      </c>
      <c r="I5" s="31">
        <f t="shared" si="0"/>
        <v>52</v>
      </c>
      <c r="J5">
        <f>11+2+7+2</f>
        <v>22</v>
      </c>
      <c r="L5" s="38" t="s">
        <v>648</v>
      </c>
      <c r="M5" s="30">
        <v>7.4814814814814807E-4</v>
      </c>
      <c r="N5" s="31">
        <v>2017</v>
      </c>
      <c r="P5" s="31">
        <f t="shared" si="1"/>
        <v>74</v>
      </c>
    </row>
    <row r="6" spans="1:22" x14ac:dyDescent="0.25">
      <c r="A6" s="31">
        <v>4</v>
      </c>
      <c r="B6">
        <v>511</v>
      </c>
      <c r="C6" t="s">
        <v>92</v>
      </c>
      <c r="D6" t="s">
        <v>539</v>
      </c>
      <c r="E6">
        <v>18</v>
      </c>
      <c r="F6" s="10">
        <v>18</v>
      </c>
      <c r="G6" s="31">
        <v>16</v>
      </c>
      <c r="H6" s="31">
        <v>16</v>
      </c>
      <c r="I6" s="31">
        <f t="shared" si="0"/>
        <v>52</v>
      </c>
      <c r="J6">
        <f>8+3+2+7</f>
        <v>20</v>
      </c>
      <c r="L6" s="38" t="s">
        <v>649</v>
      </c>
      <c r="M6" s="30">
        <v>7.671180555555555E-4</v>
      </c>
      <c r="N6" s="31">
        <v>2017</v>
      </c>
      <c r="P6" s="31">
        <f t="shared" si="1"/>
        <v>72</v>
      </c>
    </row>
    <row r="7" spans="1:22" x14ac:dyDescent="0.25">
      <c r="A7" s="31">
        <v>5</v>
      </c>
      <c r="B7" s="35">
        <v>25</v>
      </c>
      <c r="C7" s="35" t="s">
        <v>536</v>
      </c>
      <c r="D7" s="35" t="s">
        <v>682</v>
      </c>
      <c r="E7" s="35">
        <v>16</v>
      </c>
      <c r="F7" s="10">
        <v>14</v>
      </c>
      <c r="G7" s="35">
        <v>18</v>
      </c>
      <c r="H7" s="35"/>
      <c r="I7" s="31">
        <f t="shared" si="0"/>
        <v>48</v>
      </c>
      <c r="J7" s="35">
        <f>2+10+1</f>
        <v>13</v>
      </c>
      <c r="K7" s="35"/>
      <c r="L7" s="54" t="s">
        <v>659</v>
      </c>
      <c r="M7" s="40">
        <v>7.2373842592592585E-4</v>
      </c>
      <c r="N7" s="35">
        <v>2017</v>
      </c>
      <c r="O7" s="35"/>
      <c r="P7" s="35">
        <f t="shared" si="1"/>
        <v>61</v>
      </c>
    </row>
    <row r="8" spans="1:22" x14ac:dyDescent="0.25">
      <c r="A8" s="31">
        <v>6</v>
      </c>
      <c r="B8">
        <v>37</v>
      </c>
      <c r="C8" t="s">
        <v>108</v>
      </c>
      <c r="D8" t="s">
        <v>115</v>
      </c>
      <c r="E8">
        <v>10</v>
      </c>
      <c r="F8" s="10">
        <v>8</v>
      </c>
      <c r="G8" s="31">
        <v>14</v>
      </c>
      <c r="H8" s="31">
        <v>22</v>
      </c>
      <c r="I8" s="31">
        <f t="shared" si="0"/>
        <v>32</v>
      </c>
      <c r="J8">
        <f>3+5+8+3</f>
        <v>19</v>
      </c>
      <c r="L8" s="38" t="s">
        <v>651</v>
      </c>
      <c r="M8" s="30">
        <v>7.4873842592592581E-4</v>
      </c>
      <c r="N8" s="31">
        <v>2017</v>
      </c>
      <c r="P8" s="31">
        <f t="shared" si="1"/>
        <v>51</v>
      </c>
    </row>
    <row r="9" spans="1:22" x14ac:dyDescent="0.25">
      <c r="A9" s="31">
        <v>7</v>
      </c>
      <c r="B9">
        <v>33</v>
      </c>
      <c r="C9" t="s">
        <v>5</v>
      </c>
      <c r="D9" t="s">
        <v>413</v>
      </c>
      <c r="E9">
        <v>18</v>
      </c>
      <c r="F9" s="10">
        <v>14</v>
      </c>
      <c r="G9" s="31">
        <v>8</v>
      </c>
      <c r="H9" s="31">
        <v>19</v>
      </c>
      <c r="I9" s="31">
        <f t="shared" si="0"/>
        <v>40</v>
      </c>
      <c r="J9">
        <f>5+3+1</f>
        <v>9</v>
      </c>
      <c r="L9" s="38" t="s">
        <v>650</v>
      </c>
      <c r="M9" s="30">
        <v>7.210648148148149E-4</v>
      </c>
      <c r="N9">
        <v>2018</v>
      </c>
      <c r="P9" s="31">
        <f t="shared" si="1"/>
        <v>49</v>
      </c>
    </row>
    <row r="10" spans="1:22" x14ac:dyDescent="0.25">
      <c r="A10" s="31">
        <v>8</v>
      </c>
      <c r="B10">
        <v>83</v>
      </c>
      <c r="C10" t="s">
        <v>418</v>
      </c>
      <c r="D10" t="s">
        <v>95</v>
      </c>
      <c r="E10">
        <v>0</v>
      </c>
      <c r="F10" s="10">
        <v>6</v>
      </c>
      <c r="G10" s="31">
        <v>18</v>
      </c>
      <c r="H10" s="31">
        <v>20</v>
      </c>
      <c r="I10" s="31">
        <f t="shared" si="0"/>
        <v>24</v>
      </c>
      <c r="J10">
        <f>9+7+4</f>
        <v>20</v>
      </c>
      <c r="L10" s="38" t="s">
        <v>669</v>
      </c>
      <c r="M10" s="41">
        <v>7.4804398148148148E-4</v>
      </c>
      <c r="N10" s="31">
        <v>2016</v>
      </c>
      <c r="P10" s="31">
        <f t="shared" si="1"/>
        <v>44</v>
      </c>
      <c r="V10">
        <v>1</v>
      </c>
    </row>
    <row r="11" spans="1:22" x14ac:dyDescent="0.25">
      <c r="A11" s="31">
        <v>9</v>
      </c>
      <c r="B11" s="31">
        <v>15</v>
      </c>
      <c r="C11" s="31" t="s">
        <v>87</v>
      </c>
      <c r="D11" s="31" t="s">
        <v>546</v>
      </c>
      <c r="E11" s="31">
        <v>10</v>
      </c>
      <c r="F11" s="10">
        <v>10</v>
      </c>
      <c r="G11" s="31">
        <v>16</v>
      </c>
      <c r="H11" s="31">
        <v>20</v>
      </c>
      <c r="I11" s="31">
        <f t="shared" si="0"/>
        <v>36</v>
      </c>
      <c r="J11" s="31">
        <f>2+1+1</f>
        <v>4</v>
      </c>
      <c r="K11" s="31">
        <v>1</v>
      </c>
      <c r="L11" s="38" t="s">
        <v>660</v>
      </c>
      <c r="M11" s="30">
        <v>7.5642361111111125E-4</v>
      </c>
      <c r="N11" s="31">
        <v>2017</v>
      </c>
      <c r="O11" s="31"/>
      <c r="P11" s="31">
        <f t="shared" si="1"/>
        <v>42</v>
      </c>
      <c r="Q11" s="35"/>
      <c r="R11" s="35"/>
      <c r="S11" s="35"/>
      <c r="T11" s="35"/>
    </row>
    <row r="12" spans="1:22" x14ac:dyDescent="0.25">
      <c r="A12" s="31">
        <v>10</v>
      </c>
      <c r="B12" s="35">
        <v>51</v>
      </c>
      <c r="C12" s="35" t="s">
        <v>9</v>
      </c>
      <c r="D12" s="35" t="s">
        <v>547</v>
      </c>
      <c r="E12" s="35">
        <v>10</v>
      </c>
      <c r="F12" s="10">
        <v>2</v>
      </c>
      <c r="G12" s="35">
        <v>18</v>
      </c>
      <c r="H12" s="35">
        <v>17</v>
      </c>
      <c r="I12" s="31">
        <f t="shared" si="0"/>
        <v>30</v>
      </c>
      <c r="J12" s="35">
        <f>4+2</f>
        <v>6</v>
      </c>
      <c r="K12" s="35"/>
      <c r="L12" s="54" t="s">
        <v>662</v>
      </c>
      <c r="M12" s="40">
        <v>7.4258101851851861E-4</v>
      </c>
      <c r="N12" s="35">
        <v>2017</v>
      </c>
      <c r="O12" s="35"/>
      <c r="P12" s="35">
        <f t="shared" si="1"/>
        <v>36</v>
      </c>
      <c r="V12">
        <v>9</v>
      </c>
    </row>
    <row r="13" spans="1:22" s="35" customFormat="1" x14ac:dyDescent="0.25">
      <c r="A13" s="31">
        <v>11</v>
      </c>
      <c r="B13" s="31">
        <v>12</v>
      </c>
      <c r="C13" s="31" t="s">
        <v>441</v>
      </c>
      <c r="D13" s="31" t="s">
        <v>785</v>
      </c>
      <c r="E13" s="31">
        <v>10</v>
      </c>
      <c r="F13" s="10">
        <v>12</v>
      </c>
      <c r="G13" s="10">
        <v>6</v>
      </c>
      <c r="H13" s="31"/>
      <c r="I13" s="31">
        <f t="shared" si="0"/>
        <v>28</v>
      </c>
      <c r="J13" s="31">
        <v>8</v>
      </c>
      <c r="K13" s="38"/>
      <c r="L13" s="38" t="s">
        <v>802</v>
      </c>
      <c r="M13" s="30">
        <v>8.0208333333333336E-4</v>
      </c>
      <c r="N13" s="31">
        <v>2018</v>
      </c>
      <c r="O13" s="31"/>
      <c r="P13" s="31">
        <f t="shared" si="1"/>
        <v>36</v>
      </c>
      <c r="Q13" s="31"/>
      <c r="R13" s="31"/>
      <c r="S13" s="31"/>
      <c r="T13" s="31"/>
    </row>
    <row r="14" spans="1:22" s="71" customFormat="1" x14ac:dyDescent="0.25">
      <c r="A14" s="31">
        <v>12</v>
      </c>
      <c r="B14" s="71">
        <v>68</v>
      </c>
      <c r="C14" s="71" t="s">
        <v>114</v>
      </c>
      <c r="D14" s="71" t="s">
        <v>494</v>
      </c>
      <c r="E14" s="71">
        <v>10</v>
      </c>
      <c r="F14" s="83">
        <v>4</v>
      </c>
      <c r="G14" s="71">
        <v>8</v>
      </c>
      <c r="H14" s="71">
        <v>6</v>
      </c>
      <c r="I14" s="31">
        <f t="shared" si="0"/>
        <v>22</v>
      </c>
      <c r="J14" s="71">
        <f>3+2</f>
        <v>5</v>
      </c>
      <c r="K14" s="71">
        <f>2+2</f>
        <v>4</v>
      </c>
      <c r="L14" s="72" t="s">
        <v>676</v>
      </c>
      <c r="M14" s="84">
        <v>7.3586805555555558E-4</v>
      </c>
      <c r="N14" s="71">
        <v>2016</v>
      </c>
      <c r="P14" s="71">
        <f t="shared" si="1"/>
        <v>35</v>
      </c>
      <c r="V14" s="71">
        <v>4</v>
      </c>
    </row>
    <row r="15" spans="1:22" x14ac:dyDescent="0.25">
      <c r="A15" s="31">
        <v>13</v>
      </c>
      <c r="B15">
        <v>66</v>
      </c>
      <c r="C15" t="s">
        <v>496</v>
      </c>
      <c r="D15" t="s">
        <v>88</v>
      </c>
      <c r="E15">
        <v>14</v>
      </c>
      <c r="F15" s="10">
        <v>4</v>
      </c>
      <c r="G15" s="31">
        <v>8</v>
      </c>
      <c r="I15" s="31">
        <f t="shared" si="0"/>
        <v>26</v>
      </c>
      <c r="J15">
        <f>5+2</f>
        <v>7</v>
      </c>
      <c r="L15" s="38" t="s">
        <v>652</v>
      </c>
      <c r="M15" s="30">
        <v>7.4064814814814816E-4</v>
      </c>
      <c r="N15">
        <v>2017</v>
      </c>
      <c r="P15" s="31">
        <f t="shared" si="1"/>
        <v>33</v>
      </c>
    </row>
    <row r="16" spans="1:22" x14ac:dyDescent="0.25">
      <c r="A16" s="31">
        <v>14</v>
      </c>
      <c r="B16">
        <v>19</v>
      </c>
      <c r="C16" t="s">
        <v>664</v>
      </c>
      <c r="D16" t="s">
        <v>562</v>
      </c>
      <c r="E16">
        <v>2</v>
      </c>
      <c r="F16" s="10">
        <v>0</v>
      </c>
      <c r="G16" s="31">
        <v>2</v>
      </c>
      <c r="H16" s="31">
        <v>9</v>
      </c>
      <c r="I16" s="31">
        <f t="shared" si="0"/>
        <v>4</v>
      </c>
      <c r="J16">
        <f>2+2+5</f>
        <v>9</v>
      </c>
      <c r="K16">
        <f>4+5</f>
        <v>9</v>
      </c>
      <c r="L16" s="38" t="s">
        <v>681</v>
      </c>
      <c r="M16" s="37">
        <v>7.1700231481481485E-4</v>
      </c>
      <c r="N16" s="31">
        <v>2016</v>
      </c>
      <c r="P16" s="31">
        <f t="shared" si="1"/>
        <v>31</v>
      </c>
    </row>
    <row r="17" spans="1:22" x14ac:dyDescent="0.25">
      <c r="A17" s="31">
        <v>15</v>
      </c>
      <c r="B17">
        <v>2</v>
      </c>
      <c r="C17" t="s">
        <v>110</v>
      </c>
      <c r="D17" t="s">
        <v>538</v>
      </c>
      <c r="E17">
        <v>10</v>
      </c>
      <c r="F17" s="10">
        <v>8</v>
      </c>
      <c r="G17" s="31">
        <v>8</v>
      </c>
      <c r="H17" s="31">
        <v>17</v>
      </c>
      <c r="I17" s="31">
        <f t="shared" si="0"/>
        <v>26</v>
      </c>
      <c r="J17">
        <f>2+2+1</f>
        <v>5</v>
      </c>
      <c r="L17" s="38" t="s">
        <v>675</v>
      </c>
      <c r="M17" s="30">
        <v>7.3251157407407412E-4</v>
      </c>
      <c r="N17">
        <v>2015</v>
      </c>
      <c r="P17" s="31">
        <f t="shared" si="1"/>
        <v>31</v>
      </c>
    </row>
    <row r="18" spans="1:22" x14ac:dyDescent="0.25">
      <c r="A18" s="31">
        <v>16</v>
      </c>
      <c r="B18">
        <v>7</v>
      </c>
      <c r="C18" t="s">
        <v>235</v>
      </c>
      <c r="D18" t="s">
        <v>586</v>
      </c>
      <c r="E18">
        <v>14</v>
      </c>
      <c r="F18" s="10">
        <v>10</v>
      </c>
      <c r="I18" s="31">
        <f t="shared" si="0"/>
        <v>24</v>
      </c>
      <c r="J18">
        <f>1+3</f>
        <v>4</v>
      </c>
      <c r="K18">
        <v>1</v>
      </c>
      <c r="L18" s="38" t="s">
        <v>653</v>
      </c>
      <c r="M18" s="30">
        <v>7.1546296296296299E-4</v>
      </c>
      <c r="N18" s="31">
        <v>2017</v>
      </c>
      <c r="P18" s="31">
        <f t="shared" si="1"/>
        <v>30</v>
      </c>
      <c r="V18">
        <v>4</v>
      </c>
    </row>
    <row r="19" spans="1:22" x14ac:dyDescent="0.25">
      <c r="A19" s="31">
        <v>17</v>
      </c>
      <c r="B19">
        <v>135</v>
      </c>
      <c r="C19" t="s">
        <v>37</v>
      </c>
      <c r="D19" t="s">
        <v>95</v>
      </c>
      <c r="E19">
        <v>14</v>
      </c>
      <c r="F19" s="10">
        <v>4</v>
      </c>
      <c r="G19" s="31">
        <v>8</v>
      </c>
      <c r="H19" s="31">
        <v>3</v>
      </c>
      <c r="I19" s="31">
        <f t="shared" si="0"/>
        <v>26</v>
      </c>
      <c r="J19">
        <f>1+2</f>
        <v>3</v>
      </c>
      <c r="L19" s="38" t="s">
        <v>673</v>
      </c>
      <c r="M19" s="30">
        <v>7.374768518518519E-4</v>
      </c>
      <c r="N19">
        <v>2017</v>
      </c>
      <c r="P19" s="31">
        <f t="shared" si="1"/>
        <v>29</v>
      </c>
    </row>
    <row r="20" spans="1:22" x14ac:dyDescent="0.25">
      <c r="A20" s="31">
        <v>18</v>
      </c>
      <c r="B20">
        <v>26</v>
      </c>
      <c r="C20" t="s">
        <v>120</v>
      </c>
      <c r="D20" t="s">
        <v>541</v>
      </c>
      <c r="E20">
        <v>8</v>
      </c>
      <c r="F20" s="10">
        <v>0</v>
      </c>
      <c r="G20" s="31">
        <v>16</v>
      </c>
      <c r="H20" s="31">
        <v>7</v>
      </c>
      <c r="I20" s="31">
        <f t="shared" si="0"/>
        <v>24</v>
      </c>
      <c r="J20">
        <f>2+1</f>
        <v>3</v>
      </c>
      <c r="L20" s="38" t="s">
        <v>661</v>
      </c>
      <c r="M20" s="30">
        <v>7.7187499999999999E-4</v>
      </c>
      <c r="N20">
        <v>2017</v>
      </c>
      <c r="P20" s="31">
        <f t="shared" si="1"/>
        <v>27</v>
      </c>
    </row>
    <row r="21" spans="1:22" x14ac:dyDescent="0.25">
      <c r="A21" s="31">
        <v>19</v>
      </c>
      <c r="B21">
        <v>10</v>
      </c>
      <c r="C21" t="s">
        <v>493</v>
      </c>
      <c r="D21" t="s">
        <v>683</v>
      </c>
      <c r="E21">
        <v>10</v>
      </c>
      <c r="F21" s="10">
        <v>6</v>
      </c>
      <c r="G21" s="31">
        <v>2</v>
      </c>
      <c r="I21" s="31">
        <f t="shared" si="0"/>
        <v>18</v>
      </c>
      <c r="J21">
        <f>4+1</f>
        <v>5</v>
      </c>
      <c r="K21">
        <v>1</v>
      </c>
      <c r="L21" s="38" t="s">
        <v>655</v>
      </c>
      <c r="M21" s="30">
        <v>7.1621527777777775E-4</v>
      </c>
      <c r="N21">
        <v>2017</v>
      </c>
      <c r="O21" t="s">
        <v>34</v>
      </c>
      <c r="P21" s="31">
        <f t="shared" si="1"/>
        <v>25</v>
      </c>
      <c r="V21">
        <v>3</v>
      </c>
    </row>
    <row r="22" spans="1:22" x14ac:dyDescent="0.25">
      <c r="A22" s="31">
        <v>20</v>
      </c>
      <c r="B22">
        <v>73</v>
      </c>
      <c r="C22" t="s">
        <v>116</v>
      </c>
      <c r="D22" t="s">
        <v>413</v>
      </c>
      <c r="E22">
        <v>0</v>
      </c>
      <c r="F22" s="10">
        <v>0</v>
      </c>
      <c r="G22" s="31">
        <v>14</v>
      </c>
      <c r="H22" s="31">
        <v>2</v>
      </c>
      <c r="I22" s="31">
        <f t="shared" si="0"/>
        <v>14</v>
      </c>
      <c r="J22">
        <f>7+2</f>
        <v>9</v>
      </c>
      <c r="L22" s="38" t="s">
        <v>674</v>
      </c>
      <c r="M22" s="30">
        <v>7.4120370370370366E-4</v>
      </c>
      <c r="N22">
        <v>2016</v>
      </c>
      <c r="P22" s="31">
        <f t="shared" si="1"/>
        <v>23</v>
      </c>
    </row>
    <row r="23" spans="1:22" x14ac:dyDescent="0.25">
      <c r="A23" s="31">
        <v>21</v>
      </c>
      <c r="B23">
        <v>226</v>
      </c>
      <c r="C23" t="s">
        <v>542</v>
      </c>
      <c r="D23" t="s">
        <v>543</v>
      </c>
      <c r="E23">
        <v>14</v>
      </c>
      <c r="F23" s="10">
        <v>8</v>
      </c>
      <c r="I23" s="31">
        <f t="shared" si="0"/>
        <v>22</v>
      </c>
      <c r="J23">
        <v>1</v>
      </c>
      <c r="L23" s="38" t="s">
        <v>654</v>
      </c>
      <c r="M23" s="30">
        <v>7.3586805555555558E-4</v>
      </c>
      <c r="N23" s="31">
        <v>2017</v>
      </c>
      <c r="P23" s="31">
        <f t="shared" si="1"/>
        <v>23</v>
      </c>
    </row>
    <row r="24" spans="1:22" x14ac:dyDescent="0.25">
      <c r="A24" s="31">
        <v>22</v>
      </c>
      <c r="B24">
        <v>44</v>
      </c>
      <c r="C24" t="s">
        <v>591</v>
      </c>
      <c r="D24" t="s">
        <v>419</v>
      </c>
      <c r="E24">
        <v>10</v>
      </c>
      <c r="F24" s="10">
        <v>8</v>
      </c>
      <c r="I24" s="31">
        <f t="shared" si="0"/>
        <v>18</v>
      </c>
      <c r="J24">
        <f>4+1</f>
        <v>5</v>
      </c>
      <c r="L24" s="38" t="s">
        <v>657</v>
      </c>
      <c r="M24" s="30">
        <v>8.3026620370370372E-4</v>
      </c>
      <c r="N24" s="31">
        <v>2017</v>
      </c>
      <c r="P24" s="31">
        <f t="shared" si="1"/>
        <v>23</v>
      </c>
      <c r="V24">
        <v>1</v>
      </c>
    </row>
    <row r="25" spans="1:22" x14ac:dyDescent="0.25">
      <c r="A25" s="31">
        <v>23</v>
      </c>
      <c r="B25">
        <v>17</v>
      </c>
      <c r="C25" t="s">
        <v>289</v>
      </c>
      <c r="D25" t="s">
        <v>95</v>
      </c>
      <c r="E25">
        <v>14</v>
      </c>
      <c r="F25" s="10">
        <v>4</v>
      </c>
      <c r="I25" s="31">
        <f t="shared" si="0"/>
        <v>18</v>
      </c>
      <c r="J25">
        <v>3</v>
      </c>
      <c r="L25" s="38" t="s">
        <v>656</v>
      </c>
      <c r="M25" s="30">
        <v>7.466319444444444E-4</v>
      </c>
      <c r="N25" s="31">
        <v>2017</v>
      </c>
      <c r="P25" s="31">
        <f t="shared" si="1"/>
        <v>21</v>
      </c>
      <c r="U25" t="s">
        <v>34</v>
      </c>
      <c r="V25">
        <v>1</v>
      </c>
    </row>
    <row r="26" spans="1:22" x14ac:dyDescent="0.25">
      <c r="A26" s="31">
        <v>24</v>
      </c>
      <c r="B26">
        <v>10</v>
      </c>
      <c r="C26" t="s">
        <v>152</v>
      </c>
      <c r="D26" t="s">
        <v>426</v>
      </c>
      <c r="E26">
        <v>6</v>
      </c>
      <c r="F26" s="10">
        <v>2</v>
      </c>
      <c r="G26" s="31">
        <v>2</v>
      </c>
      <c r="H26" s="31">
        <v>3</v>
      </c>
      <c r="I26" s="31">
        <f t="shared" si="0"/>
        <v>10</v>
      </c>
      <c r="J26">
        <f>2+1</f>
        <v>3</v>
      </c>
      <c r="K26">
        <f>2+1</f>
        <v>3</v>
      </c>
      <c r="L26" s="38" t="s">
        <v>665</v>
      </c>
      <c r="M26" s="30">
        <v>7.0193287037037045E-4</v>
      </c>
      <c r="N26">
        <v>2017</v>
      </c>
      <c r="P26" s="31">
        <f t="shared" si="1"/>
        <v>19</v>
      </c>
    </row>
    <row r="27" spans="1:22" x14ac:dyDescent="0.25">
      <c r="A27" s="31">
        <v>25</v>
      </c>
      <c r="B27">
        <v>19</v>
      </c>
      <c r="C27" t="s">
        <v>126</v>
      </c>
      <c r="D27" t="s">
        <v>562</v>
      </c>
      <c r="E27">
        <v>8</v>
      </c>
      <c r="F27" s="10">
        <v>2</v>
      </c>
      <c r="G27" s="31">
        <v>6</v>
      </c>
      <c r="H27" s="31">
        <v>12</v>
      </c>
      <c r="I27" s="31">
        <f t="shared" si="0"/>
        <v>16</v>
      </c>
      <c r="J27">
        <f>1+1</f>
        <v>2</v>
      </c>
      <c r="L27" s="38" t="s">
        <v>666</v>
      </c>
      <c r="M27" s="64">
        <v>7.4184027777777779E-4</v>
      </c>
      <c r="N27" s="31">
        <v>2016</v>
      </c>
      <c r="P27" s="31">
        <f t="shared" si="1"/>
        <v>18</v>
      </c>
    </row>
    <row r="28" spans="1:22" x14ac:dyDescent="0.25">
      <c r="A28" s="31">
        <v>26</v>
      </c>
      <c r="B28">
        <v>73</v>
      </c>
      <c r="C28" t="s">
        <v>702</v>
      </c>
      <c r="D28" t="s">
        <v>552</v>
      </c>
      <c r="F28" s="10">
        <v>12</v>
      </c>
      <c r="I28" s="31">
        <f t="shared" si="0"/>
        <v>12</v>
      </c>
      <c r="J28">
        <v>6</v>
      </c>
      <c r="L28" s="38" t="s">
        <v>653</v>
      </c>
      <c r="M28" s="30">
        <v>7.5115740740740742E-4</v>
      </c>
      <c r="N28" s="31">
        <v>2018</v>
      </c>
      <c r="P28" s="31">
        <f t="shared" si="1"/>
        <v>18</v>
      </c>
    </row>
    <row r="29" spans="1:22" x14ac:dyDescent="0.25">
      <c r="A29" s="31">
        <v>27</v>
      </c>
      <c r="B29">
        <v>99</v>
      </c>
      <c r="C29" t="s">
        <v>165</v>
      </c>
      <c r="D29" t="s">
        <v>454</v>
      </c>
      <c r="E29">
        <v>6</v>
      </c>
      <c r="F29" s="10">
        <v>0</v>
      </c>
      <c r="G29" s="31">
        <v>6</v>
      </c>
      <c r="H29" s="31">
        <v>6</v>
      </c>
      <c r="I29" s="31">
        <f t="shared" si="0"/>
        <v>12</v>
      </c>
      <c r="J29">
        <v>5</v>
      </c>
      <c r="L29" s="38" t="s">
        <v>663</v>
      </c>
      <c r="M29" s="48">
        <v>7.2561342592592599E-4</v>
      </c>
      <c r="N29" s="31">
        <v>2016</v>
      </c>
      <c r="P29" s="31">
        <f t="shared" si="1"/>
        <v>17</v>
      </c>
    </row>
    <row r="30" spans="1:22" x14ac:dyDescent="0.25">
      <c r="A30" s="31">
        <v>28</v>
      </c>
      <c r="B30">
        <v>999</v>
      </c>
      <c r="C30" t="s">
        <v>565</v>
      </c>
      <c r="D30" t="s">
        <v>95</v>
      </c>
      <c r="E30">
        <v>6</v>
      </c>
      <c r="F30" s="10">
        <v>8</v>
      </c>
      <c r="I30" s="31">
        <f t="shared" si="0"/>
        <v>14</v>
      </c>
      <c r="J30">
        <f>1+2</f>
        <v>3</v>
      </c>
      <c r="L30" s="38" t="s">
        <v>796</v>
      </c>
      <c r="M30" s="30">
        <v>7.5903935185185189E-4</v>
      </c>
      <c r="N30" s="31">
        <v>2017</v>
      </c>
      <c r="P30" s="31">
        <f t="shared" si="1"/>
        <v>17</v>
      </c>
    </row>
    <row r="31" spans="1:22" x14ac:dyDescent="0.25">
      <c r="A31" s="31">
        <v>29</v>
      </c>
      <c r="B31">
        <v>9</v>
      </c>
      <c r="C31" t="s">
        <v>281</v>
      </c>
      <c r="D31" t="s">
        <v>487</v>
      </c>
      <c r="E31">
        <v>4</v>
      </c>
      <c r="F31" s="10">
        <v>0</v>
      </c>
      <c r="H31" s="31">
        <v>5</v>
      </c>
      <c r="I31" s="31">
        <f t="shared" si="0"/>
        <v>4</v>
      </c>
      <c r="J31">
        <f>2+2</f>
        <v>4</v>
      </c>
      <c r="K31">
        <f>2+2</f>
        <v>4</v>
      </c>
      <c r="L31" s="38" t="s">
        <v>668</v>
      </c>
      <c r="M31" s="48">
        <v>7.1156250000000006E-4</v>
      </c>
      <c r="N31">
        <v>2015</v>
      </c>
      <c r="P31" s="31">
        <f t="shared" si="1"/>
        <v>16</v>
      </c>
      <c r="T31" t="s">
        <v>34</v>
      </c>
      <c r="V31">
        <v>2</v>
      </c>
    </row>
    <row r="32" spans="1:22" x14ac:dyDescent="0.25">
      <c r="A32" s="31">
        <v>30</v>
      </c>
      <c r="B32">
        <v>77</v>
      </c>
      <c r="C32" t="s">
        <v>697</v>
      </c>
      <c r="D32" t="s">
        <v>347</v>
      </c>
      <c r="F32" s="10">
        <v>14</v>
      </c>
      <c r="I32" s="31">
        <f t="shared" si="0"/>
        <v>14</v>
      </c>
      <c r="J32">
        <v>2</v>
      </c>
      <c r="L32" s="38" t="s">
        <v>798</v>
      </c>
      <c r="M32" s="30">
        <v>7.6940972222222222E-4</v>
      </c>
      <c r="N32">
        <v>2018</v>
      </c>
      <c r="P32" s="31">
        <f t="shared" si="1"/>
        <v>16</v>
      </c>
      <c r="V32">
        <v>1</v>
      </c>
    </row>
    <row r="33" spans="1:16" s="31" customFormat="1" x14ac:dyDescent="0.25">
      <c r="A33" s="31">
        <v>31</v>
      </c>
      <c r="B33" s="31">
        <v>6</v>
      </c>
      <c r="C33" s="31" t="s">
        <v>497</v>
      </c>
      <c r="D33" s="31" t="s">
        <v>534</v>
      </c>
      <c r="E33" s="31">
        <v>6</v>
      </c>
      <c r="F33" s="10">
        <v>4</v>
      </c>
      <c r="G33" s="31">
        <v>2</v>
      </c>
      <c r="I33" s="31">
        <f t="shared" si="0"/>
        <v>12</v>
      </c>
      <c r="J33" s="31">
        <v>1</v>
      </c>
      <c r="K33" s="31">
        <v>1</v>
      </c>
      <c r="L33" s="38" t="s">
        <v>795</v>
      </c>
      <c r="M33" s="30">
        <v>7.1245370370370375E-4</v>
      </c>
      <c r="N33" s="31">
        <v>2017</v>
      </c>
      <c r="P33" s="31">
        <f t="shared" si="1"/>
        <v>15</v>
      </c>
    </row>
    <row r="34" spans="1:16" s="31" customFormat="1" x14ac:dyDescent="0.25">
      <c r="A34" s="31">
        <v>32</v>
      </c>
      <c r="B34" s="31">
        <v>23</v>
      </c>
      <c r="C34" s="31" t="s">
        <v>130</v>
      </c>
      <c r="D34" s="31" t="s">
        <v>109</v>
      </c>
      <c r="E34" s="31">
        <v>4</v>
      </c>
      <c r="F34" s="10">
        <v>2</v>
      </c>
      <c r="G34" s="31">
        <v>6</v>
      </c>
      <c r="H34" s="31">
        <v>6</v>
      </c>
      <c r="I34" s="31">
        <f t="shared" si="0"/>
        <v>12</v>
      </c>
      <c r="J34" s="31">
        <f>1+1</f>
        <v>2</v>
      </c>
      <c r="L34" s="38" t="s">
        <v>677</v>
      </c>
      <c r="M34" s="40">
        <v>7.6940972222222222E-4</v>
      </c>
      <c r="N34" s="31">
        <v>2014</v>
      </c>
      <c r="P34" s="31">
        <f t="shared" si="1"/>
        <v>14</v>
      </c>
    </row>
    <row r="35" spans="1:16" s="31" customFormat="1" x14ac:dyDescent="0.25">
      <c r="A35" s="31">
        <v>33</v>
      </c>
      <c r="B35" s="31">
        <v>11</v>
      </c>
      <c r="C35" s="31" t="s">
        <v>124</v>
      </c>
      <c r="D35" s="31" t="s">
        <v>109</v>
      </c>
      <c r="E35" s="31">
        <v>4</v>
      </c>
      <c r="F35" s="10">
        <v>2</v>
      </c>
      <c r="G35" s="31">
        <v>6</v>
      </c>
      <c r="H35" s="31">
        <v>8</v>
      </c>
      <c r="I35" s="31">
        <f t="shared" si="0"/>
        <v>12</v>
      </c>
      <c r="L35" s="38" t="s">
        <v>667</v>
      </c>
      <c r="M35" s="30">
        <v>7.6478009259259262E-4</v>
      </c>
      <c r="N35" s="31">
        <v>2016</v>
      </c>
      <c r="P35" s="31">
        <f t="shared" si="1"/>
        <v>12</v>
      </c>
    </row>
    <row r="36" spans="1:16" s="31" customFormat="1" x14ac:dyDescent="0.25">
      <c r="A36" s="31">
        <v>34</v>
      </c>
      <c r="B36" s="31">
        <v>105</v>
      </c>
      <c r="C36" s="31" t="s">
        <v>35</v>
      </c>
      <c r="D36" s="31" t="s">
        <v>408</v>
      </c>
      <c r="E36" s="31">
        <v>8</v>
      </c>
      <c r="F36" s="10">
        <v>4</v>
      </c>
      <c r="H36" s="31">
        <v>4</v>
      </c>
      <c r="I36" s="31">
        <f t="shared" si="0"/>
        <v>12</v>
      </c>
      <c r="L36" s="38" t="s">
        <v>672</v>
      </c>
      <c r="M36" s="30">
        <v>7.7101851851851854E-4</v>
      </c>
      <c r="N36" s="31">
        <v>2017</v>
      </c>
      <c r="P36" s="31">
        <f t="shared" si="1"/>
        <v>12</v>
      </c>
    </row>
    <row r="37" spans="1:16" x14ac:dyDescent="0.25">
      <c r="A37" s="31">
        <v>35</v>
      </c>
      <c r="B37">
        <v>23</v>
      </c>
      <c r="C37" t="s">
        <v>532</v>
      </c>
      <c r="D37" t="s">
        <v>533</v>
      </c>
      <c r="E37">
        <v>4</v>
      </c>
      <c r="F37" s="10">
        <v>0</v>
      </c>
      <c r="I37" s="31">
        <f t="shared" si="0"/>
        <v>4</v>
      </c>
      <c r="J37">
        <v>2</v>
      </c>
      <c r="K37">
        <v>2</v>
      </c>
      <c r="L37" s="38" t="s">
        <v>658</v>
      </c>
      <c r="M37" s="30">
        <v>7.1621527777777775E-4</v>
      </c>
      <c r="N37">
        <v>2017</v>
      </c>
      <c r="P37" s="31">
        <f t="shared" si="1"/>
        <v>10</v>
      </c>
    </row>
    <row r="38" spans="1:16" x14ac:dyDescent="0.25">
      <c r="A38" s="31">
        <v>36</v>
      </c>
      <c r="B38">
        <v>3</v>
      </c>
      <c r="C38" t="s">
        <v>550</v>
      </c>
      <c r="D38" t="s">
        <v>551</v>
      </c>
      <c r="F38" s="10">
        <v>8</v>
      </c>
      <c r="I38" s="31">
        <f t="shared" si="0"/>
        <v>8</v>
      </c>
      <c r="J38">
        <v>2</v>
      </c>
      <c r="L38" s="38" t="s">
        <v>797</v>
      </c>
      <c r="M38" s="30">
        <v>7.6219907407407399E-4</v>
      </c>
      <c r="N38">
        <v>2017</v>
      </c>
      <c r="P38" s="31">
        <f t="shared" si="1"/>
        <v>10</v>
      </c>
    </row>
    <row r="39" spans="1:16" x14ac:dyDescent="0.25">
      <c r="A39" s="31">
        <v>37</v>
      </c>
      <c r="B39">
        <v>32</v>
      </c>
      <c r="C39" t="s">
        <v>704</v>
      </c>
      <c r="D39" t="s">
        <v>705</v>
      </c>
      <c r="F39" s="10">
        <v>8</v>
      </c>
      <c r="I39" s="31">
        <f t="shared" si="0"/>
        <v>8</v>
      </c>
      <c r="J39">
        <v>2</v>
      </c>
      <c r="L39" s="38" t="s">
        <v>799</v>
      </c>
      <c r="M39" s="30">
        <v>7.5903935185185189E-4</v>
      </c>
      <c r="N39">
        <v>2018</v>
      </c>
      <c r="P39" s="31">
        <f t="shared" si="1"/>
        <v>10</v>
      </c>
    </row>
    <row r="40" spans="1:16" x14ac:dyDescent="0.25">
      <c r="A40" s="31">
        <v>39</v>
      </c>
      <c r="B40">
        <v>78</v>
      </c>
      <c r="C40" t="s">
        <v>2</v>
      </c>
      <c r="D40" t="s">
        <v>426</v>
      </c>
      <c r="E40">
        <v>2</v>
      </c>
      <c r="F40" s="10">
        <v>6</v>
      </c>
      <c r="I40" s="31">
        <f t="shared" si="0"/>
        <v>8</v>
      </c>
      <c r="L40" s="38" t="s">
        <v>678</v>
      </c>
      <c r="M40" s="30">
        <v>7.3377314814814822E-4</v>
      </c>
      <c r="N40">
        <v>2014</v>
      </c>
      <c r="P40" s="31">
        <f t="shared" si="1"/>
        <v>8</v>
      </c>
    </row>
    <row r="41" spans="1:16" x14ac:dyDescent="0.25">
      <c r="A41" s="31">
        <v>41</v>
      </c>
      <c r="B41">
        <v>80</v>
      </c>
      <c r="C41" t="s">
        <v>635</v>
      </c>
      <c r="D41" t="s">
        <v>636</v>
      </c>
      <c r="F41" s="10">
        <v>6</v>
      </c>
      <c r="I41" s="31">
        <f t="shared" si="0"/>
        <v>6</v>
      </c>
      <c r="J41">
        <v>2</v>
      </c>
      <c r="L41" s="38" t="s">
        <v>800</v>
      </c>
      <c r="M41" s="30">
        <v>8.0787037037037036E-4</v>
      </c>
      <c r="N41">
        <v>2018</v>
      </c>
      <c r="P41" s="31">
        <f t="shared" si="1"/>
        <v>8</v>
      </c>
    </row>
    <row r="42" spans="1:16" x14ac:dyDescent="0.25">
      <c r="A42" s="31">
        <v>42</v>
      </c>
      <c r="B42">
        <v>100</v>
      </c>
      <c r="C42" t="s">
        <v>414</v>
      </c>
      <c r="D42" t="s">
        <v>735</v>
      </c>
      <c r="F42" s="10">
        <v>6</v>
      </c>
      <c r="I42" s="31">
        <f t="shared" si="0"/>
        <v>6</v>
      </c>
      <c r="L42" s="38" t="s">
        <v>801</v>
      </c>
      <c r="M42" s="30">
        <v>7.0370370370370378E-4</v>
      </c>
      <c r="N42">
        <v>2018</v>
      </c>
      <c r="P42" s="31">
        <f t="shared" si="1"/>
        <v>6</v>
      </c>
    </row>
    <row r="43" spans="1:16" x14ac:dyDescent="0.25">
      <c r="A43" s="31">
        <v>45</v>
      </c>
      <c r="B43">
        <v>40</v>
      </c>
      <c r="C43" t="s">
        <v>438</v>
      </c>
      <c r="D43" t="s">
        <v>439</v>
      </c>
      <c r="E43" s="31"/>
      <c r="F43" s="10">
        <v>2</v>
      </c>
      <c r="H43" s="31">
        <v>7</v>
      </c>
      <c r="I43">
        <f t="shared" si="0"/>
        <v>2</v>
      </c>
      <c r="J43">
        <v>3</v>
      </c>
      <c r="K43" s="31"/>
      <c r="L43" s="38" t="s">
        <v>670</v>
      </c>
      <c r="M43" s="40">
        <v>7.3118055555555555E-4</v>
      </c>
      <c r="N43">
        <v>2015</v>
      </c>
      <c r="P43" s="31">
        <f t="shared" si="1"/>
        <v>5</v>
      </c>
    </row>
  </sheetData>
  <sortState ref="B7:P43">
    <sortCondition descending="1" ref="P7:P43"/>
  </sortState>
  <mergeCells count="2"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0"/>
  <sheetViews>
    <sheetView topLeftCell="A3" workbookViewId="0">
      <selection activeCell="C44" sqref="C4:C44"/>
    </sheetView>
  </sheetViews>
  <sheetFormatPr defaultRowHeight="15" x14ac:dyDescent="0.25"/>
  <cols>
    <col min="3" max="3" width="20.42578125" bestFit="1" customWidth="1"/>
    <col min="4" max="4" width="19.85546875" bestFit="1" customWidth="1"/>
    <col min="5" max="5" width="9.140625" style="30"/>
  </cols>
  <sheetData>
    <row r="2" spans="1:9" x14ac:dyDescent="0.25">
      <c r="E2" s="30" t="s">
        <v>73</v>
      </c>
      <c r="F2" t="s">
        <v>74</v>
      </c>
      <c r="G2" t="s">
        <v>217</v>
      </c>
      <c r="H2" t="s">
        <v>253</v>
      </c>
      <c r="I2" t="s">
        <v>379</v>
      </c>
    </row>
    <row r="4" spans="1:9" x14ac:dyDescent="0.25">
      <c r="A4">
        <v>75</v>
      </c>
      <c r="B4" t="s">
        <v>334</v>
      </c>
      <c r="C4" t="s">
        <v>91</v>
      </c>
      <c r="D4" t="s">
        <v>88</v>
      </c>
      <c r="E4" s="30">
        <v>7.4814814814814807E-4</v>
      </c>
      <c r="F4" t="s">
        <v>518</v>
      </c>
      <c r="G4" t="s">
        <v>599</v>
      </c>
      <c r="H4" t="s">
        <v>621</v>
      </c>
      <c r="I4" t="s">
        <v>506</v>
      </c>
    </row>
    <row r="5" spans="1:9" x14ac:dyDescent="0.25">
      <c r="A5">
        <v>511</v>
      </c>
      <c r="B5" t="s">
        <v>335</v>
      </c>
      <c r="C5" t="s">
        <v>92</v>
      </c>
      <c r="D5" t="s">
        <v>539</v>
      </c>
      <c r="E5" s="30">
        <v>7.671180555555555E-4</v>
      </c>
      <c r="F5" t="s">
        <v>247</v>
      </c>
      <c r="G5" t="s">
        <v>206</v>
      </c>
      <c r="H5" t="s">
        <v>623</v>
      </c>
      <c r="I5" t="s">
        <v>581</v>
      </c>
    </row>
    <row r="6" spans="1:9" x14ac:dyDescent="0.25">
      <c r="A6">
        <v>33</v>
      </c>
      <c r="B6" t="s">
        <v>335</v>
      </c>
      <c r="C6" t="s">
        <v>5</v>
      </c>
      <c r="D6" t="s">
        <v>541</v>
      </c>
      <c r="E6" s="30">
        <v>7.7130787037037022E-4</v>
      </c>
      <c r="F6" t="s">
        <v>195</v>
      </c>
      <c r="G6" t="s">
        <v>600</v>
      </c>
      <c r="H6" t="s">
        <v>623</v>
      </c>
      <c r="I6" t="s">
        <v>582</v>
      </c>
    </row>
    <row r="7" spans="1:9" x14ac:dyDescent="0.25">
      <c r="A7">
        <v>66</v>
      </c>
      <c r="B7" t="s">
        <v>333</v>
      </c>
      <c r="C7" t="s">
        <v>496</v>
      </c>
      <c r="D7" t="s">
        <v>88</v>
      </c>
      <c r="E7" s="30">
        <v>7.4064814814814816E-4</v>
      </c>
      <c r="F7" t="s">
        <v>205</v>
      </c>
      <c r="G7" t="s">
        <v>598</v>
      </c>
      <c r="H7" t="s">
        <v>627</v>
      </c>
    </row>
    <row r="8" spans="1:9" x14ac:dyDescent="0.25">
      <c r="A8">
        <v>25</v>
      </c>
      <c r="B8" t="s">
        <v>531</v>
      </c>
      <c r="C8" t="s">
        <v>536</v>
      </c>
      <c r="D8" t="s">
        <v>552</v>
      </c>
      <c r="E8" s="30">
        <v>7.2373842592592585E-4</v>
      </c>
      <c r="F8" t="s">
        <v>99</v>
      </c>
      <c r="H8" t="s">
        <v>350</v>
      </c>
      <c r="I8" t="s">
        <v>270</v>
      </c>
    </row>
    <row r="9" spans="1:9" x14ac:dyDescent="0.25">
      <c r="A9">
        <v>135</v>
      </c>
      <c r="B9" t="s">
        <v>333</v>
      </c>
      <c r="C9" t="s">
        <v>37</v>
      </c>
      <c r="D9" t="s">
        <v>95</v>
      </c>
      <c r="E9" s="30">
        <v>7.374768518518519E-4</v>
      </c>
      <c r="F9" t="s">
        <v>633</v>
      </c>
      <c r="G9" t="s">
        <v>604</v>
      </c>
      <c r="I9" t="s">
        <v>506</v>
      </c>
    </row>
    <row r="10" spans="1:9" x14ac:dyDescent="0.25">
      <c r="A10">
        <v>37</v>
      </c>
      <c r="B10" t="s">
        <v>333</v>
      </c>
      <c r="C10" t="s">
        <v>108</v>
      </c>
      <c r="D10" t="s">
        <v>115</v>
      </c>
      <c r="E10" s="30">
        <v>7.4873842592592581E-4</v>
      </c>
      <c r="F10" t="s">
        <v>179</v>
      </c>
      <c r="G10" t="s">
        <v>607</v>
      </c>
      <c r="H10" t="s">
        <v>513</v>
      </c>
    </row>
    <row r="11" spans="1:9" x14ac:dyDescent="0.25">
      <c r="A11">
        <v>7</v>
      </c>
      <c r="B11" t="s">
        <v>531</v>
      </c>
      <c r="C11" t="s">
        <v>235</v>
      </c>
      <c r="D11" t="s">
        <v>586</v>
      </c>
      <c r="E11" s="30">
        <v>7.1546296296296299E-4</v>
      </c>
      <c r="F11" t="s">
        <v>555</v>
      </c>
      <c r="G11" t="s">
        <v>594</v>
      </c>
      <c r="H11" t="s">
        <v>615</v>
      </c>
    </row>
    <row r="12" spans="1:9" x14ac:dyDescent="0.25">
      <c r="A12">
        <v>13</v>
      </c>
      <c r="B12" t="s">
        <v>531</v>
      </c>
      <c r="C12" t="s">
        <v>117</v>
      </c>
      <c r="D12" t="s">
        <v>494</v>
      </c>
      <c r="E12" s="30">
        <v>7.0379629629629644E-4</v>
      </c>
      <c r="F12" t="s">
        <v>628</v>
      </c>
      <c r="G12" t="s">
        <v>596</v>
      </c>
    </row>
    <row r="13" spans="1:9" x14ac:dyDescent="0.25">
      <c r="A13">
        <v>226</v>
      </c>
      <c r="B13" t="s">
        <v>333</v>
      </c>
      <c r="C13" t="s">
        <v>542</v>
      </c>
      <c r="D13" t="s">
        <v>543</v>
      </c>
      <c r="E13" s="30">
        <v>7.8304398148148146E-4</v>
      </c>
      <c r="F13" t="s">
        <v>563</v>
      </c>
      <c r="G13" t="s">
        <v>608</v>
      </c>
      <c r="H13" t="s">
        <v>620</v>
      </c>
    </row>
    <row r="14" spans="1:9" x14ac:dyDescent="0.25">
      <c r="A14">
        <v>34</v>
      </c>
      <c r="B14" t="s">
        <v>531</v>
      </c>
      <c r="C14" t="s">
        <v>12</v>
      </c>
      <c r="D14" t="s">
        <v>491</v>
      </c>
      <c r="E14" s="30">
        <v>7.2390046296296308E-4</v>
      </c>
      <c r="F14" t="s">
        <v>556</v>
      </c>
      <c r="G14" t="s">
        <v>597</v>
      </c>
      <c r="I14" t="s">
        <v>433</v>
      </c>
    </row>
    <row r="15" spans="1:9" x14ac:dyDescent="0.25">
      <c r="A15">
        <v>10</v>
      </c>
      <c r="B15" t="s">
        <v>589</v>
      </c>
      <c r="C15" t="s">
        <v>493</v>
      </c>
      <c r="D15" t="s">
        <v>560</v>
      </c>
      <c r="F15" t="s">
        <v>629</v>
      </c>
      <c r="G15" t="s">
        <v>590</v>
      </c>
      <c r="H15" t="s">
        <v>617</v>
      </c>
    </row>
    <row r="16" spans="1:9" x14ac:dyDescent="0.25">
      <c r="A16">
        <v>2</v>
      </c>
      <c r="B16" t="s">
        <v>333</v>
      </c>
      <c r="C16" t="s">
        <v>110</v>
      </c>
      <c r="D16" t="s">
        <v>538</v>
      </c>
      <c r="E16" s="30">
        <v>7.4439814814814822E-4</v>
      </c>
      <c r="F16" t="s">
        <v>563</v>
      </c>
    </row>
    <row r="17" spans="1:9" x14ac:dyDescent="0.25">
      <c r="A17">
        <v>17</v>
      </c>
      <c r="B17" t="s">
        <v>333</v>
      </c>
      <c r="C17" t="s">
        <v>289</v>
      </c>
      <c r="D17" t="s">
        <v>95</v>
      </c>
      <c r="E17" s="30">
        <v>7.466319444444444E-4</v>
      </c>
      <c r="G17" t="s">
        <v>605</v>
      </c>
      <c r="H17" t="s">
        <v>434</v>
      </c>
      <c r="I17" t="s">
        <v>461</v>
      </c>
    </row>
    <row r="18" spans="1:9" x14ac:dyDescent="0.25">
      <c r="A18">
        <v>15</v>
      </c>
      <c r="B18" t="s">
        <v>333</v>
      </c>
      <c r="C18" t="s">
        <v>87</v>
      </c>
      <c r="D18" t="s">
        <v>546</v>
      </c>
      <c r="E18" s="30">
        <v>7.5642361111111125E-4</v>
      </c>
      <c r="F18" t="s">
        <v>203</v>
      </c>
      <c r="G18" t="s">
        <v>164</v>
      </c>
      <c r="I18" t="s">
        <v>371</v>
      </c>
    </row>
    <row r="19" spans="1:9" x14ac:dyDescent="0.25">
      <c r="A19">
        <v>44</v>
      </c>
      <c r="B19" t="s">
        <v>548</v>
      </c>
      <c r="C19" t="s">
        <v>591</v>
      </c>
      <c r="D19" t="s">
        <v>419</v>
      </c>
      <c r="F19" t="s">
        <v>632</v>
      </c>
      <c r="G19" t="s">
        <v>175</v>
      </c>
      <c r="H19" t="s">
        <v>468</v>
      </c>
    </row>
    <row r="20" spans="1:9" x14ac:dyDescent="0.25">
      <c r="A20">
        <v>68</v>
      </c>
      <c r="B20" t="s">
        <v>531</v>
      </c>
      <c r="C20" t="s">
        <v>114</v>
      </c>
      <c r="D20" t="s">
        <v>494</v>
      </c>
      <c r="F20" t="s">
        <v>553</v>
      </c>
      <c r="G20" t="s">
        <v>595</v>
      </c>
      <c r="H20" t="s">
        <v>618</v>
      </c>
    </row>
    <row r="21" spans="1:9" x14ac:dyDescent="0.25">
      <c r="A21">
        <v>26</v>
      </c>
      <c r="B21" t="s">
        <v>335</v>
      </c>
      <c r="C21" t="s">
        <v>120</v>
      </c>
      <c r="D21" t="s">
        <v>541</v>
      </c>
      <c r="E21" s="30">
        <v>7.7187499999999999E-4</v>
      </c>
      <c r="F21" t="s">
        <v>248</v>
      </c>
    </row>
    <row r="22" spans="1:9" x14ac:dyDescent="0.25">
      <c r="A22">
        <v>888</v>
      </c>
      <c r="B22" t="s">
        <v>548</v>
      </c>
      <c r="C22" t="s">
        <v>406</v>
      </c>
      <c r="D22" t="s">
        <v>544</v>
      </c>
      <c r="E22" s="30">
        <v>8.3026620370370372E-4</v>
      </c>
      <c r="F22" t="s">
        <v>573</v>
      </c>
    </row>
    <row r="23" spans="1:9" x14ac:dyDescent="0.25">
      <c r="A23">
        <v>9</v>
      </c>
      <c r="B23" t="s">
        <v>531</v>
      </c>
      <c r="C23" t="s">
        <v>281</v>
      </c>
      <c r="D23" t="s">
        <v>487</v>
      </c>
      <c r="F23" t="s">
        <v>554</v>
      </c>
    </row>
    <row r="24" spans="1:9" x14ac:dyDescent="0.25">
      <c r="A24">
        <v>51</v>
      </c>
      <c r="B24" t="s">
        <v>333</v>
      </c>
      <c r="C24" t="s">
        <v>9</v>
      </c>
      <c r="D24" t="s">
        <v>547</v>
      </c>
      <c r="E24" s="30">
        <v>7.4258101851851861E-4</v>
      </c>
      <c r="F24" t="s">
        <v>186</v>
      </c>
    </row>
    <row r="25" spans="1:9" x14ac:dyDescent="0.25">
      <c r="A25">
        <v>73</v>
      </c>
      <c r="B25" t="s">
        <v>334</v>
      </c>
      <c r="C25" t="s">
        <v>557</v>
      </c>
      <c r="D25" t="s">
        <v>558</v>
      </c>
      <c r="F25" t="s">
        <v>559</v>
      </c>
    </row>
    <row r="26" spans="1:9" x14ac:dyDescent="0.25">
      <c r="A26">
        <v>95</v>
      </c>
      <c r="B26" t="s">
        <v>548</v>
      </c>
      <c r="C26" t="s">
        <v>592</v>
      </c>
      <c r="D26" t="s">
        <v>419</v>
      </c>
      <c r="G26" t="s">
        <v>601</v>
      </c>
      <c r="H26" t="s">
        <v>383</v>
      </c>
    </row>
    <row r="27" spans="1:9" x14ac:dyDescent="0.25">
      <c r="A27">
        <v>23</v>
      </c>
      <c r="B27" t="s">
        <v>531</v>
      </c>
      <c r="C27" t="s">
        <v>532</v>
      </c>
      <c r="D27" t="s">
        <v>533</v>
      </c>
      <c r="E27" s="30">
        <v>7.1621527777777775E-4</v>
      </c>
    </row>
    <row r="28" spans="1:9" x14ac:dyDescent="0.25">
      <c r="A28">
        <v>23</v>
      </c>
      <c r="B28" t="s">
        <v>334</v>
      </c>
      <c r="C28" t="s">
        <v>130</v>
      </c>
      <c r="D28" t="s">
        <v>109</v>
      </c>
      <c r="F28" t="s">
        <v>631</v>
      </c>
    </row>
    <row r="29" spans="1:9" x14ac:dyDescent="0.25">
      <c r="A29">
        <v>69</v>
      </c>
      <c r="B29" t="s">
        <v>587</v>
      </c>
      <c r="C29" t="s">
        <v>602</v>
      </c>
      <c r="D29" t="s">
        <v>572</v>
      </c>
      <c r="F29" t="s">
        <v>575</v>
      </c>
      <c r="H29" t="s">
        <v>366</v>
      </c>
    </row>
    <row r="30" spans="1:9" x14ac:dyDescent="0.25">
      <c r="A30">
        <v>48</v>
      </c>
      <c r="B30" t="s">
        <v>335</v>
      </c>
      <c r="C30" t="s">
        <v>157</v>
      </c>
      <c r="D30" t="s">
        <v>315</v>
      </c>
      <c r="F30" t="s">
        <v>570</v>
      </c>
      <c r="H30" t="s">
        <v>476</v>
      </c>
    </row>
    <row r="31" spans="1:9" x14ac:dyDescent="0.25">
      <c r="A31">
        <v>99</v>
      </c>
      <c r="B31" t="s">
        <v>531</v>
      </c>
      <c r="C31" t="s">
        <v>165</v>
      </c>
      <c r="D31" t="s">
        <v>454</v>
      </c>
      <c r="F31" t="s">
        <v>206</v>
      </c>
      <c r="H31" t="s">
        <v>619</v>
      </c>
    </row>
    <row r="32" spans="1:9" x14ac:dyDescent="0.25">
      <c r="A32">
        <v>205</v>
      </c>
      <c r="B32" t="s">
        <v>334</v>
      </c>
      <c r="C32" t="s">
        <v>407</v>
      </c>
      <c r="D32" t="s">
        <v>46</v>
      </c>
      <c r="E32" s="30">
        <v>7.5569444444444458E-4</v>
      </c>
    </row>
    <row r="33" spans="1:9" x14ac:dyDescent="0.25">
      <c r="A33">
        <v>10</v>
      </c>
      <c r="B33" t="s">
        <v>531</v>
      </c>
      <c r="C33" t="s">
        <v>152</v>
      </c>
      <c r="D33" t="s">
        <v>426</v>
      </c>
      <c r="E33" s="30">
        <v>7.0193287037037045E-4</v>
      </c>
      <c r="H33" t="s">
        <v>616</v>
      </c>
    </row>
    <row r="34" spans="1:9" x14ac:dyDescent="0.25">
      <c r="A34">
        <v>19</v>
      </c>
      <c r="B34" t="s">
        <v>333</v>
      </c>
      <c r="C34" t="s">
        <v>126</v>
      </c>
      <c r="D34" t="s">
        <v>562</v>
      </c>
      <c r="E34" s="30">
        <v>7.5390046296296305E-4</v>
      </c>
      <c r="G34" t="s">
        <v>606</v>
      </c>
    </row>
    <row r="35" spans="1:9" x14ac:dyDescent="0.25">
      <c r="A35">
        <v>11</v>
      </c>
      <c r="B35" t="s">
        <v>334</v>
      </c>
      <c r="C35" t="s">
        <v>124</v>
      </c>
      <c r="D35" t="s">
        <v>109</v>
      </c>
      <c r="F35" t="s">
        <v>564</v>
      </c>
      <c r="H35" t="s">
        <v>622</v>
      </c>
    </row>
    <row r="36" spans="1:9" x14ac:dyDescent="0.25">
      <c r="A36">
        <v>43</v>
      </c>
      <c r="B36" t="s">
        <v>548</v>
      </c>
      <c r="C36" t="s">
        <v>611</v>
      </c>
      <c r="D36" t="s">
        <v>46</v>
      </c>
      <c r="F36" t="s">
        <v>634</v>
      </c>
      <c r="H36" t="s">
        <v>269</v>
      </c>
    </row>
    <row r="37" spans="1:9" x14ac:dyDescent="0.25">
      <c r="A37">
        <v>6</v>
      </c>
      <c r="B37" t="s">
        <v>531</v>
      </c>
      <c r="C37" t="s">
        <v>497</v>
      </c>
      <c r="D37" t="s">
        <v>534</v>
      </c>
      <c r="E37" s="30">
        <v>7.1245370370370375E-4</v>
      </c>
    </row>
    <row r="38" spans="1:9" x14ac:dyDescent="0.25">
      <c r="A38">
        <v>999</v>
      </c>
      <c r="B38" t="s">
        <v>334</v>
      </c>
      <c r="C38" t="s">
        <v>565</v>
      </c>
      <c r="D38" t="s">
        <v>95</v>
      </c>
      <c r="E38" s="30">
        <v>7.5903935185185189E-4</v>
      </c>
      <c r="F38" t="s">
        <v>525</v>
      </c>
    </row>
    <row r="39" spans="1:9" x14ac:dyDescent="0.25">
      <c r="A39">
        <v>74</v>
      </c>
      <c r="B39" t="s">
        <v>548</v>
      </c>
      <c r="C39" t="s">
        <v>290</v>
      </c>
      <c r="D39" t="s">
        <v>544</v>
      </c>
      <c r="E39" s="30">
        <v>8.3188657407407419E-4</v>
      </c>
    </row>
    <row r="40" spans="1:9" x14ac:dyDescent="0.25">
      <c r="A40">
        <v>105</v>
      </c>
      <c r="B40" t="s">
        <v>334</v>
      </c>
      <c r="C40" t="s">
        <v>35</v>
      </c>
      <c r="D40" t="s">
        <v>408</v>
      </c>
      <c r="E40" s="30">
        <v>7.7101851851851854E-4</v>
      </c>
      <c r="F40" t="s">
        <v>179</v>
      </c>
    </row>
    <row r="41" spans="1:9" x14ac:dyDescent="0.25">
      <c r="A41">
        <v>12</v>
      </c>
      <c r="B41" t="s">
        <v>335</v>
      </c>
      <c r="C41" t="s">
        <v>576</v>
      </c>
      <c r="D41" t="s">
        <v>577</v>
      </c>
      <c r="I41" t="s">
        <v>382</v>
      </c>
    </row>
    <row r="42" spans="1:9" x14ac:dyDescent="0.25">
      <c r="A42">
        <v>100</v>
      </c>
      <c r="B42" t="s">
        <v>531</v>
      </c>
      <c r="C42" t="s">
        <v>14</v>
      </c>
      <c r="D42" t="s">
        <v>535</v>
      </c>
      <c r="E42" s="30">
        <v>7.1732638888888887E-4</v>
      </c>
      <c r="F42" t="s">
        <v>167</v>
      </c>
    </row>
    <row r="43" spans="1:9" x14ac:dyDescent="0.25">
      <c r="A43">
        <v>373</v>
      </c>
      <c r="B43" t="s">
        <v>548</v>
      </c>
      <c r="C43" t="s">
        <v>613</v>
      </c>
      <c r="D43" t="s">
        <v>437</v>
      </c>
      <c r="H43" t="s">
        <v>625</v>
      </c>
    </row>
    <row r="44" spans="1:9" x14ac:dyDescent="0.25">
      <c r="A44">
        <v>12</v>
      </c>
      <c r="B44" t="s">
        <v>548</v>
      </c>
      <c r="C44" t="s">
        <v>441</v>
      </c>
      <c r="D44" t="s">
        <v>588</v>
      </c>
      <c r="E44" s="30">
        <v>8.3113425925925933E-4</v>
      </c>
    </row>
    <row r="45" spans="1:9" x14ac:dyDescent="0.25">
      <c r="A45">
        <v>3</v>
      </c>
      <c r="B45" t="s">
        <v>334</v>
      </c>
      <c r="C45" t="s">
        <v>550</v>
      </c>
      <c r="D45" t="s">
        <v>551</v>
      </c>
      <c r="E45" s="30">
        <v>7.6219907407407399E-4</v>
      </c>
      <c r="G45" t="s">
        <v>609</v>
      </c>
    </row>
    <row r="46" spans="1:9" x14ac:dyDescent="0.25">
      <c r="A46">
        <v>83</v>
      </c>
      <c r="B46" t="s">
        <v>333</v>
      </c>
      <c r="C46" t="s">
        <v>418</v>
      </c>
      <c r="D46" t="s">
        <v>537</v>
      </c>
      <c r="E46" s="30">
        <v>7.4652777777777781E-4</v>
      </c>
    </row>
    <row r="47" spans="1:9" x14ac:dyDescent="0.25">
      <c r="A47">
        <v>51</v>
      </c>
      <c r="B47" t="s">
        <v>335</v>
      </c>
      <c r="C47" t="s">
        <v>9</v>
      </c>
      <c r="D47" t="s">
        <v>561</v>
      </c>
      <c r="F47" t="s">
        <v>569</v>
      </c>
    </row>
    <row r="48" spans="1:9" x14ac:dyDescent="0.25">
      <c r="A48">
        <v>31</v>
      </c>
      <c r="B48" t="s">
        <v>548</v>
      </c>
      <c r="C48" t="s">
        <v>571</v>
      </c>
      <c r="D48" t="s">
        <v>419</v>
      </c>
      <c r="F48" t="s">
        <v>574</v>
      </c>
    </row>
    <row r="49" spans="1:9" x14ac:dyDescent="0.25">
      <c r="A49">
        <v>37</v>
      </c>
      <c r="B49" t="s">
        <v>334</v>
      </c>
      <c r="C49" t="s">
        <v>108</v>
      </c>
      <c r="D49" t="s">
        <v>115</v>
      </c>
      <c r="F49" t="s">
        <v>179</v>
      </c>
    </row>
    <row r="50" spans="1:9" x14ac:dyDescent="0.25">
      <c r="A50">
        <v>46</v>
      </c>
      <c r="B50" t="s">
        <v>548</v>
      </c>
      <c r="C50" t="s">
        <v>545</v>
      </c>
      <c r="D50" t="s">
        <v>541</v>
      </c>
      <c r="E50" s="30">
        <v>8.2428240740740736E-4</v>
      </c>
    </row>
    <row r="51" spans="1:9" x14ac:dyDescent="0.25">
      <c r="A51">
        <v>139</v>
      </c>
      <c r="B51" t="s">
        <v>335</v>
      </c>
      <c r="C51" t="s">
        <v>540</v>
      </c>
      <c r="D51" t="s">
        <v>46</v>
      </c>
      <c r="E51" s="30">
        <v>7.8634259259259271E-4</v>
      </c>
    </row>
    <row r="52" spans="1:9" x14ac:dyDescent="0.25">
      <c r="A52">
        <v>13</v>
      </c>
      <c r="B52" t="s">
        <v>334</v>
      </c>
      <c r="C52" t="s">
        <v>610</v>
      </c>
      <c r="D52" t="s">
        <v>491</v>
      </c>
      <c r="H52" t="s">
        <v>365</v>
      </c>
    </row>
    <row r="53" spans="1:9" x14ac:dyDescent="0.25">
      <c r="A53">
        <v>45</v>
      </c>
      <c r="B53" t="s">
        <v>335</v>
      </c>
      <c r="C53" t="s">
        <v>578</v>
      </c>
      <c r="D53" t="s">
        <v>580</v>
      </c>
      <c r="I53" t="s">
        <v>583</v>
      </c>
    </row>
    <row r="54" spans="1:9" x14ac:dyDescent="0.25">
      <c r="A54">
        <v>31</v>
      </c>
      <c r="B54" t="s">
        <v>587</v>
      </c>
      <c r="C54" t="s">
        <v>585</v>
      </c>
      <c r="D54" t="s">
        <v>552</v>
      </c>
      <c r="E54" s="30">
        <v>7.9231481481481481E-4</v>
      </c>
    </row>
    <row r="55" spans="1:9" x14ac:dyDescent="0.25">
      <c r="A55">
        <v>12</v>
      </c>
      <c r="B55" t="s">
        <v>587</v>
      </c>
      <c r="C55" t="s">
        <v>612</v>
      </c>
      <c r="D55" t="s">
        <v>437</v>
      </c>
      <c r="H55" t="s">
        <v>624</v>
      </c>
    </row>
    <row r="56" spans="1:9" x14ac:dyDescent="0.25">
      <c r="A56">
        <v>15</v>
      </c>
      <c r="B56" t="s">
        <v>548</v>
      </c>
      <c r="C56" t="s">
        <v>614</v>
      </c>
      <c r="D56" t="s">
        <v>286</v>
      </c>
      <c r="H56" t="s">
        <v>626</v>
      </c>
    </row>
    <row r="57" spans="1:9" x14ac:dyDescent="0.25">
      <c r="A57">
        <v>12</v>
      </c>
      <c r="B57" t="s">
        <v>335</v>
      </c>
      <c r="C57" t="s">
        <v>492</v>
      </c>
      <c r="D57" t="s">
        <v>566</v>
      </c>
      <c r="F57" t="s">
        <v>195</v>
      </c>
    </row>
    <row r="58" spans="1:9" x14ac:dyDescent="0.25">
      <c r="A58">
        <v>7</v>
      </c>
      <c r="B58" t="s">
        <v>334</v>
      </c>
      <c r="C58" t="s">
        <v>567</v>
      </c>
      <c r="D58" t="s">
        <v>630</v>
      </c>
      <c r="F58" t="s">
        <v>520</v>
      </c>
    </row>
    <row r="59" spans="1:9" x14ac:dyDescent="0.25">
      <c r="A59">
        <v>21</v>
      </c>
      <c r="B59" t="s">
        <v>335</v>
      </c>
      <c r="C59" t="s">
        <v>579</v>
      </c>
      <c r="D59" t="s">
        <v>584</v>
      </c>
      <c r="I59" t="s">
        <v>582</v>
      </c>
    </row>
    <row r="60" spans="1:9" x14ac:dyDescent="0.25">
      <c r="A60">
        <v>72</v>
      </c>
      <c r="B60" t="s">
        <v>335</v>
      </c>
      <c r="C60" t="s">
        <v>264</v>
      </c>
      <c r="D60" t="s">
        <v>347</v>
      </c>
      <c r="H60" t="s">
        <v>430</v>
      </c>
    </row>
    <row r="61" spans="1:9" x14ac:dyDescent="0.25">
      <c r="A61">
        <v>20</v>
      </c>
      <c r="B61" t="s">
        <v>335</v>
      </c>
      <c r="C61" t="s">
        <v>488</v>
      </c>
      <c r="D61" t="s">
        <v>541</v>
      </c>
      <c r="E61" s="30">
        <v>7.8292824074074072E-4</v>
      </c>
    </row>
    <row r="62" spans="1:9" x14ac:dyDescent="0.25">
      <c r="A62">
        <v>80</v>
      </c>
      <c r="B62" t="s">
        <v>548</v>
      </c>
      <c r="C62" t="s">
        <v>635</v>
      </c>
      <c r="D62" t="s">
        <v>636</v>
      </c>
      <c r="F62" t="s">
        <v>639</v>
      </c>
    </row>
    <row r="63" spans="1:9" x14ac:dyDescent="0.25">
      <c r="A63">
        <v>24</v>
      </c>
      <c r="B63" t="s">
        <v>548</v>
      </c>
      <c r="C63" t="s">
        <v>540</v>
      </c>
      <c r="D63" t="s">
        <v>593</v>
      </c>
      <c r="G63" t="s">
        <v>101</v>
      </c>
    </row>
    <row r="64" spans="1:9" x14ac:dyDescent="0.25">
      <c r="A64">
        <v>15</v>
      </c>
      <c r="B64" t="s">
        <v>548</v>
      </c>
      <c r="C64" t="s">
        <v>637</v>
      </c>
      <c r="D64" t="s">
        <v>638</v>
      </c>
      <c r="F64" t="s">
        <v>640</v>
      </c>
    </row>
    <row r="65" spans="1:7" x14ac:dyDescent="0.25">
      <c r="A65">
        <v>49</v>
      </c>
      <c r="B65" t="s">
        <v>335</v>
      </c>
      <c r="C65" t="s">
        <v>177</v>
      </c>
      <c r="D65" t="s">
        <v>568</v>
      </c>
    </row>
    <row r="66" spans="1:7" x14ac:dyDescent="0.25">
      <c r="A66">
        <v>69</v>
      </c>
      <c r="B66" t="s">
        <v>548</v>
      </c>
      <c r="C66" t="s">
        <v>602</v>
      </c>
      <c r="D66" t="s">
        <v>603</v>
      </c>
      <c r="G66" t="s">
        <v>600</v>
      </c>
    </row>
    <row r="67" spans="1:7" x14ac:dyDescent="0.25">
      <c r="A67">
        <v>77</v>
      </c>
      <c r="B67" t="s">
        <v>531</v>
      </c>
      <c r="C67" t="s">
        <v>7</v>
      </c>
      <c r="D67" t="s">
        <v>420</v>
      </c>
    </row>
    <row r="68" spans="1:7" x14ac:dyDescent="0.25">
      <c r="A68">
        <v>100</v>
      </c>
      <c r="B68" t="s">
        <v>531</v>
      </c>
      <c r="C68" t="s">
        <v>414</v>
      </c>
      <c r="D68" t="s">
        <v>415</v>
      </c>
    </row>
    <row r="69" spans="1:7" x14ac:dyDescent="0.25">
      <c r="A69">
        <v>40</v>
      </c>
      <c r="B69" t="s">
        <v>531</v>
      </c>
      <c r="C69" t="s">
        <v>438</v>
      </c>
      <c r="D69" t="s">
        <v>439</v>
      </c>
    </row>
    <row r="70" spans="1:7" x14ac:dyDescent="0.25">
      <c r="A70">
        <v>18</v>
      </c>
      <c r="B70" t="s">
        <v>333</v>
      </c>
      <c r="C70" t="s">
        <v>112</v>
      </c>
      <c r="D70" t="s">
        <v>495</v>
      </c>
    </row>
    <row r="71" spans="1:7" x14ac:dyDescent="0.25">
      <c r="A71">
        <v>100</v>
      </c>
      <c r="B71" t="s">
        <v>333</v>
      </c>
      <c r="C71" t="s">
        <v>490</v>
      </c>
      <c r="D71" t="s">
        <v>415</v>
      </c>
    </row>
    <row r="72" spans="1:7" x14ac:dyDescent="0.25">
      <c r="A72">
        <v>430</v>
      </c>
      <c r="B72" t="s">
        <v>334</v>
      </c>
      <c r="C72" t="s">
        <v>320</v>
      </c>
      <c r="D72" t="s">
        <v>113</v>
      </c>
    </row>
    <row r="73" spans="1:7" x14ac:dyDescent="0.25">
      <c r="A73">
        <v>69</v>
      </c>
      <c r="B73" t="s">
        <v>334</v>
      </c>
      <c r="C73" t="s">
        <v>469</v>
      </c>
      <c r="D73" t="s">
        <v>109</v>
      </c>
    </row>
    <row r="74" spans="1:7" x14ac:dyDescent="0.25">
      <c r="A74">
        <v>22</v>
      </c>
      <c r="B74" t="s">
        <v>334</v>
      </c>
      <c r="C74" t="s">
        <v>344</v>
      </c>
      <c r="D74" t="s">
        <v>321</v>
      </c>
    </row>
    <row r="75" spans="1:7" x14ac:dyDescent="0.25">
      <c r="A75">
        <v>96</v>
      </c>
      <c r="B75" t="s">
        <v>335</v>
      </c>
      <c r="C75" t="s">
        <v>314</v>
      </c>
      <c r="D75" t="s">
        <v>347</v>
      </c>
    </row>
    <row r="76" spans="1:7" x14ac:dyDescent="0.25">
      <c r="A76">
        <v>133</v>
      </c>
      <c r="B76" t="s">
        <v>335</v>
      </c>
      <c r="C76" t="s">
        <v>470</v>
      </c>
      <c r="D76" t="s">
        <v>471</v>
      </c>
    </row>
    <row r="77" spans="1:7" x14ac:dyDescent="0.25">
      <c r="A77">
        <v>139</v>
      </c>
      <c r="B77" t="s">
        <v>335</v>
      </c>
      <c r="C77" t="s">
        <v>345</v>
      </c>
      <c r="D77" t="s">
        <v>449</v>
      </c>
    </row>
    <row r="78" spans="1:7" x14ac:dyDescent="0.25">
      <c r="A78">
        <v>38</v>
      </c>
      <c r="B78" t="s">
        <v>548</v>
      </c>
      <c r="C78" t="s">
        <v>5</v>
      </c>
      <c r="D78" t="s">
        <v>549</v>
      </c>
    </row>
    <row r="90" spans="1:1" x14ac:dyDescent="0.25">
      <c r="A90" t="s">
        <v>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workbookViewId="0">
      <pane xSplit="4" ySplit="2" topLeftCell="E17" activePane="bottomRight" state="frozen"/>
      <selection pane="topRight" activeCell="E1" sqref="E1"/>
      <selection pane="bottomLeft" activeCell="A3" sqref="A3"/>
      <selection pane="bottomRight" activeCell="G19" sqref="G19"/>
    </sheetView>
  </sheetViews>
  <sheetFormatPr defaultRowHeight="15" x14ac:dyDescent="0.25"/>
  <cols>
    <col min="1" max="1" width="3.140625" style="31" customWidth="1"/>
    <col min="2" max="2" width="9.140625" style="38"/>
    <col min="3" max="3" width="5" style="31" bestFit="1" customWidth="1"/>
    <col min="4" max="4" width="21.7109375" style="31" customWidth="1"/>
    <col min="5" max="5" width="19.85546875" style="31" bestFit="1" customWidth="1"/>
    <col min="6" max="6" width="9.7109375" style="40" bestFit="1" customWidth="1"/>
    <col min="7" max="7" width="10.85546875" style="38" bestFit="1" customWidth="1"/>
    <col min="8" max="8" width="9.7109375" style="40" bestFit="1" customWidth="1"/>
    <col min="9" max="9" width="9.140625" style="31"/>
    <col min="10" max="10" width="10.85546875" style="38" bestFit="1" customWidth="1"/>
    <col min="11" max="16384" width="9.140625" style="31"/>
  </cols>
  <sheetData>
    <row r="2" spans="1:11" x14ac:dyDescent="0.25">
      <c r="B2" s="45"/>
      <c r="C2" s="32"/>
      <c r="D2" s="32"/>
      <c r="E2" s="32"/>
      <c r="F2" s="42" t="s">
        <v>73</v>
      </c>
      <c r="G2" s="42" t="s">
        <v>217</v>
      </c>
      <c r="H2" s="38" t="s">
        <v>253</v>
      </c>
      <c r="I2" s="71" t="s">
        <v>74</v>
      </c>
      <c r="J2" s="72" t="s">
        <v>379</v>
      </c>
      <c r="K2" s="71"/>
    </row>
    <row r="3" spans="1:11" x14ac:dyDescent="0.25">
      <c r="B3" s="46" t="s">
        <v>447</v>
      </c>
      <c r="C3" s="32"/>
      <c r="D3" s="32"/>
      <c r="E3" s="32"/>
    </row>
    <row r="4" spans="1:11" x14ac:dyDescent="0.25">
      <c r="A4" s="31">
        <v>5</v>
      </c>
      <c r="B4" s="45">
        <v>13</v>
      </c>
      <c r="C4" s="32" t="s">
        <v>333</v>
      </c>
      <c r="D4" s="32" t="s">
        <v>117</v>
      </c>
      <c r="E4" s="32" t="s">
        <v>495</v>
      </c>
      <c r="F4" s="30">
        <v>7.0464120370370374E-4</v>
      </c>
      <c r="G4" s="41">
        <v>1.2626273148148147E-3</v>
      </c>
      <c r="H4" s="40" t="s">
        <v>501</v>
      </c>
      <c r="I4" s="31" t="s">
        <v>209</v>
      </c>
    </row>
    <row r="5" spans="1:11" x14ac:dyDescent="0.25">
      <c r="A5" s="31">
        <v>6</v>
      </c>
      <c r="B5" s="45">
        <v>73</v>
      </c>
      <c r="C5" s="32" t="s">
        <v>333</v>
      </c>
      <c r="D5" s="32" t="s">
        <v>116</v>
      </c>
      <c r="E5" s="32" t="s">
        <v>494</v>
      </c>
      <c r="F5" s="30">
        <v>7.4120370370370366E-4</v>
      </c>
      <c r="G5" s="41">
        <v>1.1951620370370369E-3</v>
      </c>
      <c r="H5" s="31" t="s">
        <v>255</v>
      </c>
      <c r="I5" s="31" t="s">
        <v>518</v>
      </c>
      <c r="J5" s="31"/>
    </row>
    <row r="6" spans="1:11" x14ac:dyDescent="0.25">
      <c r="A6" s="31">
        <v>7</v>
      </c>
      <c r="B6" s="45">
        <v>34</v>
      </c>
      <c r="C6" s="32" t="s">
        <v>333</v>
      </c>
      <c r="D6" s="47" t="s">
        <v>12</v>
      </c>
      <c r="E6" s="47" t="s">
        <v>491</v>
      </c>
      <c r="F6" s="30">
        <v>7.2561342592592599E-4</v>
      </c>
      <c r="G6" s="41">
        <v>1.1518402777777779E-3</v>
      </c>
      <c r="H6" s="55" t="s">
        <v>509</v>
      </c>
      <c r="I6" s="35" t="s">
        <v>170</v>
      </c>
      <c r="J6" s="39" t="s">
        <v>477</v>
      </c>
    </row>
    <row r="7" spans="1:11" x14ac:dyDescent="0.25">
      <c r="A7" s="31">
        <v>8</v>
      </c>
      <c r="B7" s="45">
        <v>37</v>
      </c>
      <c r="C7" s="32" t="s">
        <v>333</v>
      </c>
      <c r="D7" s="32" t="s">
        <v>108</v>
      </c>
      <c r="E7" s="32" t="s">
        <v>115</v>
      </c>
      <c r="F7" s="37">
        <v>7.4484953703703703E-4</v>
      </c>
      <c r="G7" s="41">
        <v>1.1842013888888889E-3</v>
      </c>
      <c r="H7" s="40" t="s">
        <v>512</v>
      </c>
      <c r="I7" s="31" t="s">
        <v>519</v>
      </c>
      <c r="J7" s="31"/>
    </row>
    <row r="8" spans="1:11" x14ac:dyDescent="0.25">
      <c r="A8" s="31">
        <v>10</v>
      </c>
      <c r="B8" s="45">
        <v>15</v>
      </c>
      <c r="C8" s="32" t="s">
        <v>333</v>
      </c>
      <c r="D8" s="32" t="s">
        <v>87</v>
      </c>
      <c r="E8" s="32" t="s">
        <v>329</v>
      </c>
      <c r="F8" s="30">
        <v>7.3583333333333346E-4</v>
      </c>
      <c r="G8" s="41">
        <v>1.1908564814814815E-3</v>
      </c>
      <c r="J8" s="38" t="s">
        <v>503</v>
      </c>
    </row>
    <row r="9" spans="1:11" x14ac:dyDescent="0.25">
      <c r="A9" s="31">
        <v>14</v>
      </c>
      <c r="B9" s="45">
        <v>68</v>
      </c>
      <c r="C9" s="32" t="s">
        <v>333</v>
      </c>
      <c r="D9" s="32" t="s">
        <v>114</v>
      </c>
      <c r="E9" s="32" t="s">
        <v>494</v>
      </c>
      <c r="F9" s="30">
        <v>7.3586805555555558E-4</v>
      </c>
      <c r="G9" s="41">
        <v>1.172974537037037E-3</v>
      </c>
      <c r="H9" s="55" t="s">
        <v>510</v>
      </c>
      <c r="I9" s="22" t="s">
        <v>170</v>
      </c>
      <c r="J9" s="31"/>
    </row>
    <row r="10" spans="1:11" x14ac:dyDescent="0.25">
      <c r="A10" s="31">
        <v>16</v>
      </c>
      <c r="B10" s="45">
        <v>66</v>
      </c>
      <c r="C10" s="32" t="s">
        <v>333</v>
      </c>
      <c r="D10" s="34" t="s">
        <v>496</v>
      </c>
      <c r="E10" s="47" t="s">
        <v>88</v>
      </c>
      <c r="F10" s="37">
        <v>7.4120370370370366E-4</v>
      </c>
      <c r="G10" s="39"/>
      <c r="H10" s="31" t="s">
        <v>512</v>
      </c>
      <c r="I10" s="31" t="s">
        <v>520</v>
      </c>
      <c r="J10" s="31"/>
    </row>
    <row r="11" spans="1:11" x14ac:dyDescent="0.25">
      <c r="A11" s="31">
        <v>17</v>
      </c>
      <c r="B11" s="45">
        <v>5</v>
      </c>
      <c r="C11" s="32" t="s">
        <v>333</v>
      </c>
      <c r="D11" s="32" t="s">
        <v>110</v>
      </c>
      <c r="E11" s="32" t="s">
        <v>309</v>
      </c>
      <c r="F11" s="37">
        <v>7.587268518518519E-4</v>
      </c>
      <c r="G11" s="39"/>
      <c r="H11" s="22"/>
      <c r="I11" s="31" t="s">
        <v>518</v>
      </c>
      <c r="J11" s="31"/>
    </row>
    <row r="12" spans="1:11" x14ac:dyDescent="0.25">
      <c r="A12" s="31">
        <v>18</v>
      </c>
      <c r="B12" s="45">
        <v>18</v>
      </c>
      <c r="C12" s="32" t="s">
        <v>333</v>
      </c>
      <c r="D12" s="34" t="s">
        <v>112</v>
      </c>
      <c r="E12" s="32" t="s">
        <v>495</v>
      </c>
      <c r="F12" s="37">
        <v>7.4204861111111119E-4</v>
      </c>
      <c r="G12" s="41">
        <v>1.2093287037037036E-3</v>
      </c>
      <c r="H12" s="31"/>
      <c r="I12" s="31" t="s">
        <v>242</v>
      </c>
    </row>
    <row r="13" spans="1:11" x14ac:dyDescent="0.25">
      <c r="A13" s="31">
        <v>20</v>
      </c>
      <c r="B13" s="45">
        <v>99</v>
      </c>
      <c r="C13" s="32" t="s">
        <v>333</v>
      </c>
      <c r="D13" s="32" t="s">
        <v>165</v>
      </c>
      <c r="E13" s="32" t="s">
        <v>454</v>
      </c>
      <c r="F13" s="48">
        <v>7.2561342592592599E-4</v>
      </c>
      <c r="H13" s="40" t="s">
        <v>511</v>
      </c>
      <c r="I13" s="31" t="s">
        <v>516</v>
      </c>
    </row>
    <row r="14" spans="1:11" x14ac:dyDescent="0.25">
      <c r="A14" s="31">
        <v>22</v>
      </c>
      <c r="B14" s="45">
        <v>77</v>
      </c>
      <c r="C14" s="32" t="s">
        <v>333</v>
      </c>
      <c r="D14" s="47" t="s">
        <v>7</v>
      </c>
      <c r="E14" s="47" t="s">
        <v>420</v>
      </c>
      <c r="F14" s="30">
        <v>7.2699074074074072E-4</v>
      </c>
      <c r="G14" s="41">
        <v>1.1613541666666667E-3</v>
      </c>
      <c r="H14" s="55"/>
      <c r="I14" s="22"/>
      <c r="J14" s="31"/>
    </row>
    <row r="15" spans="1:11" x14ac:dyDescent="0.25">
      <c r="A15" s="31">
        <v>25</v>
      </c>
      <c r="B15" s="45">
        <v>19</v>
      </c>
      <c r="C15" s="32" t="s">
        <v>333</v>
      </c>
      <c r="D15" s="32" t="s">
        <v>126</v>
      </c>
      <c r="E15" s="32" t="s">
        <v>311</v>
      </c>
      <c r="F15" s="64">
        <v>7.4184027777777779E-4</v>
      </c>
      <c r="G15" s="41">
        <v>1.172974537037037E-3</v>
      </c>
      <c r="H15" s="31"/>
      <c r="I15" s="31" t="s">
        <v>179</v>
      </c>
      <c r="J15" s="31"/>
    </row>
    <row r="16" spans="1:11" x14ac:dyDescent="0.25">
      <c r="A16" s="31">
        <v>26</v>
      </c>
      <c r="B16" s="45">
        <v>100</v>
      </c>
      <c r="C16" s="32" t="s">
        <v>333</v>
      </c>
      <c r="D16" s="32" t="s">
        <v>490</v>
      </c>
      <c r="E16" s="32" t="s">
        <v>415</v>
      </c>
      <c r="F16" s="48">
        <v>7.3583333333333346E-4</v>
      </c>
      <c r="G16" s="39"/>
      <c r="H16" s="22"/>
    </row>
    <row r="17" spans="1:10" x14ac:dyDescent="0.25">
      <c r="A17" s="31">
        <v>28</v>
      </c>
      <c r="B17" s="45">
        <v>100</v>
      </c>
      <c r="C17" s="32" t="s">
        <v>333</v>
      </c>
      <c r="D17" s="32" t="s">
        <v>414</v>
      </c>
      <c r="E17" s="32" t="s">
        <v>415</v>
      </c>
      <c r="F17" s="37">
        <v>7.2888888888888905E-4</v>
      </c>
      <c r="G17" s="39"/>
      <c r="H17" s="22"/>
      <c r="I17" s="22"/>
      <c r="J17" s="31"/>
    </row>
    <row r="18" spans="1:10" x14ac:dyDescent="0.25">
      <c r="A18" s="31">
        <v>29</v>
      </c>
      <c r="B18" s="45">
        <v>21</v>
      </c>
      <c r="C18" s="32" t="s">
        <v>333</v>
      </c>
      <c r="D18" s="32" t="s">
        <v>10</v>
      </c>
      <c r="E18" s="58" t="s">
        <v>448</v>
      </c>
      <c r="F18" s="37">
        <v>7.5648148148148135E-4</v>
      </c>
      <c r="G18" s="41">
        <v>1.2086689814814816E-3</v>
      </c>
      <c r="H18" s="39"/>
      <c r="J18" s="31"/>
    </row>
    <row r="19" spans="1:10" x14ac:dyDescent="0.25">
      <c r="A19" s="31">
        <v>30</v>
      </c>
      <c r="B19" s="45">
        <v>11</v>
      </c>
      <c r="C19" s="32" t="s">
        <v>333</v>
      </c>
      <c r="D19" s="32" t="s">
        <v>425</v>
      </c>
      <c r="E19" s="32" t="s">
        <v>413</v>
      </c>
      <c r="F19" s="37">
        <v>7.1700231481481485E-4</v>
      </c>
      <c r="G19" s="65"/>
      <c r="H19" s="66"/>
      <c r="I19" s="22"/>
    </row>
    <row r="20" spans="1:10" x14ac:dyDescent="0.25">
      <c r="A20" s="31">
        <v>40</v>
      </c>
      <c r="B20" s="45">
        <v>17</v>
      </c>
      <c r="C20" s="32" t="s">
        <v>333</v>
      </c>
      <c r="D20" s="32" t="s">
        <v>282</v>
      </c>
      <c r="E20" s="32" t="s">
        <v>486</v>
      </c>
      <c r="F20" s="37">
        <v>7.2103009259259256E-4</v>
      </c>
      <c r="G20" s="67"/>
      <c r="H20" s="55"/>
      <c r="I20" s="22"/>
      <c r="J20" s="31"/>
    </row>
    <row r="21" spans="1:10" x14ac:dyDescent="0.25">
      <c r="A21" s="31">
        <v>41</v>
      </c>
      <c r="B21" s="45">
        <v>27</v>
      </c>
      <c r="C21" s="32" t="s">
        <v>333</v>
      </c>
      <c r="D21" s="32" t="s">
        <v>493</v>
      </c>
      <c r="E21" s="32" t="s">
        <v>494</v>
      </c>
      <c r="F21" s="30">
        <v>7.3041666666666665E-4</v>
      </c>
      <c r="H21" s="22"/>
      <c r="J21" s="31"/>
    </row>
    <row r="22" spans="1:10" x14ac:dyDescent="0.25">
      <c r="A22" s="31">
        <v>43</v>
      </c>
      <c r="B22" s="45">
        <v>40</v>
      </c>
      <c r="C22" s="32" t="s">
        <v>333</v>
      </c>
      <c r="D22" s="32" t="s">
        <v>438</v>
      </c>
      <c r="E22" s="32" t="s">
        <v>439</v>
      </c>
      <c r="F22" s="37">
        <v>7.2103009259259256E-4</v>
      </c>
      <c r="I22" s="31" t="s">
        <v>517</v>
      </c>
    </row>
    <row r="23" spans="1:10" x14ac:dyDescent="0.25">
      <c r="A23" s="31">
        <v>44</v>
      </c>
      <c r="B23" s="45">
        <v>18</v>
      </c>
      <c r="C23" s="32" t="s">
        <v>333</v>
      </c>
      <c r="D23" s="32" t="s">
        <v>152</v>
      </c>
      <c r="E23" s="32" t="s">
        <v>426</v>
      </c>
      <c r="F23" s="63"/>
      <c r="G23" s="39"/>
      <c r="H23" s="22" t="s">
        <v>515</v>
      </c>
      <c r="J23" s="31"/>
    </row>
    <row r="24" spans="1:10" x14ac:dyDescent="0.25">
      <c r="A24" s="31">
        <v>1</v>
      </c>
      <c r="B24" s="45">
        <v>83</v>
      </c>
      <c r="C24" s="32" t="s">
        <v>334</v>
      </c>
      <c r="D24" s="47" t="s">
        <v>418</v>
      </c>
      <c r="E24" s="47" t="s">
        <v>95</v>
      </c>
      <c r="F24" s="41">
        <v>7.4804398148148148E-4</v>
      </c>
      <c r="G24" s="41">
        <v>1.1746180555555557E-3</v>
      </c>
      <c r="H24" s="73" t="s">
        <v>513</v>
      </c>
      <c r="I24" s="31" t="s">
        <v>518</v>
      </c>
      <c r="J24" s="38" t="s">
        <v>504</v>
      </c>
    </row>
    <row r="25" spans="1:10" x14ac:dyDescent="0.25">
      <c r="A25" s="31">
        <v>2</v>
      </c>
      <c r="B25" s="45">
        <v>511</v>
      </c>
      <c r="C25" s="32" t="s">
        <v>334</v>
      </c>
      <c r="D25" s="34" t="s">
        <v>458</v>
      </c>
      <c r="E25" s="47" t="s">
        <v>88</v>
      </c>
      <c r="F25" s="41">
        <v>7.4767361111111117E-4</v>
      </c>
      <c r="G25" s="41">
        <v>1.2109722222222222E-3</v>
      </c>
      <c r="H25" s="40" t="s">
        <v>513</v>
      </c>
      <c r="I25" s="31" t="s">
        <v>181</v>
      </c>
      <c r="J25" s="38" t="s">
        <v>484</v>
      </c>
    </row>
    <row r="26" spans="1:10" x14ac:dyDescent="0.25">
      <c r="A26" s="31">
        <v>3</v>
      </c>
      <c r="B26" s="45">
        <v>36</v>
      </c>
      <c r="C26" s="32" t="s">
        <v>334</v>
      </c>
      <c r="D26" s="32" t="s">
        <v>9</v>
      </c>
      <c r="E26" s="32" t="s">
        <v>437</v>
      </c>
      <c r="F26" s="37" t="s">
        <v>499</v>
      </c>
      <c r="G26" s="41">
        <v>1.2852314814814816E-3</v>
      </c>
      <c r="H26" s="40" t="s">
        <v>259</v>
      </c>
      <c r="I26" s="31" t="s">
        <v>521</v>
      </c>
      <c r="J26" s="38" t="s">
        <v>384</v>
      </c>
    </row>
    <row r="27" spans="1:10" x14ac:dyDescent="0.25">
      <c r="A27" s="31">
        <v>12</v>
      </c>
      <c r="B27" s="45">
        <v>430</v>
      </c>
      <c r="C27" s="32" t="s">
        <v>334</v>
      </c>
      <c r="D27" s="34" t="s">
        <v>320</v>
      </c>
      <c r="E27" s="32" t="s">
        <v>113</v>
      </c>
      <c r="F27" s="37">
        <v>7.5261574074074076E-4</v>
      </c>
      <c r="G27" s="41">
        <v>1.2970833333333332E-3</v>
      </c>
      <c r="H27" s="31"/>
    </row>
    <row r="28" spans="1:10" x14ac:dyDescent="0.25">
      <c r="A28" s="31">
        <v>21</v>
      </c>
      <c r="B28" s="45">
        <v>11</v>
      </c>
      <c r="C28" s="32" t="s">
        <v>334</v>
      </c>
      <c r="D28" s="32" t="s">
        <v>124</v>
      </c>
      <c r="E28" s="32" t="s">
        <v>109</v>
      </c>
      <c r="F28" s="30">
        <v>7.6478009259259262E-4</v>
      </c>
      <c r="I28" s="31" t="s">
        <v>522</v>
      </c>
      <c r="J28" s="38" t="s">
        <v>506</v>
      </c>
    </row>
    <row r="29" spans="1:10" x14ac:dyDescent="0.25">
      <c r="A29" s="31">
        <v>23</v>
      </c>
      <c r="B29" s="45">
        <v>23</v>
      </c>
      <c r="C29" s="32" t="s">
        <v>334</v>
      </c>
      <c r="D29" s="32" t="s">
        <v>130</v>
      </c>
      <c r="E29" s="32" t="s">
        <v>109</v>
      </c>
      <c r="F29" s="30">
        <v>7.7126157407407395E-4</v>
      </c>
      <c r="G29" s="39"/>
      <c r="J29" s="38" t="s">
        <v>505</v>
      </c>
    </row>
    <row r="30" spans="1:10" x14ac:dyDescent="0.25">
      <c r="A30" s="31">
        <v>34</v>
      </c>
      <c r="B30" s="45">
        <v>105</v>
      </c>
      <c r="C30" s="32" t="s">
        <v>334</v>
      </c>
      <c r="D30" s="32" t="s">
        <v>35</v>
      </c>
      <c r="E30" s="32" t="s">
        <v>408</v>
      </c>
      <c r="F30" s="64">
        <v>7.6863425925925927E-4</v>
      </c>
      <c r="G30" s="39"/>
      <c r="H30" s="31"/>
      <c r="I30" s="31" t="s">
        <v>521</v>
      </c>
    </row>
    <row r="31" spans="1:10" x14ac:dyDescent="0.25">
      <c r="A31" s="31">
        <v>39</v>
      </c>
      <c r="B31" s="45">
        <v>75</v>
      </c>
      <c r="C31" s="32" t="s">
        <v>334</v>
      </c>
      <c r="D31" s="47" t="s">
        <v>91</v>
      </c>
      <c r="E31" s="32"/>
      <c r="G31" s="39"/>
      <c r="H31" s="31"/>
      <c r="I31" s="31" t="s">
        <v>523</v>
      </c>
      <c r="J31" s="31"/>
    </row>
    <row r="32" spans="1:10" x14ac:dyDescent="0.25">
      <c r="A32" s="31">
        <v>42</v>
      </c>
      <c r="B32" s="45">
        <v>6</v>
      </c>
      <c r="C32" s="32" t="s">
        <v>334</v>
      </c>
      <c r="D32" s="32" t="s">
        <v>497</v>
      </c>
      <c r="E32" s="32" t="s">
        <v>109</v>
      </c>
      <c r="F32" s="64" t="s">
        <v>498</v>
      </c>
      <c r="G32" s="39"/>
      <c r="H32" s="31"/>
      <c r="J32" s="31"/>
    </row>
    <row r="33" spans="1:10" x14ac:dyDescent="0.25">
      <c r="A33" s="31">
        <v>4</v>
      </c>
      <c r="B33" s="45">
        <v>26</v>
      </c>
      <c r="C33" s="32" t="s">
        <v>335</v>
      </c>
      <c r="D33" s="32" t="s">
        <v>120</v>
      </c>
      <c r="E33" s="32" t="s">
        <v>42</v>
      </c>
      <c r="F33" s="30">
        <v>7.7585648148148143E-4</v>
      </c>
      <c r="G33" s="41">
        <v>1.2766435185185185E-3</v>
      </c>
      <c r="H33" s="40" t="s">
        <v>431</v>
      </c>
      <c r="I33" s="31" t="s">
        <v>524</v>
      </c>
      <c r="J33" s="31"/>
    </row>
    <row r="34" spans="1:10" x14ac:dyDescent="0.25">
      <c r="A34" s="31">
        <v>9</v>
      </c>
      <c r="B34" s="45">
        <v>75</v>
      </c>
      <c r="C34" s="32" t="s">
        <v>335</v>
      </c>
      <c r="D34" s="47" t="s">
        <v>91</v>
      </c>
      <c r="E34" s="47" t="s">
        <v>88</v>
      </c>
      <c r="F34" s="37">
        <v>7.8002314814814818E-4</v>
      </c>
      <c r="G34" s="41">
        <v>1.2380208333333334E-3</v>
      </c>
      <c r="H34" s="31" t="s">
        <v>369</v>
      </c>
      <c r="J34" s="38" t="s">
        <v>507</v>
      </c>
    </row>
    <row r="35" spans="1:10" x14ac:dyDescent="0.25">
      <c r="A35" s="31">
        <v>11</v>
      </c>
      <c r="B35" s="45">
        <v>511</v>
      </c>
      <c r="C35" s="32" t="s">
        <v>335</v>
      </c>
      <c r="D35" s="32" t="s">
        <v>92</v>
      </c>
      <c r="E35" s="32" t="s">
        <v>325</v>
      </c>
      <c r="F35" s="37" t="s">
        <v>500</v>
      </c>
      <c r="G35" s="41">
        <v>1.2749999999999999E-3</v>
      </c>
      <c r="H35" s="31" t="s">
        <v>258</v>
      </c>
      <c r="I35" s="31" t="s">
        <v>525</v>
      </c>
      <c r="J35" s="31"/>
    </row>
    <row r="36" spans="1:10" x14ac:dyDescent="0.25">
      <c r="A36" s="31">
        <v>13</v>
      </c>
      <c r="B36" s="45">
        <v>33</v>
      </c>
      <c r="C36" s="32" t="s">
        <v>335</v>
      </c>
      <c r="D36" s="32" t="s">
        <v>5</v>
      </c>
      <c r="E36" s="32" t="s">
        <v>42</v>
      </c>
      <c r="F36" s="37">
        <v>7.8271990740740743E-4</v>
      </c>
      <c r="G36" s="39"/>
      <c r="H36" s="73" t="s">
        <v>432</v>
      </c>
      <c r="I36" s="31" t="s">
        <v>248</v>
      </c>
      <c r="J36" s="39"/>
    </row>
    <row r="37" spans="1:10" x14ac:dyDescent="0.25">
      <c r="A37" s="31">
        <v>24</v>
      </c>
      <c r="B37" s="45">
        <v>49</v>
      </c>
      <c r="C37" s="32" t="s">
        <v>335</v>
      </c>
      <c r="D37" s="34" t="s">
        <v>177</v>
      </c>
      <c r="E37" s="32" t="s">
        <v>444</v>
      </c>
      <c r="F37" s="60"/>
      <c r="G37" s="41">
        <v>1.2605902777777778E-3</v>
      </c>
      <c r="H37" s="22"/>
      <c r="I37" s="31" t="s">
        <v>526</v>
      </c>
      <c r="J37" s="30"/>
    </row>
    <row r="38" spans="1:10" x14ac:dyDescent="0.25">
      <c r="A38" s="31">
        <v>27</v>
      </c>
      <c r="B38" s="45">
        <v>12</v>
      </c>
      <c r="C38" s="32" t="s">
        <v>335</v>
      </c>
      <c r="D38" s="34" t="s">
        <v>492</v>
      </c>
      <c r="E38" s="32" t="s">
        <v>42</v>
      </c>
      <c r="F38" s="48" t="s">
        <v>501</v>
      </c>
      <c r="G38" s="37">
        <v>1.3071527777777777E-3</v>
      </c>
      <c r="H38" s="22"/>
      <c r="I38" s="31" t="s">
        <v>527</v>
      </c>
    </row>
    <row r="39" spans="1:10" x14ac:dyDescent="0.25">
      <c r="A39" s="31">
        <v>31</v>
      </c>
      <c r="B39" s="45">
        <v>20</v>
      </c>
      <c r="C39" s="32" t="s">
        <v>335</v>
      </c>
      <c r="D39" s="55" t="s">
        <v>488</v>
      </c>
      <c r="E39" s="47" t="s">
        <v>42</v>
      </c>
      <c r="F39" s="37">
        <v>7.9005787037037033E-4</v>
      </c>
      <c r="G39" s="39"/>
      <c r="H39" s="31"/>
    </row>
    <row r="40" spans="1:10" x14ac:dyDescent="0.25">
      <c r="A40" s="31">
        <v>32</v>
      </c>
      <c r="B40" s="45">
        <v>12</v>
      </c>
      <c r="C40" s="32" t="s">
        <v>335</v>
      </c>
      <c r="D40" s="55" t="s">
        <v>441</v>
      </c>
      <c r="E40" s="32" t="s">
        <v>444</v>
      </c>
      <c r="F40" s="48" t="s">
        <v>501</v>
      </c>
      <c r="G40" s="37">
        <v>1.2901273148148149E-3</v>
      </c>
      <c r="H40" s="31"/>
      <c r="J40" s="31"/>
    </row>
    <row r="41" spans="1:10" x14ac:dyDescent="0.25">
      <c r="A41" s="31">
        <v>15</v>
      </c>
      <c r="B41" s="45">
        <v>135</v>
      </c>
      <c r="C41" s="32" t="s">
        <v>372</v>
      </c>
      <c r="D41" s="32" t="s">
        <v>37</v>
      </c>
      <c r="E41" s="32" t="s">
        <v>95</v>
      </c>
      <c r="F41" s="30">
        <v>7.5331018518518509E-4</v>
      </c>
      <c r="G41" s="41">
        <v>1.2030787037037036E-3</v>
      </c>
      <c r="J41" s="39"/>
    </row>
    <row r="42" spans="1:10" x14ac:dyDescent="0.25">
      <c r="A42" s="31">
        <v>33</v>
      </c>
      <c r="B42" s="45">
        <v>67</v>
      </c>
      <c r="C42" s="32" t="s">
        <v>372</v>
      </c>
      <c r="D42" s="32" t="s">
        <v>39</v>
      </c>
      <c r="E42" s="32" t="s">
        <v>437</v>
      </c>
      <c r="F42" s="37">
        <v>8.0960648148148146E-4</v>
      </c>
      <c r="G42" s="39"/>
      <c r="J42" s="39"/>
    </row>
    <row r="43" spans="1:10" x14ac:dyDescent="0.25">
      <c r="A43" s="31">
        <v>38</v>
      </c>
      <c r="B43" s="45">
        <v>205</v>
      </c>
      <c r="C43" s="32" t="s">
        <v>372</v>
      </c>
      <c r="D43" s="68" t="s">
        <v>407</v>
      </c>
      <c r="E43" s="47" t="s">
        <v>419</v>
      </c>
      <c r="F43" s="37">
        <v>7.6218749999999995E-4</v>
      </c>
      <c r="G43" s="41">
        <v>1.3682986111111109E-3</v>
      </c>
      <c r="J43" s="39"/>
    </row>
    <row r="44" spans="1:10" x14ac:dyDescent="0.25">
      <c r="A44" s="31">
        <v>46</v>
      </c>
      <c r="B44" s="45">
        <v>42</v>
      </c>
      <c r="C44" s="32" t="s">
        <v>372</v>
      </c>
      <c r="D44" s="32" t="s">
        <v>399</v>
      </c>
      <c r="E44" s="32" t="s">
        <v>473</v>
      </c>
      <c r="F44" s="48">
        <v>7.6910879629629638E-4</v>
      </c>
      <c r="G44" s="31"/>
      <c r="J44" s="39"/>
    </row>
    <row r="45" spans="1:10" x14ac:dyDescent="0.25">
      <c r="A45" s="31">
        <v>35</v>
      </c>
      <c r="B45" s="45">
        <v>35</v>
      </c>
      <c r="C45" s="32" t="s">
        <v>508</v>
      </c>
      <c r="D45" s="32" t="s">
        <v>11</v>
      </c>
      <c r="E45" s="32" t="s">
        <v>330</v>
      </c>
      <c r="F45" s="30"/>
      <c r="G45" s="41"/>
      <c r="H45" s="40" t="s">
        <v>514</v>
      </c>
      <c r="J45" s="39"/>
    </row>
    <row r="46" spans="1:10" x14ac:dyDescent="0.25">
      <c r="A46" s="31">
        <v>19</v>
      </c>
      <c r="B46" s="70">
        <v>199</v>
      </c>
      <c r="C46" s="32" t="s">
        <v>336</v>
      </c>
      <c r="D46" s="32" t="s">
        <v>502</v>
      </c>
      <c r="E46" s="32" t="s">
        <v>330</v>
      </c>
      <c r="F46" s="40" t="s">
        <v>299</v>
      </c>
      <c r="G46" s="39"/>
      <c r="H46" s="40" t="s">
        <v>474</v>
      </c>
      <c r="I46" s="31" t="s">
        <v>528</v>
      </c>
      <c r="J46" s="39"/>
    </row>
    <row r="47" spans="1:10" x14ac:dyDescent="0.25">
      <c r="A47" s="31">
        <v>45</v>
      </c>
      <c r="B47" s="45">
        <v>55</v>
      </c>
      <c r="C47" s="32" t="s">
        <v>336</v>
      </c>
      <c r="D47" s="32" t="s">
        <v>118</v>
      </c>
      <c r="E47" s="32" t="s">
        <v>322</v>
      </c>
      <c r="F47" s="59"/>
      <c r="H47" s="41"/>
    </row>
    <row r="48" spans="1:10" x14ac:dyDescent="0.25">
      <c r="A48" s="31">
        <v>36</v>
      </c>
      <c r="B48" s="45">
        <v>9</v>
      </c>
      <c r="C48" s="32" t="s">
        <v>337</v>
      </c>
      <c r="D48" s="32" t="s">
        <v>29</v>
      </c>
      <c r="E48" s="32" t="s">
        <v>328</v>
      </c>
      <c r="F48" s="37">
        <v>8.6663194444444429E-4</v>
      </c>
    </row>
    <row r="49" spans="1:10" x14ac:dyDescent="0.25">
      <c r="A49" s="31">
        <v>37</v>
      </c>
      <c r="B49" s="45">
        <v>16</v>
      </c>
      <c r="C49" s="32" t="s">
        <v>337</v>
      </c>
      <c r="D49" s="32" t="s">
        <v>375</v>
      </c>
      <c r="E49" s="32" t="s">
        <v>489</v>
      </c>
      <c r="F49" s="41"/>
      <c r="H49" s="37"/>
      <c r="I49" s="31" t="s">
        <v>529</v>
      </c>
    </row>
    <row r="50" spans="1:10" x14ac:dyDescent="0.25">
      <c r="B50" s="54"/>
      <c r="C50" s="35"/>
      <c r="D50" s="35"/>
      <c r="E50" s="35"/>
    </row>
    <row r="51" spans="1:10" x14ac:dyDescent="0.25">
      <c r="B51" s="53"/>
    </row>
    <row r="52" spans="1:10" x14ac:dyDescent="0.25">
      <c r="B52" s="54"/>
      <c r="C52" s="35"/>
      <c r="D52" s="35"/>
      <c r="E52" s="35"/>
      <c r="F52" s="31"/>
      <c r="G52" s="31"/>
      <c r="H52" s="31"/>
      <c r="J52" s="31"/>
    </row>
  </sheetData>
  <sortState ref="A4:AO49">
    <sortCondition ref="C4:C49"/>
  </sortState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4"/>
  <sheetViews>
    <sheetView topLeftCell="A3" workbookViewId="0">
      <selection activeCell="D19" sqref="D19"/>
    </sheetView>
  </sheetViews>
  <sheetFormatPr defaultRowHeight="15" x14ac:dyDescent="0.25"/>
  <cols>
    <col min="2" max="2" width="4" bestFit="1" customWidth="1"/>
    <col min="3" max="3" width="5" bestFit="1" customWidth="1"/>
    <col min="4" max="4" width="26" bestFit="1" customWidth="1"/>
    <col min="5" max="5" width="19.85546875" bestFit="1" customWidth="1"/>
    <col min="6" max="6" width="9.7109375" bestFit="1" customWidth="1"/>
    <col min="7" max="7" width="10.85546875" bestFit="1" customWidth="1"/>
    <col min="8" max="9" width="9.85546875" bestFit="1" customWidth="1"/>
    <col min="10" max="10" width="10.5703125" bestFit="1" customWidth="1"/>
    <col min="11" max="11" width="10" bestFit="1" customWidth="1"/>
  </cols>
  <sheetData>
    <row r="1" spans="1:12" x14ac:dyDescent="0.25">
      <c r="A1" s="31"/>
      <c r="B1" s="38"/>
      <c r="C1" s="31"/>
      <c r="D1" s="31"/>
      <c r="E1" s="31"/>
      <c r="F1" s="40"/>
      <c r="G1" s="38"/>
      <c r="H1" s="40"/>
      <c r="I1" s="31"/>
      <c r="J1" s="38"/>
      <c r="K1" s="31"/>
      <c r="L1" s="31"/>
    </row>
    <row r="2" spans="1:12" x14ac:dyDescent="0.25">
      <c r="A2" s="31"/>
      <c r="B2" s="45"/>
      <c r="C2" s="32"/>
      <c r="D2" s="32"/>
      <c r="E2" s="32"/>
      <c r="F2" s="42" t="s">
        <v>73</v>
      </c>
      <c r="G2" s="38" t="s">
        <v>253</v>
      </c>
      <c r="H2" s="42" t="s">
        <v>217</v>
      </c>
      <c r="I2" s="31" t="s">
        <v>74</v>
      </c>
      <c r="J2" s="38" t="s">
        <v>379</v>
      </c>
      <c r="K2" s="38" t="s">
        <v>472</v>
      </c>
      <c r="L2" s="31"/>
    </row>
    <row r="3" spans="1:12" x14ac:dyDescent="0.25">
      <c r="A3" s="31"/>
      <c r="B3" s="46"/>
      <c r="C3" s="32"/>
      <c r="D3" s="32"/>
      <c r="E3" s="32"/>
      <c r="F3" s="40"/>
      <c r="G3" s="38"/>
      <c r="H3" s="40"/>
      <c r="I3" s="31"/>
      <c r="J3" s="38"/>
      <c r="K3" s="31"/>
      <c r="L3" s="31"/>
    </row>
    <row r="4" spans="1:12" x14ac:dyDescent="0.25">
      <c r="A4" s="31">
        <v>1</v>
      </c>
      <c r="B4" s="45">
        <v>37</v>
      </c>
      <c r="C4" s="32" t="s">
        <v>334</v>
      </c>
      <c r="D4" s="32" t="s">
        <v>108</v>
      </c>
      <c r="E4" s="32" t="s">
        <v>113</v>
      </c>
      <c r="F4" s="59">
        <v>7.5326388888888882E-4</v>
      </c>
      <c r="G4" s="39" t="s">
        <v>427</v>
      </c>
      <c r="H4" s="41">
        <v>1.2046064814814816E-3</v>
      </c>
      <c r="I4" s="41"/>
      <c r="J4" s="39" t="s">
        <v>459</v>
      </c>
      <c r="K4" s="31" t="s">
        <v>369</v>
      </c>
      <c r="L4" s="31"/>
    </row>
    <row r="5" spans="1:12" x14ac:dyDescent="0.25">
      <c r="A5" s="31">
        <v>2</v>
      </c>
      <c r="B5" s="45">
        <v>13</v>
      </c>
      <c r="C5" s="32" t="s">
        <v>333</v>
      </c>
      <c r="D5" s="32" t="s">
        <v>117</v>
      </c>
      <c r="E5" s="32" t="s">
        <v>446</v>
      </c>
      <c r="F5" s="62">
        <v>7.1587962962962957E-4</v>
      </c>
      <c r="G5" s="39"/>
      <c r="H5" s="41">
        <v>1.1881018518518519E-3</v>
      </c>
      <c r="I5" s="51"/>
      <c r="J5" s="39" t="s">
        <v>269</v>
      </c>
      <c r="K5" s="31" t="s">
        <v>474</v>
      </c>
      <c r="L5" s="31"/>
    </row>
    <row r="6" spans="1:12" x14ac:dyDescent="0.25">
      <c r="A6" s="31">
        <v>3</v>
      </c>
      <c r="B6" s="45">
        <v>34</v>
      </c>
      <c r="C6" s="32" t="s">
        <v>333</v>
      </c>
      <c r="D6" s="32" t="s">
        <v>12</v>
      </c>
      <c r="E6" s="32" t="s">
        <v>113</v>
      </c>
      <c r="F6" s="64">
        <v>7.2775462962962974E-4</v>
      </c>
      <c r="G6" s="39" t="s">
        <v>427</v>
      </c>
      <c r="H6" s="41">
        <v>1.1784490740740739E-3</v>
      </c>
      <c r="I6" s="41"/>
      <c r="J6" s="39" t="s">
        <v>457</v>
      </c>
      <c r="K6" s="31"/>
      <c r="L6" s="31"/>
    </row>
    <row r="7" spans="1:12" x14ac:dyDescent="0.25">
      <c r="A7" s="31">
        <v>4</v>
      </c>
      <c r="B7" s="45">
        <v>83</v>
      </c>
      <c r="C7" s="32" t="s">
        <v>372</v>
      </c>
      <c r="D7" s="47" t="s">
        <v>418</v>
      </c>
      <c r="E7" s="47" t="s">
        <v>95</v>
      </c>
      <c r="F7" s="59">
        <v>7.7115740740740747E-4</v>
      </c>
      <c r="G7" s="38"/>
      <c r="H7" s="41">
        <v>1.2576273148148147E-3</v>
      </c>
      <c r="I7" s="51"/>
      <c r="J7" s="38" t="s">
        <v>461</v>
      </c>
      <c r="K7" s="31" t="s">
        <v>481</v>
      </c>
      <c r="L7" s="31"/>
    </row>
    <row r="8" spans="1:12" x14ac:dyDescent="0.25">
      <c r="A8" s="31">
        <v>5</v>
      </c>
      <c r="B8" s="45">
        <v>55</v>
      </c>
      <c r="C8" s="32" t="s">
        <v>336</v>
      </c>
      <c r="D8" s="32" t="s">
        <v>118</v>
      </c>
      <c r="E8" s="32" t="s">
        <v>322</v>
      </c>
      <c r="F8" s="59">
        <v>8.0547453703703716E-4</v>
      </c>
      <c r="G8" s="38" t="s">
        <v>436</v>
      </c>
      <c r="H8" s="41">
        <v>1.3007407407407408E-3</v>
      </c>
      <c r="I8" s="51"/>
      <c r="J8" s="38"/>
      <c r="K8" s="31" t="s">
        <v>463</v>
      </c>
      <c r="L8" s="31"/>
    </row>
    <row r="9" spans="1:12" x14ac:dyDescent="0.25">
      <c r="A9" s="31">
        <v>6</v>
      </c>
      <c r="B9" s="45">
        <v>205</v>
      </c>
      <c r="C9" s="32" t="s">
        <v>372</v>
      </c>
      <c r="D9" s="47" t="s">
        <v>407</v>
      </c>
      <c r="E9" s="47" t="s">
        <v>419</v>
      </c>
      <c r="F9" s="59">
        <v>7.7586805555555558E-4</v>
      </c>
      <c r="G9" s="39" t="s">
        <v>257</v>
      </c>
      <c r="H9" s="40"/>
      <c r="I9" s="37"/>
      <c r="J9" s="39" t="s">
        <v>279</v>
      </c>
      <c r="K9" s="31" t="s">
        <v>482</v>
      </c>
      <c r="L9" s="31"/>
    </row>
    <row r="10" spans="1:12" x14ac:dyDescent="0.25">
      <c r="A10" s="31">
        <v>7</v>
      </c>
      <c r="B10" s="45">
        <v>5</v>
      </c>
      <c r="C10" s="32" t="s">
        <v>333</v>
      </c>
      <c r="D10" s="32" t="s">
        <v>110</v>
      </c>
      <c r="E10" s="32" t="s">
        <v>309</v>
      </c>
      <c r="F10" s="59">
        <v>7.3251157407407412E-4</v>
      </c>
      <c r="G10" s="39"/>
      <c r="H10" s="41">
        <v>1.1963194444444445E-3</v>
      </c>
      <c r="I10" s="51"/>
      <c r="J10" s="39"/>
      <c r="K10" s="31" t="s">
        <v>475</v>
      </c>
      <c r="L10" s="31"/>
    </row>
    <row r="11" spans="1:12" x14ac:dyDescent="0.25">
      <c r="A11" s="31">
        <v>8</v>
      </c>
      <c r="B11" s="45">
        <v>75</v>
      </c>
      <c r="C11" s="32" t="s">
        <v>335</v>
      </c>
      <c r="D11" s="47" t="s">
        <v>91</v>
      </c>
      <c r="E11" s="47" t="s">
        <v>88</v>
      </c>
      <c r="F11" s="59">
        <v>7.7393518518518523E-4</v>
      </c>
      <c r="G11" s="39" t="s">
        <v>434</v>
      </c>
      <c r="H11" s="41">
        <v>1.224375E-3</v>
      </c>
      <c r="I11" s="31"/>
      <c r="J11" s="39"/>
      <c r="K11" s="31"/>
      <c r="L11" s="31"/>
    </row>
    <row r="12" spans="1:12" x14ac:dyDescent="0.25">
      <c r="A12" s="31">
        <v>9</v>
      </c>
      <c r="B12" s="45">
        <v>7</v>
      </c>
      <c r="C12" s="32" t="s">
        <v>335</v>
      </c>
      <c r="D12" s="32" t="s">
        <v>312</v>
      </c>
      <c r="E12" s="32" t="s">
        <v>115</v>
      </c>
      <c r="F12" s="59">
        <v>7.6406249999999998E-4</v>
      </c>
      <c r="G12" s="39" t="s">
        <v>258</v>
      </c>
      <c r="H12" s="41">
        <v>1.2591203703703703E-3</v>
      </c>
      <c r="I12" s="41"/>
      <c r="J12" s="39"/>
      <c r="K12" s="31"/>
      <c r="L12" s="31"/>
    </row>
    <row r="13" spans="1:12" x14ac:dyDescent="0.25">
      <c r="A13" s="31">
        <v>10</v>
      </c>
      <c r="B13" s="45">
        <v>38</v>
      </c>
      <c r="C13" s="32" t="s">
        <v>372</v>
      </c>
      <c r="D13" s="32" t="s">
        <v>5</v>
      </c>
      <c r="E13" s="32" t="s">
        <v>359</v>
      </c>
      <c r="F13" s="41">
        <v>7.9622685185185189E-4</v>
      </c>
      <c r="G13" s="39" t="s">
        <v>394</v>
      </c>
      <c r="H13" s="41">
        <v>1.2741203703703703E-3</v>
      </c>
      <c r="I13" s="51"/>
      <c r="J13" s="39"/>
      <c r="K13" s="31" t="s">
        <v>480</v>
      </c>
      <c r="L13" s="31"/>
    </row>
    <row r="14" spans="1:12" x14ac:dyDescent="0.25">
      <c r="A14" s="31">
        <v>11</v>
      </c>
      <c r="B14" s="45">
        <v>15</v>
      </c>
      <c r="C14" s="32" t="s">
        <v>334</v>
      </c>
      <c r="D14" s="32" t="s">
        <v>87</v>
      </c>
      <c r="E14" s="32" t="s">
        <v>329</v>
      </c>
      <c r="F14" s="41">
        <v>7.6526620370370366E-4</v>
      </c>
      <c r="G14" s="38" t="s">
        <v>429</v>
      </c>
      <c r="H14" s="41">
        <v>1.2608564814814815E-3</v>
      </c>
      <c r="I14" s="51"/>
      <c r="J14" s="39" t="s">
        <v>460</v>
      </c>
      <c r="K14" s="31" t="s">
        <v>362</v>
      </c>
      <c r="L14" s="31"/>
    </row>
    <row r="15" spans="1:12" x14ac:dyDescent="0.25">
      <c r="A15" s="31">
        <v>12</v>
      </c>
      <c r="B15" s="45">
        <v>16</v>
      </c>
      <c r="C15" s="32" t="s">
        <v>337</v>
      </c>
      <c r="D15" s="32" t="s">
        <v>375</v>
      </c>
      <c r="E15" s="32" t="s">
        <v>327</v>
      </c>
      <c r="F15" s="41">
        <v>8.1353009259259258E-4</v>
      </c>
      <c r="G15" s="38"/>
      <c r="H15" s="37">
        <v>1.3095949074074075E-3</v>
      </c>
      <c r="I15" s="51"/>
      <c r="J15" s="38"/>
      <c r="K15" s="31"/>
      <c r="L15" s="31"/>
    </row>
    <row r="16" spans="1:12" x14ac:dyDescent="0.25">
      <c r="A16" s="31">
        <v>13</v>
      </c>
      <c r="B16" s="45">
        <v>12</v>
      </c>
      <c r="C16" s="32" t="s">
        <v>336</v>
      </c>
      <c r="D16" s="34" t="s">
        <v>441</v>
      </c>
      <c r="E16" s="32" t="s">
        <v>442</v>
      </c>
      <c r="F16" s="60">
        <v>8.0484953703703697E-4</v>
      </c>
      <c r="G16" s="38"/>
      <c r="H16" s="37">
        <v>1.3050925925925927E-3</v>
      </c>
      <c r="I16" s="31"/>
      <c r="J16" s="38" t="s">
        <v>466</v>
      </c>
      <c r="K16" s="31" t="s">
        <v>483</v>
      </c>
      <c r="L16" s="31"/>
    </row>
    <row r="17" spans="1:12" x14ac:dyDescent="0.25">
      <c r="A17" s="31">
        <v>14</v>
      </c>
      <c r="B17" s="45">
        <v>36</v>
      </c>
      <c r="C17" s="32" t="s">
        <v>333</v>
      </c>
      <c r="D17" s="32" t="s">
        <v>9</v>
      </c>
      <c r="E17" s="32" t="s">
        <v>440</v>
      </c>
      <c r="F17" s="59">
        <v>7.424768518518518E-4</v>
      </c>
      <c r="G17" s="39" t="s">
        <v>351</v>
      </c>
      <c r="H17" s="41">
        <v>1.199363425925926E-3</v>
      </c>
      <c r="I17" s="41"/>
      <c r="J17" s="38"/>
      <c r="K17" s="31"/>
      <c r="L17" s="31"/>
    </row>
    <row r="18" spans="1:12" x14ac:dyDescent="0.25">
      <c r="A18" s="31">
        <v>15</v>
      </c>
      <c r="B18" s="45">
        <v>511</v>
      </c>
      <c r="C18" s="32" t="s">
        <v>334</v>
      </c>
      <c r="D18" s="34" t="s">
        <v>458</v>
      </c>
      <c r="E18" s="47" t="s">
        <v>88</v>
      </c>
      <c r="F18" s="41">
        <v>7.4745370370370373E-4</v>
      </c>
      <c r="G18" s="39"/>
      <c r="H18" s="40"/>
      <c r="I18" s="31"/>
      <c r="J18" s="39" t="s">
        <v>464</v>
      </c>
      <c r="K18" s="31" t="s">
        <v>478</v>
      </c>
      <c r="L18" s="31"/>
    </row>
    <row r="19" spans="1:12" x14ac:dyDescent="0.25">
      <c r="A19" s="31">
        <v>16</v>
      </c>
      <c r="B19" s="45">
        <v>11</v>
      </c>
      <c r="C19" s="32" t="s">
        <v>333</v>
      </c>
      <c r="D19" s="32" t="s">
        <v>425</v>
      </c>
      <c r="E19" s="32" t="s">
        <v>413</v>
      </c>
      <c r="F19" s="62">
        <v>7.14074074074074E-4</v>
      </c>
      <c r="G19" s="39" t="s">
        <v>428</v>
      </c>
      <c r="H19" s="48"/>
      <c r="I19" s="51"/>
      <c r="J19" s="39"/>
      <c r="K19" s="31"/>
      <c r="L19" s="31"/>
    </row>
    <row r="20" spans="1:12" x14ac:dyDescent="0.25">
      <c r="A20" s="31">
        <v>17</v>
      </c>
      <c r="B20" s="45">
        <v>511</v>
      </c>
      <c r="C20" s="32" t="s">
        <v>334</v>
      </c>
      <c r="D20" s="32" t="s">
        <v>92</v>
      </c>
      <c r="E20" s="32" t="s">
        <v>325</v>
      </c>
      <c r="F20" s="59">
        <v>7.7413194444444437E-4</v>
      </c>
      <c r="G20" s="39" t="s">
        <v>430</v>
      </c>
      <c r="H20" s="41">
        <v>1.203900462962963E-3</v>
      </c>
      <c r="I20" s="37"/>
      <c r="J20" s="39"/>
      <c r="K20" s="31" t="s">
        <v>477</v>
      </c>
      <c r="L20" s="31"/>
    </row>
    <row r="21" spans="1:12" x14ac:dyDescent="0.25">
      <c r="A21" s="31">
        <v>18</v>
      </c>
      <c r="B21" s="45">
        <v>68</v>
      </c>
      <c r="C21" s="32" t="s">
        <v>333</v>
      </c>
      <c r="D21" s="32" t="s">
        <v>114</v>
      </c>
      <c r="E21" s="32" t="s">
        <v>455</v>
      </c>
      <c r="F21" s="48"/>
      <c r="G21" s="57"/>
      <c r="H21" s="41"/>
      <c r="I21" s="31"/>
      <c r="J21" s="38" t="s">
        <v>467</v>
      </c>
      <c r="K21" s="31"/>
      <c r="L21" s="31"/>
    </row>
    <row r="22" spans="1:12" x14ac:dyDescent="0.25">
      <c r="A22" s="31">
        <v>19</v>
      </c>
      <c r="B22" s="45">
        <v>73</v>
      </c>
      <c r="C22" s="32" t="s">
        <v>335</v>
      </c>
      <c r="D22" s="32" t="s">
        <v>116</v>
      </c>
      <c r="E22" s="32" t="s">
        <v>42</v>
      </c>
      <c r="F22" s="41">
        <v>7.6315972222222226E-4</v>
      </c>
      <c r="G22" s="39"/>
      <c r="H22" s="40"/>
      <c r="I22" s="41"/>
      <c r="J22" s="39"/>
      <c r="K22" s="31" t="s">
        <v>479</v>
      </c>
      <c r="L22" s="31"/>
    </row>
    <row r="23" spans="1:12" x14ac:dyDescent="0.25">
      <c r="A23" s="31">
        <v>20</v>
      </c>
      <c r="B23" s="45">
        <v>19</v>
      </c>
      <c r="C23" s="32" t="s">
        <v>333</v>
      </c>
      <c r="D23" s="32" t="s">
        <v>126</v>
      </c>
      <c r="E23" s="32" t="s">
        <v>311</v>
      </c>
      <c r="F23" s="59">
        <v>7.4444444444444439E-4</v>
      </c>
      <c r="G23" s="38"/>
      <c r="H23" s="37">
        <v>1.2223148148148147E-3</v>
      </c>
      <c r="I23" s="51"/>
      <c r="J23" s="38"/>
      <c r="K23" s="31" t="s">
        <v>272</v>
      </c>
      <c r="L23" s="31"/>
    </row>
    <row r="24" spans="1:12" x14ac:dyDescent="0.25">
      <c r="A24" s="31">
        <v>21</v>
      </c>
      <c r="B24" s="45">
        <v>49</v>
      </c>
      <c r="C24" s="32" t="s">
        <v>335</v>
      </c>
      <c r="D24" s="34" t="s">
        <v>177</v>
      </c>
      <c r="E24" s="32" t="s">
        <v>444</v>
      </c>
      <c r="F24" s="60">
        <v>7.9568287037037032E-4</v>
      </c>
      <c r="G24" s="38"/>
      <c r="H24" s="41">
        <v>1.2348495370370369E-3</v>
      </c>
      <c r="I24" s="31"/>
      <c r="J24" s="38" t="s">
        <v>465</v>
      </c>
      <c r="K24" s="31"/>
      <c r="L24" s="31"/>
    </row>
    <row r="25" spans="1:12" x14ac:dyDescent="0.25">
      <c r="A25" s="31">
        <v>22</v>
      </c>
      <c r="B25" s="45">
        <v>40</v>
      </c>
      <c r="C25" s="32" t="s">
        <v>333</v>
      </c>
      <c r="D25" s="32" t="s">
        <v>438</v>
      </c>
      <c r="E25" s="32" t="s">
        <v>439</v>
      </c>
      <c r="F25" s="40">
        <v>7.3118055555555555E-4</v>
      </c>
      <c r="G25" s="39"/>
      <c r="H25" s="40"/>
      <c r="I25" s="31"/>
      <c r="J25" s="39"/>
      <c r="K25" s="31"/>
      <c r="L25" s="31"/>
    </row>
    <row r="26" spans="1:12" x14ac:dyDescent="0.25">
      <c r="A26" s="31">
        <v>23</v>
      </c>
      <c r="B26" s="45">
        <v>42</v>
      </c>
      <c r="C26" s="32" t="s">
        <v>372</v>
      </c>
      <c r="D26" s="32" t="s">
        <v>399</v>
      </c>
      <c r="E26" s="32" t="s">
        <v>473</v>
      </c>
      <c r="F26" s="63"/>
      <c r="G26" s="39"/>
      <c r="H26" s="40"/>
      <c r="I26" s="31"/>
      <c r="J26" s="39"/>
      <c r="K26" s="31" t="s">
        <v>477</v>
      </c>
      <c r="L26" s="31"/>
    </row>
    <row r="27" spans="1:12" x14ac:dyDescent="0.25">
      <c r="A27" s="31">
        <v>24</v>
      </c>
      <c r="B27" s="45">
        <v>11</v>
      </c>
      <c r="C27" s="32" t="s">
        <v>334</v>
      </c>
      <c r="D27" s="32" t="s">
        <v>124</v>
      </c>
      <c r="E27" s="32" t="s">
        <v>109</v>
      </c>
      <c r="F27" s="50"/>
      <c r="G27" s="39"/>
      <c r="H27" s="41">
        <v>1.1942939814814815E-3</v>
      </c>
      <c r="I27" s="51"/>
      <c r="J27" s="39" t="s">
        <v>462</v>
      </c>
      <c r="K27" s="31" t="s">
        <v>474</v>
      </c>
      <c r="L27" s="31"/>
    </row>
    <row r="28" spans="1:12" x14ac:dyDescent="0.25">
      <c r="A28" s="31">
        <v>25</v>
      </c>
      <c r="B28" s="45">
        <v>99</v>
      </c>
      <c r="C28" s="32" t="s">
        <v>333</v>
      </c>
      <c r="D28" s="32" t="s">
        <v>165</v>
      </c>
      <c r="E28" s="32" t="s">
        <v>454</v>
      </c>
      <c r="F28" s="48">
        <v>7.3120370370370364E-4</v>
      </c>
      <c r="G28" s="57"/>
      <c r="H28" s="41"/>
      <c r="I28" s="31"/>
      <c r="J28" s="38" t="s">
        <v>456</v>
      </c>
      <c r="K28" s="31"/>
      <c r="L28" s="31"/>
    </row>
    <row r="29" spans="1:12" x14ac:dyDescent="0.25">
      <c r="A29" s="31">
        <v>26</v>
      </c>
      <c r="B29" s="45">
        <v>77</v>
      </c>
      <c r="C29" s="32" t="s">
        <v>333</v>
      </c>
      <c r="D29" s="47" t="s">
        <v>7</v>
      </c>
      <c r="E29" s="47" t="s">
        <v>420</v>
      </c>
      <c r="F29" s="41">
        <v>7.2715277777777763E-4</v>
      </c>
      <c r="G29" s="39"/>
      <c r="H29" s="40"/>
      <c r="I29" s="31"/>
      <c r="J29" s="39"/>
      <c r="K29" s="31" t="s">
        <v>476</v>
      </c>
      <c r="L29" s="31"/>
    </row>
    <row r="30" spans="1:12" x14ac:dyDescent="0.25">
      <c r="A30" s="31">
        <v>27</v>
      </c>
      <c r="B30" s="45">
        <v>26</v>
      </c>
      <c r="C30" s="32" t="s">
        <v>336</v>
      </c>
      <c r="D30" s="32" t="s">
        <v>120</v>
      </c>
      <c r="E30" s="32" t="s">
        <v>55</v>
      </c>
      <c r="F30" s="59">
        <v>8.0482638888888878E-4</v>
      </c>
      <c r="G30" s="39"/>
      <c r="H30" s="40"/>
      <c r="I30" s="41"/>
      <c r="J30" s="39"/>
      <c r="K30" s="31"/>
      <c r="L30" s="31"/>
    </row>
    <row r="31" spans="1:12" x14ac:dyDescent="0.25">
      <c r="A31" s="31">
        <v>28</v>
      </c>
      <c r="B31" s="45">
        <v>21</v>
      </c>
      <c r="C31" s="32" t="s">
        <v>334</v>
      </c>
      <c r="D31" s="32" t="s">
        <v>10</v>
      </c>
      <c r="E31" s="58" t="s">
        <v>448</v>
      </c>
      <c r="F31" s="63">
        <v>7.6149305555555551E-4</v>
      </c>
      <c r="G31" s="39"/>
      <c r="H31" s="41"/>
      <c r="I31" s="51"/>
      <c r="J31" s="39" t="s">
        <v>468</v>
      </c>
      <c r="K31" s="31"/>
      <c r="L31" s="31"/>
    </row>
    <row r="32" spans="1:12" x14ac:dyDescent="0.25">
      <c r="A32" s="31">
        <v>29</v>
      </c>
      <c r="B32" s="45">
        <v>23</v>
      </c>
      <c r="C32" s="32" t="s">
        <v>334</v>
      </c>
      <c r="D32" s="32" t="s">
        <v>130</v>
      </c>
      <c r="E32" s="32" t="s">
        <v>109</v>
      </c>
      <c r="F32" s="40"/>
      <c r="G32" s="39"/>
      <c r="H32" s="41">
        <v>1.2130092592592592E-3</v>
      </c>
      <c r="I32" s="51"/>
      <c r="J32" s="39" t="s">
        <v>463</v>
      </c>
      <c r="K32" s="31"/>
      <c r="L32" s="31"/>
    </row>
    <row r="33" spans="1:12" x14ac:dyDescent="0.25">
      <c r="A33" s="31">
        <v>30</v>
      </c>
      <c r="B33" s="45">
        <v>17</v>
      </c>
      <c r="C33" s="32" t="s">
        <v>333</v>
      </c>
      <c r="D33" s="32" t="s">
        <v>282</v>
      </c>
      <c r="E33" s="32" t="s">
        <v>486</v>
      </c>
      <c r="F33" s="48">
        <v>7.0719907407407407E-4</v>
      </c>
      <c r="G33" s="57"/>
      <c r="H33" s="41"/>
      <c r="I33" s="31"/>
      <c r="J33" s="38"/>
      <c r="K33" s="31"/>
      <c r="L33" s="31"/>
    </row>
    <row r="34" spans="1:12" x14ac:dyDescent="0.25">
      <c r="A34" s="31">
        <v>31</v>
      </c>
      <c r="B34" s="45">
        <v>175</v>
      </c>
      <c r="C34" s="32" t="s">
        <v>336</v>
      </c>
      <c r="D34" s="32" t="s">
        <v>263</v>
      </c>
      <c r="E34" s="32" t="s">
        <v>313</v>
      </c>
      <c r="F34" s="41">
        <v>7.9729166666666663E-4</v>
      </c>
      <c r="G34" s="39" t="s">
        <v>432</v>
      </c>
      <c r="H34" s="40"/>
      <c r="I34" s="31"/>
      <c r="J34" s="39"/>
      <c r="K34" s="31"/>
      <c r="L34" s="31"/>
    </row>
    <row r="35" spans="1:12" x14ac:dyDescent="0.25">
      <c r="A35" s="31">
        <v>32</v>
      </c>
      <c r="B35" s="45">
        <v>9</v>
      </c>
      <c r="C35" s="32" t="s">
        <v>333</v>
      </c>
      <c r="D35" s="32" t="s">
        <v>281</v>
      </c>
      <c r="E35" s="32" t="s">
        <v>487</v>
      </c>
      <c r="F35" s="48">
        <v>7.1156250000000006E-4</v>
      </c>
      <c r="G35" s="57"/>
      <c r="H35" s="41"/>
      <c r="I35" s="31"/>
      <c r="J35" s="38"/>
      <c r="K35" s="31"/>
      <c r="L35" s="31"/>
    </row>
    <row r="36" spans="1:12" x14ac:dyDescent="0.25">
      <c r="A36" s="31">
        <v>33</v>
      </c>
      <c r="B36" s="45">
        <v>45</v>
      </c>
      <c r="C36" s="32" t="s">
        <v>333</v>
      </c>
      <c r="D36" s="34" t="s">
        <v>128</v>
      </c>
      <c r="E36" s="34" t="s">
        <v>88</v>
      </c>
      <c r="F36" s="59">
        <v>7.3829861111111112E-4</v>
      </c>
      <c r="G36" s="39"/>
      <c r="H36" s="41">
        <v>1.2022106481481482E-3</v>
      </c>
      <c r="I36" s="41"/>
      <c r="J36" s="39"/>
      <c r="K36" s="31"/>
      <c r="L36" s="31"/>
    </row>
    <row r="37" spans="1:12" x14ac:dyDescent="0.25">
      <c r="A37" s="31">
        <v>34</v>
      </c>
      <c r="B37" s="45">
        <v>18</v>
      </c>
      <c r="C37" s="32" t="s">
        <v>333</v>
      </c>
      <c r="D37" s="32" t="s">
        <v>152</v>
      </c>
      <c r="E37" s="32" t="s">
        <v>426</v>
      </c>
      <c r="F37" s="63">
        <v>7.1121527777777774E-4</v>
      </c>
      <c r="G37" s="57">
        <v>8.6805555555555551E-4</v>
      </c>
      <c r="H37" s="41">
        <v>1.1726273148148149E-3</v>
      </c>
      <c r="I37" s="31"/>
      <c r="J37" s="38"/>
      <c r="K37" s="31"/>
      <c r="L37" s="31"/>
    </row>
    <row r="38" spans="1:12" x14ac:dyDescent="0.25">
      <c r="A38" s="31">
        <v>35</v>
      </c>
      <c r="B38" s="45">
        <v>81</v>
      </c>
      <c r="C38" s="32" t="s">
        <v>336</v>
      </c>
      <c r="D38" s="34" t="s">
        <v>21</v>
      </c>
      <c r="E38" s="32" t="s">
        <v>54</v>
      </c>
      <c r="F38" s="63">
        <v>8.0607638888888884E-4</v>
      </c>
      <c r="G38" s="38"/>
      <c r="H38" s="40"/>
      <c r="I38" s="31"/>
      <c r="J38" s="38"/>
      <c r="K38" s="31"/>
      <c r="L38" s="31"/>
    </row>
    <row r="39" spans="1:12" x14ac:dyDescent="0.25">
      <c r="A39" s="31">
        <v>36</v>
      </c>
      <c r="B39" s="45">
        <v>100</v>
      </c>
      <c r="C39" s="32" t="s">
        <v>334</v>
      </c>
      <c r="D39" s="32" t="s">
        <v>414</v>
      </c>
      <c r="E39" s="32" t="s">
        <v>415</v>
      </c>
      <c r="F39" s="41">
        <v>7.5474537037037036E-4</v>
      </c>
      <c r="G39" s="39"/>
      <c r="H39" s="40"/>
      <c r="I39" s="31"/>
      <c r="J39" s="39"/>
      <c r="K39" s="31"/>
      <c r="L39" s="31"/>
    </row>
    <row r="40" spans="1:12" x14ac:dyDescent="0.25">
      <c r="A40" s="31">
        <v>37</v>
      </c>
      <c r="B40" s="45">
        <v>105</v>
      </c>
      <c r="C40" s="32" t="s">
        <v>334</v>
      </c>
      <c r="D40" s="32" t="s">
        <v>35</v>
      </c>
      <c r="E40" s="32" t="s">
        <v>408</v>
      </c>
      <c r="F40" s="59">
        <v>7.5532407407407406E-4</v>
      </c>
      <c r="G40" s="39"/>
      <c r="H40" s="40"/>
      <c r="I40" s="31"/>
      <c r="J40" s="39"/>
      <c r="K40" s="31"/>
      <c r="L40" s="31"/>
    </row>
    <row r="41" spans="1:12" x14ac:dyDescent="0.25">
      <c r="A41" s="31">
        <v>38</v>
      </c>
      <c r="B41" s="45">
        <v>32</v>
      </c>
      <c r="C41" s="32" t="s">
        <v>337</v>
      </c>
      <c r="D41" s="32" t="s">
        <v>24</v>
      </c>
      <c r="E41" s="32" t="s">
        <v>319</v>
      </c>
      <c r="F41" s="41">
        <v>8.265277777777777E-4</v>
      </c>
      <c r="G41" s="38" t="s">
        <v>435</v>
      </c>
      <c r="H41" s="40"/>
      <c r="I41" s="51"/>
      <c r="J41" s="38"/>
      <c r="K41" s="31"/>
      <c r="L41" s="31"/>
    </row>
    <row r="42" spans="1:12" x14ac:dyDescent="0.25">
      <c r="A42" s="31">
        <v>39</v>
      </c>
      <c r="B42" s="45">
        <v>135</v>
      </c>
      <c r="C42" s="32" t="s">
        <v>372</v>
      </c>
      <c r="D42" s="32" t="s">
        <v>37</v>
      </c>
      <c r="E42" s="32" t="s">
        <v>95</v>
      </c>
      <c r="F42" s="48">
        <v>7.709837962962962E-4</v>
      </c>
      <c r="G42" s="39"/>
      <c r="H42" s="40"/>
      <c r="I42" s="31"/>
      <c r="J42" s="39"/>
      <c r="K42" s="31"/>
      <c r="L42" s="31"/>
    </row>
    <row r="43" spans="1:12" x14ac:dyDescent="0.25">
      <c r="A43" s="31">
        <v>40</v>
      </c>
      <c r="B43" s="45">
        <v>58</v>
      </c>
      <c r="C43" s="32" t="s">
        <v>335</v>
      </c>
      <c r="D43" s="32" t="s">
        <v>450</v>
      </c>
      <c r="E43" s="32" t="s">
        <v>451</v>
      </c>
      <c r="F43" s="63">
        <v>7.8167824074074077E-4</v>
      </c>
      <c r="G43" s="38"/>
      <c r="H43" s="40"/>
      <c r="I43" s="31"/>
      <c r="J43" s="38"/>
      <c r="K43" s="31"/>
      <c r="L43" s="31"/>
    </row>
    <row r="44" spans="1:12" x14ac:dyDescent="0.25">
      <c r="A44" s="31">
        <v>41</v>
      </c>
      <c r="B44" s="45">
        <v>115</v>
      </c>
      <c r="C44" s="32" t="s">
        <v>336</v>
      </c>
      <c r="D44" s="32" t="s">
        <v>318</v>
      </c>
      <c r="E44" s="32" t="s">
        <v>485</v>
      </c>
      <c r="F44" s="41">
        <v>7.8925925925925941E-4</v>
      </c>
      <c r="G44" s="39"/>
      <c r="H44" s="40" t="s">
        <v>34</v>
      </c>
      <c r="I44" s="31"/>
      <c r="J44" s="39"/>
      <c r="K44" s="31"/>
      <c r="L44" s="31"/>
    </row>
    <row r="45" spans="1:12" x14ac:dyDescent="0.25">
      <c r="A45" s="31">
        <v>42</v>
      </c>
      <c r="B45" s="45">
        <v>430</v>
      </c>
      <c r="C45" s="32" t="s">
        <v>336</v>
      </c>
      <c r="D45" s="34" t="s">
        <v>320</v>
      </c>
      <c r="E45" s="32" t="s">
        <v>113</v>
      </c>
      <c r="F45" s="63"/>
      <c r="G45" s="38"/>
      <c r="H45" s="40"/>
      <c r="I45" s="31"/>
      <c r="J45" s="38"/>
      <c r="K45" s="31" t="s">
        <v>484</v>
      </c>
      <c r="L45" s="31"/>
    </row>
    <row r="46" spans="1:12" x14ac:dyDescent="0.25">
      <c r="A46" s="31">
        <v>43</v>
      </c>
      <c r="B46" s="36">
        <v>96</v>
      </c>
      <c r="C46" s="32" t="s">
        <v>335</v>
      </c>
      <c r="D46" s="34" t="s">
        <v>314</v>
      </c>
      <c r="E46" s="34" t="s">
        <v>347</v>
      </c>
      <c r="F46" s="62"/>
      <c r="G46" s="39"/>
      <c r="H46" s="40"/>
      <c r="I46" s="31"/>
      <c r="J46" s="39"/>
      <c r="K46" s="31" t="s">
        <v>477</v>
      </c>
      <c r="L46" s="31"/>
    </row>
    <row r="47" spans="1:12" x14ac:dyDescent="0.25">
      <c r="A47" s="31">
        <v>44</v>
      </c>
      <c r="B47" s="45">
        <v>133</v>
      </c>
      <c r="C47" s="32" t="s">
        <v>335</v>
      </c>
      <c r="D47" s="32" t="s">
        <v>470</v>
      </c>
      <c r="E47" s="32" t="s">
        <v>471</v>
      </c>
      <c r="F47" s="41">
        <v>7.8567129629629636E-4</v>
      </c>
      <c r="G47" s="39"/>
      <c r="H47" s="40"/>
      <c r="I47" s="41"/>
      <c r="J47" s="39"/>
      <c r="K47" s="31"/>
      <c r="L47" s="31"/>
    </row>
    <row r="48" spans="1:12" x14ac:dyDescent="0.25">
      <c r="A48" s="31">
        <v>45</v>
      </c>
      <c r="B48" s="45">
        <v>888</v>
      </c>
      <c r="C48" s="32" t="s">
        <v>337</v>
      </c>
      <c r="D48" s="32" t="s">
        <v>406</v>
      </c>
      <c r="E48" s="32" t="s">
        <v>405</v>
      </c>
      <c r="F48" s="37">
        <v>8.2540509259259253E-4</v>
      </c>
      <c r="G48" s="38"/>
      <c r="H48" s="40"/>
      <c r="I48" s="31"/>
      <c r="J48" s="38"/>
      <c r="K48" s="31"/>
      <c r="L48" s="31"/>
    </row>
    <row r="49" spans="1:12" x14ac:dyDescent="0.25">
      <c r="A49" s="31">
        <v>46</v>
      </c>
      <c r="B49" s="45">
        <v>649</v>
      </c>
      <c r="C49" s="32" t="s">
        <v>337</v>
      </c>
      <c r="D49" s="32" t="s">
        <v>323</v>
      </c>
      <c r="E49" s="32" t="s">
        <v>324</v>
      </c>
      <c r="F49" s="37">
        <v>8.2618055555555559E-4</v>
      </c>
      <c r="G49" s="38"/>
      <c r="H49" s="40"/>
      <c r="I49" s="31"/>
      <c r="J49" s="38"/>
      <c r="K49" s="31"/>
      <c r="L49" s="31"/>
    </row>
    <row r="50" spans="1:12" x14ac:dyDescent="0.25">
      <c r="A50" s="31">
        <v>47</v>
      </c>
      <c r="B50" s="36">
        <v>139</v>
      </c>
      <c r="C50" s="32" t="s">
        <v>335</v>
      </c>
      <c r="D50" s="34" t="s">
        <v>345</v>
      </c>
      <c r="E50" s="34" t="s">
        <v>449</v>
      </c>
      <c r="F50" s="62">
        <v>7.9505787037037034E-4</v>
      </c>
      <c r="G50" s="39"/>
      <c r="H50" s="40"/>
      <c r="I50" s="31"/>
      <c r="J50" s="39"/>
      <c r="K50" s="31"/>
      <c r="L50" s="31"/>
    </row>
    <row r="51" spans="1:12" x14ac:dyDescent="0.25">
      <c r="A51" s="31">
        <v>48</v>
      </c>
      <c r="B51" s="45">
        <v>69</v>
      </c>
      <c r="C51" s="32" t="s">
        <v>334</v>
      </c>
      <c r="D51" s="32" t="s">
        <v>469</v>
      </c>
      <c r="E51" s="32" t="s">
        <v>109</v>
      </c>
      <c r="F51" s="59"/>
      <c r="G51" s="39"/>
      <c r="H51" s="40"/>
      <c r="I51" s="31"/>
      <c r="J51" s="39"/>
      <c r="K51" s="31" t="s">
        <v>367</v>
      </c>
      <c r="L51" s="31"/>
    </row>
    <row r="52" spans="1:12" x14ac:dyDescent="0.25">
      <c r="A52" s="31">
        <v>49</v>
      </c>
      <c r="B52" s="45">
        <v>20</v>
      </c>
      <c r="C52" s="32" t="s">
        <v>336</v>
      </c>
      <c r="D52" s="32" t="s">
        <v>326</v>
      </c>
      <c r="E52" s="32" t="s">
        <v>42</v>
      </c>
      <c r="F52" s="40"/>
      <c r="G52" s="38" t="s">
        <v>433</v>
      </c>
      <c r="H52" s="40"/>
      <c r="I52" s="31"/>
      <c r="J52" s="38"/>
      <c r="K52" s="31"/>
      <c r="L52" s="31"/>
    </row>
    <row r="53" spans="1:12" x14ac:dyDescent="0.25">
      <c r="A53" s="31">
        <v>50</v>
      </c>
      <c r="B53" s="45">
        <v>1</v>
      </c>
      <c r="C53" s="32" t="s">
        <v>337</v>
      </c>
      <c r="D53" s="34" t="s">
        <v>290</v>
      </c>
      <c r="E53" s="34" t="s">
        <v>291</v>
      </c>
      <c r="F53" s="52"/>
      <c r="G53" s="38"/>
      <c r="H53" s="41">
        <v>1.3567592592592592E-3</v>
      </c>
      <c r="I53" s="30"/>
      <c r="J53" s="38"/>
      <c r="K53" s="31"/>
      <c r="L53" s="31"/>
    </row>
    <row r="54" spans="1:12" x14ac:dyDescent="0.25">
      <c r="A54" s="31">
        <v>51</v>
      </c>
      <c r="B54" s="45">
        <v>135</v>
      </c>
      <c r="C54" s="32" t="s">
        <v>337</v>
      </c>
      <c r="D54" s="32" t="s">
        <v>421</v>
      </c>
      <c r="E54" s="32" t="s">
        <v>330</v>
      </c>
      <c r="F54" s="41">
        <v>8.363078703703704E-4</v>
      </c>
      <c r="G54" s="38"/>
      <c r="H54" s="40"/>
      <c r="I54" s="31"/>
      <c r="J54" s="38"/>
      <c r="K54" s="31"/>
      <c r="L54" s="31"/>
    </row>
    <row r="55" spans="1:12" x14ac:dyDescent="0.25">
      <c r="A55" s="31">
        <v>52</v>
      </c>
      <c r="B55" s="45">
        <v>67</v>
      </c>
      <c r="C55" s="32" t="s">
        <v>372</v>
      </c>
      <c r="D55" s="32" t="s">
        <v>452</v>
      </c>
      <c r="E55" s="32" t="s">
        <v>453</v>
      </c>
      <c r="F55" s="63">
        <v>7.7057870370370355E-4</v>
      </c>
      <c r="G55" s="39"/>
      <c r="H55" s="40"/>
      <c r="I55" s="31"/>
      <c r="J55" s="39"/>
      <c r="K55" s="31"/>
      <c r="L55" s="31"/>
    </row>
    <row r="56" spans="1:12" x14ac:dyDescent="0.25">
      <c r="A56" s="31">
        <v>53</v>
      </c>
      <c r="B56" s="45">
        <v>9</v>
      </c>
      <c r="C56" s="32" t="s">
        <v>337</v>
      </c>
      <c r="D56" s="32" t="s">
        <v>29</v>
      </c>
      <c r="E56" s="32" t="s">
        <v>328</v>
      </c>
      <c r="F56" s="41">
        <v>8.3783564814814821E-4</v>
      </c>
      <c r="G56" s="38"/>
      <c r="H56" s="40"/>
      <c r="I56" s="31"/>
      <c r="J56" s="38"/>
      <c r="K56" s="31"/>
      <c r="L56" s="31"/>
    </row>
    <row r="57" spans="1:12" x14ac:dyDescent="0.25">
      <c r="A57" s="31">
        <v>54</v>
      </c>
      <c r="B57" s="45">
        <v>20</v>
      </c>
      <c r="C57" s="32" t="s">
        <v>335</v>
      </c>
      <c r="D57" s="32" t="s">
        <v>416</v>
      </c>
      <c r="E57" s="32" t="s">
        <v>417</v>
      </c>
      <c r="F57" s="37">
        <v>7.9064814814814829E-4</v>
      </c>
      <c r="G57" s="39"/>
      <c r="H57" s="40"/>
      <c r="I57" s="31"/>
      <c r="J57" s="39"/>
      <c r="K57" s="31"/>
      <c r="L57" s="31"/>
    </row>
    <row r="58" spans="1:12" x14ac:dyDescent="0.25">
      <c r="A58" s="31">
        <v>55</v>
      </c>
      <c r="B58" s="45">
        <v>142</v>
      </c>
      <c r="C58" s="32" t="s">
        <v>372</v>
      </c>
      <c r="D58" s="32" t="s">
        <v>358</v>
      </c>
      <c r="E58" s="32" t="s">
        <v>359</v>
      </c>
      <c r="F58" s="40"/>
      <c r="G58" s="39" t="s">
        <v>431</v>
      </c>
      <c r="H58" s="40"/>
      <c r="I58" s="31"/>
      <c r="J58" s="39"/>
      <c r="K58" s="31"/>
      <c r="L58" s="31"/>
    </row>
    <row r="59" spans="1:12" x14ac:dyDescent="0.25">
      <c r="A59" s="31">
        <v>56</v>
      </c>
      <c r="B59" s="45">
        <v>201</v>
      </c>
      <c r="C59" s="32" t="s">
        <v>337</v>
      </c>
      <c r="D59" s="32" t="s">
        <v>422</v>
      </c>
      <c r="E59" s="32" t="s">
        <v>324</v>
      </c>
      <c r="F59" s="37">
        <v>8.3908564814814816E-4</v>
      </c>
      <c r="G59" s="38"/>
      <c r="H59" s="40"/>
      <c r="I59" s="31"/>
      <c r="J59" s="38"/>
      <c r="K59" s="31"/>
      <c r="L59" s="31"/>
    </row>
    <row r="60" spans="1:12" x14ac:dyDescent="0.25">
      <c r="A60" s="31">
        <v>57</v>
      </c>
      <c r="B60" s="45">
        <v>22</v>
      </c>
      <c r="C60" s="32" t="s">
        <v>334</v>
      </c>
      <c r="D60" s="34" t="s">
        <v>344</v>
      </c>
      <c r="E60" s="34" t="s">
        <v>321</v>
      </c>
      <c r="F60" s="41">
        <v>7.6371527777777776E-4</v>
      </c>
      <c r="G60" s="39"/>
      <c r="H60" s="40"/>
      <c r="I60" s="31"/>
      <c r="J60" s="39"/>
      <c r="K60" s="31"/>
      <c r="L60" s="31"/>
    </row>
    <row r="61" spans="1:12" x14ac:dyDescent="0.25">
      <c r="A61" s="31">
        <v>58</v>
      </c>
      <c r="B61" s="61">
        <v>99</v>
      </c>
      <c r="C61" s="32" t="s">
        <v>337</v>
      </c>
      <c r="D61" s="47" t="s">
        <v>445</v>
      </c>
      <c r="E61" s="32" t="s">
        <v>330</v>
      </c>
      <c r="F61" s="59"/>
      <c r="G61" s="38"/>
      <c r="H61" s="41">
        <v>1.4878240740740739E-3</v>
      </c>
      <c r="I61" s="31"/>
      <c r="J61" s="38"/>
      <c r="K61" s="31"/>
      <c r="L61" s="31"/>
    </row>
    <row r="62" spans="1:12" x14ac:dyDescent="0.25">
      <c r="A62" s="31">
        <v>59</v>
      </c>
      <c r="B62" s="45">
        <v>27</v>
      </c>
      <c r="C62" s="32" t="s">
        <v>337</v>
      </c>
      <c r="D62" s="32" t="s">
        <v>423</v>
      </c>
      <c r="E62" s="32" t="s">
        <v>424</v>
      </c>
      <c r="F62" s="41">
        <v>8.6538194444444455E-4</v>
      </c>
      <c r="G62" s="38"/>
      <c r="H62" s="40"/>
      <c r="I62" s="31"/>
      <c r="J62" s="38"/>
      <c r="K62" s="31"/>
      <c r="L62" s="31"/>
    </row>
    <row r="63" spans="1:12" x14ac:dyDescent="0.25">
      <c r="A63" s="31">
        <v>60</v>
      </c>
      <c r="B63" s="45">
        <v>986</v>
      </c>
      <c r="C63" s="32" t="s">
        <v>337</v>
      </c>
      <c r="D63" s="32" t="s">
        <v>443</v>
      </c>
      <c r="E63" s="32" t="s">
        <v>291</v>
      </c>
      <c r="F63" s="59">
        <v>8.6089120370370367E-4</v>
      </c>
      <c r="G63" s="38"/>
      <c r="H63" s="40"/>
      <c r="I63" s="31"/>
      <c r="J63" s="38"/>
      <c r="K63" s="31"/>
      <c r="L63" s="31"/>
    </row>
    <row r="64" spans="1:12" x14ac:dyDescent="0.25">
      <c r="A64" s="31">
        <v>61</v>
      </c>
      <c r="B64" s="45">
        <v>78</v>
      </c>
      <c r="C64" s="32" t="s">
        <v>333</v>
      </c>
      <c r="D64" s="32" t="s">
        <v>2</v>
      </c>
      <c r="E64" s="32" t="s">
        <v>410</v>
      </c>
      <c r="F64" s="52"/>
      <c r="G64" s="39"/>
      <c r="H64" s="40"/>
      <c r="I64" s="31"/>
      <c r="J64" s="39"/>
      <c r="K64" s="31"/>
      <c r="L64" s="31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75"/>
  <sheetViews>
    <sheetView workbookViewId="0">
      <selection activeCell="F11" sqref="F11"/>
    </sheetView>
  </sheetViews>
  <sheetFormatPr defaultRowHeight="15" x14ac:dyDescent="0.25"/>
  <cols>
    <col min="1" max="1" width="3.140625" style="31" customWidth="1"/>
    <col min="2" max="2" width="9.140625" style="38"/>
    <col min="3" max="3" width="6.85546875" style="31" customWidth="1"/>
    <col min="4" max="4" width="20.140625" style="31" customWidth="1"/>
    <col min="5" max="5" width="16.28515625" style="31" customWidth="1"/>
    <col min="6" max="6" width="9.7109375" style="40" bestFit="1" customWidth="1"/>
    <col min="7" max="7" width="10.85546875" style="38" bestFit="1" customWidth="1"/>
    <col min="8" max="8" width="9.7109375" style="40" bestFit="1" customWidth="1"/>
    <col min="9" max="9" width="9.140625" style="31"/>
    <col min="10" max="10" width="10.85546875" style="38" bestFit="1" customWidth="1"/>
  </cols>
  <sheetData>
    <row r="2" spans="1:10" x14ac:dyDescent="0.25">
      <c r="B2" s="45"/>
      <c r="C2" s="32"/>
      <c r="D2" s="32"/>
      <c r="E2" s="32"/>
      <c r="F2" s="42" t="s">
        <v>73</v>
      </c>
      <c r="G2" s="38" t="s">
        <v>253</v>
      </c>
      <c r="H2" s="42" t="s">
        <v>217</v>
      </c>
      <c r="I2" s="31" t="s">
        <v>74</v>
      </c>
      <c r="J2" s="38" t="s">
        <v>379</v>
      </c>
    </row>
    <row r="3" spans="1:10" x14ac:dyDescent="0.25">
      <c r="B3" s="46" t="s">
        <v>339</v>
      </c>
      <c r="C3" s="32"/>
      <c r="D3" s="32"/>
      <c r="E3" s="32"/>
    </row>
    <row r="4" spans="1:10" x14ac:dyDescent="0.25">
      <c r="A4" s="31">
        <v>1</v>
      </c>
      <c r="B4" s="45">
        <v>34</v>
      </c>
      <c r="C4" s="32" t="s">
        <v>333</v>
      </c>
      <c r="D4" s="32" t="s">
        <v>12</v>
      </c>
      <c r="E4" s="32" t="s">
        <v>113</v>
      </c>
      <c r="F4" s="49">
        <v>7.3642361111111098E-4</v>
      </c>
      <c r="G4" s="39" t="s">
        <v>349</v>
      </c>
      <c r="H4" s="40">
        <v>1.1621875E-3</v>
      </c>
      <c r="I4" s="41">
        <v>1.214409722222222E-3</v>
      </c>
      <c r="J4" s="39" t="s">
        <v>278</v>
      </c>
    </row>
    <row r="5" spans="1:10" x14ac:dyDescent="0.25">
      <c r="A5" s="31">
        <v>2</v>
      </c>
      <c r="B5" s="45">
        <v>13</v>
      </c>
      <c r="C5" s="32" t="s">
        <v>333</v>
      </c>
      <c r="D5" s="32" t="s">
        <v>117</v>
      </c>
      <c r="E5" s="32" t="s">
        <v>373</v>
      </c>
      <c r="F5" s="48">
        <v>7.3854166666666653E-4</v>
      </c>
      <c r="G5" s="39"/>
      <c r="H5" s="48">
        <v>1.2588888888888888E-3</v>
      </c>
      <c r="I5" s="51">
        <v>1.2008101851851852E-3</v>
      </c>
      <c r="J5" s="39" t="s">
        <v>369</v>
      </c>
    </row>
    <row r="6" spans="1:10" x14ac:dyDescent="0.25">
      <c r="A6" s="31">
        <v>3</v>
      </c>
      <c r="B6" s="45">
        <v>99</v>
      </c>
      <c r="C6" s="32" t="s">
        <v>333</v>
      </c>
      <c r="D6" s="32" t="s">
        <v>165</v>
      </c>
      <c r="E6" s="32" t="s">
        <v>348</v>
      </c>
      <c r="G6" s="39" t="s">
        <v>351</v>
      </c>
      <c r="H6" s="40">
        <v>1.1444560185185184E-3</v>
      </c>
      <c r="J6" s="39" t="s">
        <v>380</v>
      </c>
    </row>
    <row r="7" spans="1:10" x14ac:dyDescent="0.25">
      <c r="A7" s="31">
        <v>4</v>
      </c>
      <c r="B7" s="45">
        <v>77</v>
      </c>
      <c r="C7" s="32" t="s">
        <v>333</v>
      </c>
      <c r="D7" s="32" t="s">
        <v>7</v>
      </c>
      <c r="E7" s="32" t="s">
        <v>338</v>
      </c>
      <c r="F7" s="48">
        <v>7.3842592592592579E-4</v>
      </c>
      <c r="G7" s="39"/>
      <c r="H7" s="48">
        <v>1.1566203703703704E-3</v>
      </c>
      <c r="J7" s="39"/>
    </row>
    <row r="8" spans="1:10" x14ac:dyDescent="0.25">
      <c r="A8" s="31">
        <v>5</v>
      </c>
      <c r="B8" s="45">
        <v>45</v>
      </c>
      <c r="C8" s="32" t="s">
        <v>333</v>
      </c>
      <c r="D8" s="34" t="s">
        <v>128</v>
      </c>
      <c r="E8" s="34" t="s">
        <v>88</v>
      </c>
      <c r="F8" s="49">
        <v>7.3827546296296304E-4</v>
      </c>
      <c r="G8" s="39"/>
      <c r="I8" s="41">
        <v>1.2293171296296297E-3</v>
      </c>
      <c r="J8" s="39"/>
    </row>
    <row r="9" spans="1:10" x14ac:dyDescent="0.25">
      <c r="A9" s="31">
        <v>6</v>
      </c>
      <c r="B9" s="45">
        <v>18</v>
      </c>
      <c r="C9" s="32" t="s">
        <v>333</v>
      </c>
      <c r="D9" s="32" t="s">
        <v>152</v>
      </c>
      <c r="E9" s="32" t="s">
        <v>347</v>
      </c>
      <c r="G9" s="39" t="s">
        <v>350</v>
      </c>
      <c r="J9" s="39"/>
    </row>
    <row r="10" spans="1:10" x14ac:dyDescent="0.25">
      <c r="A10" s="31">
        <v>7</v>
      </c>
      <c r="B10" s="45">
        <v>50</v>
      </c>
      <c r="C10" s="32" t="s">
        <v>333</v>
      </c>
      <c r="D10" s="32" t="s">
        <v>354</v>
      </c>
      <c r="E10" s="32" t="s">
        <v>115</v>
      </c>
      <c r="G10" s="39" t="s">
        <v>355</v>
      </c>
      <c r="J10" s="39"/>
    </row>
    <row r="11" spans="1:10" x14ac:dyDescent="0.25">
      <c r="A11" s="31">
        <v>8</v>
      </c>
      <c r="B11" s="45">
        <v>78</v>
      </c>
      <c r="C11" s="32" t="s">
        <v>409</v>
      </c>
      <c r="D11" s="32" t="s">
        <v>2</v>
      </c>
      <c r="E11" s="32" t="s">
        <v>410</v>
      </c>
      <c r="F11" s="52">
        <v>7.3377314814814822E-4</v>
      </c>
      <c r="G11" s="39"/>
      <c r="J11" s="39"/>
    </row>
    <row r="12" spans="1:10" x14ac:dyDescent="0.25">
      <c r="B12" s="45"/>
      <c r="C12" s="32"/>
      <c r="D12" s="32"/>
      <c r="E12" s="32"/>
      <c r="G12" s="39"/>
      <c r="J12" s="39"/>
    </row>
    <row r="13" spans="1:10" x14ac:dyDescent="0.25">
      <c r="B13" s="46" t="s">
        <v>340</v>
      </c>
      <c r="C13" s="32"/>
      <c r="D13" s="32"/>
      <c r="E13" s="32"/>
      <c r="G13" s="39"/>
      <c r="J13" s="39"/>
    </row>
    <row r="14" spans="1:10" x14ac:dyDescent="0.25">
      <c r="A14" s="31">
        <v>1</v>
      </c>
      <c r="B14" s="45">
        <v>5</v>
      </c>
      <c r="C14" s="32" t="s">
        <v>334</v>
      </c>
      <c r="D14" s="32" t="s">
        <v>110</v>
      </c>
      <c r="E14" s="32" t="s">
        <v>309</v>
      </c>
      <c r="F14" s="41">
        <v>7.5103009259259263E-4</v>
      </c>
      <c r="G14" s="39" t="s">
        <v>352</v>
      </c>
      <c r="H14" s="41">
        <v>1.2069212962962964E-3</v>
      </c>
      <c r="I14" s="51">
        <v>1.2413078703703703E-3</v>
      </c>
      <c r="J14" s="39" t="s">
        <v>381</v>
      </c>
    </row>
    <row r="15" spans="1:10" x14ac:dyDescent="0.25">
      <c r="A15" s="31">
        <v>2</v>
      </c>
      <c r="B15" s="45">
        <v>37</v>
      </c>
      <c r="C15" s="32" t="s">
        <v>334</v>
      </c>
      <c r="D15" s="32" t="s">
        <v>108</v>
      </c>
      <c r="E15" s="32" t="s">
        <v>115</v>
      </c>
      <c r="F15" s="50">
        <v>7.5026620370370362E-4</v>
      </c>
      <c r="G15" s="39" t="s">
        <v>353</v>
      </c>
      <c r="H15" s="37">
        <v>1.197013888888889E-3</v>
      </c>
      <c r="I15" s="41">
        <v>1.2624884259259258E-3</v>
      </c>
      <c r="J15" s="39" t="s">
        <v>393</v>
      </c>
    </row>
    <row r="16" spans="1:10" x14ac:dyDescent="0.25">
      <c r="A16" s="31">
        <v>3</v>
      </c>
      <c r="B16" s="45">
        <v>68</v>
      </c>
      <c r="C16" s="32" t="s">
        <v>334</v>
      </c>
      <c r="D16" s="32" t="s">
        <v>114</v>
      </c>
      <c r="E16" s="32" t="s">
        <v>310</v>
      </c>
      <c r="F16" s="40">
        <v>7.610416666666667E-4</v>
      </c>
      <c r="G16" s="39" t="s">
        <v>305</v>
      </c>
      <c r="H16" s="40">
        <v>1.1738194444444446E-3</v>
      </c>
      <c r="I16" s="41">
        <v>1.243761574074074E-3</v>
      </c>
      <c r="J16" s="39" t="s">
        <v>392</v>
      </c>
    </row>
    <row r="17" spans="1:10" x14ac:dyDescent="0.25">
      <c r="A17" s="31">
        <v>4</v>
      </c>
      <c r="B17" s="45">
        <v>23</v>
      </c>
      <c r="C17" s="32" t="s">
        <v>334</v>
      </c>
      <c r="D17" s="32" t="s">
        <v>130</v>
      </c>
      <c r="E17" s="32" t="s">
        <v>109</v>
      </c>
      <c r="F17" s="40">
        <v>7.6940972222222222E-4</v>
      </c>
      <c r="G17" s="39" t="s">
        <v>355</v>
      </c>
      <c r="I17" s="51">
        <v>1.2420949074074073E-3</v>
      </c>
      <c r="J17" s="39" t="s">
        <v>394</v>
      </c>
    </row>
    <row r="18" spans="1:10" x14ac:dyDescent="0.25">
      <c r="A18" s="31">
        <v>5</v>
      </c>
      <c r="B18" s="45">
        <v>15</v>
      </c>
      <c r="C18" s="32" t="s">
        <v>334</v>
      </c>
      <c r="D18" s="32" t="s">
        <v>87</v>
      </c>
      <c r="E18" s="32" t="s">
        <v>329</v>
      </c>
      <c r="F18" s="50">
        <v>7.4937499999999993E-4</v>
      </c>
      <c r="G18" s="38" t="s">
        <v>360</v>
      </c>
      <c r="H18" s="40">
        <v>1.2296875000000001E-3</v>
      </c>
      <c r="I18" s="51">
        <v>1.2483449074074074E-3</v>
      </c>
      <c r="J18" s="39" t="s">
        <v>383</v>
      </c>
    </row>
    <row r="19" spans="1:10" x14ac:dyDescent="0.25">
      <c r="A19" s="31">
        <v>6</v>
      </c>
      <c r="B19" s="45">
        <v>19</v>
      </c>
      <c r="C19" s="32" t="s">
        <v>334</v>
      </c>
      <c r="D19" s="32" t="s">
        <v>126</v>
      </c>
      <c r="E19" s="32" t="s">
        <v>311</v>
      </c>
      <c r="F19" s="37">
        <v>7.5741898148148142E-4</v>
      </c>
      <c r="G19" s="38" t="s">
        <v>362</v>
      </c>
      <c r="H19" s="40">
        <v>1.2003703703703705E-3</v>
      </c>
      <c r="I19" s="51">
        <v>1.2469791666666666E-3</v>
      </c>
    </row>
    <row r="20" spans="1:10" x14ac:dyDescent="0.25">
      <c r="A20" s="31">
        <v>7</v>
      </c>
      <c r="B20" s="45">
        <v>36</v>
      </c>
      <c r="C20" s="32" t="s">
        <v>334</v>
      </c>
      <c r="D20" s="32" t="s">
        <v>9</v>
      </c>
      <c r="E20" s="32" t="s">
        <v>288</v>
      </c>
      <c r="F20" s="50">
        <v>7.538888888888889E-4</v>
      </c>
      <c r="G20" s="39" t="s">
        <v>364</v>
      </c>
      <c r="H20" s="40">
        <v>1.2182060185185186E-3</v>
      </c>
      <c r="I20" s="41">
        <v>1.2659953703703702E-3</v>
      </c>
    </row>
    <row r="21" spans="1:10" x14ac:dyDescent="0.25">
      <c r="A21" s="31">
        <v>8</v>
      </c>
      <c r="B21" s="45">
        <v>11</v>
      </c>
      <c r="C21" s="32" t="s">
        <v>334</v>
      </c>
      <c r="D21" s="32" t="s">
        <v>124</v>
      </c>
      <c r="E21" s="32" t="s">
        <v>109</v>
      </c>
      <c r="F21" s="50">
        <v>7.5216435185185195E-4</v>
      </c>
      <c r="G21" s="39" t="s">
        <v>363</v>
      </c>
      <c r="I21" s="51">
        <v>1.2697222222222222E-3</v>
      </c>
      <c r="J21" s="39" t="s">
        <v>395</v>
      </c>
    </row>
    <row r="22" spans="1:10" x14ac:dyDescent="0.25">
      <c r="A22" s="31">
        <v>9</v>
      </c>
      <c r="B22" s="45">
        <v>7</v>
      </c>
      <c r="C22" s="32" t="s">
        <v>334</v>
      </c>
      <c r="D22" s="32" t="s">
        <v>312</v>
      </c>
      <c r="E22" s="32" t="s">
        <v>115</v>
      </c>
      <c r="F22" s="52">
        <v>7.7115740740740747E-4</v>
      </c>
    </row>
    <row r="23" spans="1:10" x14ac:dyDescent="0.25">
      <c r="A23" s="31">
        <v>10</v>
      </c>
      <c r="B23" s="45">
        <v>22</v>
      </c>
      <c r="C23" s="32" t="s">
        <v>334</v>
      </c>
      <c r="D23" s="34" t="s">
        <v>344</v>
      </c>
      <c r="E23" s="34" t="s">
        <v>321</v>
      </c>
      <c r="F23" s="40">
        <v>7.6292824074074067E-4</v>
      </c>
      <c r="G23" s="39" t="s">
        <v>361</v>
      </c>
      <c r="J23" s="39"/>
    </row>
    <row r="24" spans="1:10" x14ac:dyDescent="0.25">
      <c r="A24" s="31">
        <v>11</v>
      </c>
      <c r="B24" s="45">
        <v>129</v>
      </c>
      <c r="C24" s="32" t="s">
        <v>334</v>
      </c>
      <c r="D24" s="32" t="s">
        <v>331</v>
      </c>
      <c r="E24" s="32" t="s">
        <v>332</v>
      </c>
      <c r="F24" s="40">
        <v>8.2011574074074072E-4</v>
      </c>
      <c r="G24" s="39"/>
      <c r="J24" s="39"/>
    </row>
    <row r="25" spans="1:10" x14ac:dyDescent="0.25">
      <c r="A25" s="31">
        <v>12</v>
      </c>
      <c r="B25" s="45">
        <v>511</v>
      </c>
      <c r="C25" s="32" t="s">
        <v>334</v>
      </c>
      <c r="D25" s="32" t="s">
        <v>92</v>
      </c>
      <c r="E25" s="32" t="s">
        <v>325</v>
      </c>
      <c r="F25" s="52">
        <v>7.553587962962964E-4</v>
      </c>
      <c r="G25" s="39"/>
      <c r="I25" s="37"/>
      <c r="J25" s="39"/>
    </row>
    <row r="26" spans="1:10" x14ac:dyDescent="0.25">
      <c r="B26" s="34"/>
      <c r="C26" s="36"/>
      <c r="D26" s="34"/>
      <c r="E26" s="34"/>
      <c r="G26" s="39"/>
      <c r="J26" s="39"/>
    </row>
    <row r="27" spans="1:10" x14ac:dyDescent="0.25">
      <c r="B27" s="46" t="s">
        <v>341</v>
      </c>
      <c r="C27" s="32"/>
      <c r="D27" s="32"/>
      <c r="E27" s="32"/>
      <c r="G27" s="39"/>
      <c r="J27" s="39"/>
    </row>
    <row r="28" spans="1:10" x14ac:dyDescent="0.25">
      <c r="A28" s="31">
        <v>1</v>
      </c>
      <c r="B28" s="45">
        <v>73</v>
      </c>
      <c r="C28" s="32" t="s">
        <v>335</v>
      </c>
      <c r="D28" s="32" t="s">
        <v>116</v>
      </c>
      <c r="E28" s="32" t="s">
        <v>42</v>
      </c>
      <c r="F28" s="50">
        <v>7.6749999999999995E-4</v>
      </c>
      <c r="G28" s="39" t="s">
        <v>368</v>
      </c>
      <c r="H28" s="40">
        <v>1.2262962962962963E-3</v>
      </c>
      <c r="I28" s="41">
        <v>1.2725E-3</v>
      </c>
      <c r="J28" s="39" t="s">
        <v>382</v>
      </c>
    </row>
    <row r="29" spans="1:10" x14ac:dyDescent="0.25">
      <c r="A29" s="31">
        <v>2</v>
      </c>
      <c r="B29" s="45">
        <v>511</v>
      </c>
      <c r="C29" s="32" t="s">
        <v>335</v>
      </c>
      <c r="D29" s="32" t="s">
        <v>92</v>
      </c>
      <c r="E29" s="32" t="s">
        <v>325</v>
      </c>
      <c r="F29" s="40">
        <v>7.7557870370370367E-4</v>
      </c>
      <c r="G29" s="39" t="s">
        <v>368</v>
      </c>
      <c r="I29" s="37">
        <v>1.286423611111111E-3</v>
      </c>
      <c r="J29" s="39" t="s">
        <v>384</v>
      </c>
    </row>
    <row r="30" spans="1:10" x14ac:dyDescent="0.25">
      <c r="A30" s="31">
        <v>3</v>
      </c>
      <c r="B30" s="45">
        <v>12</v>
      </c>
      <c r="C30" s="32" t="s">
        <v>335</v>
      </c>
      <c r="D30" s="32" t="s">
        <v>10</v>
      </c>
      <c r="E30" s="32" t="s">
        <v>288</v>
      </c>
      <c r="G30" s="39"/>
      <c r="I30" s="41">
        <v>1.3211689814814813E-3</v>
      </c>
      <c r="J30" s="39" t="s">
        <v>385</v>
      </c>
    </row>
    <row r="31" spans="1:10" x14ac:dyDescent="0.25">
      <c r="A31" s="31">
        <v>4</v>
      </c>
      <c r="B31" s="45">
        <v>96</v>
      </c>
      <c r="C31" s="32" t="s">
        <v>335</v>
      </c>
      <c r="D31" s="32" t="s">
        <v>314</v>
      </c>
      <c r="E31" s="32" t="s">
        <v>315</v>
      </c>
      <c r="F31" s="40">
        <v>7.8820601851851838E-4</v>
      </c>
      <c r="G31" s="39"/>
      <c r="J31" s="39"/>
    </row>
    <row r="32" spans="1:10" x14ac:dyDescent="0.25">
      <c r="A32" s="31">
        <v>5</v>
      </c>
      <c r="B32" s="45">
        <v>85</v>
      </c>
      <c r="C32" s="32" t="s">
        <v>335</v>
      </c>
      <c r="D32" s="32" t="s">
        <v>173</v>
      </c>
      <c r="E32" s="32" t="s">
        <v>129</v>
      </c>
      <c r="F32" s="40">
        <v>7.932060185185185E-4</v>
      </c>
      <c r="G32" s="39"/>
      <c r="J32" s="39"/>
    </row>
    <row r="33" spans="1:10" x14ac:dyDescent="0.25">
      <c r="A33" s="31">
        <v>6</v>
      </c>
      <c r="B33" s="45">
        <v>511</v>
      </c>
      <c r="C33" s="32" t="s">
        <v>335</v>
      </c>
      <c r="D33" s="32" t="s">
        <v>282</v>
      </c>
      <c r="E33" s="32" t="s">
        <v>325</v>
      </c>
      <c r="F33" s="50">
        <v>7.6493055555555548E-4</v>
      </c>
      <c r="G33" s="39"/>
      <c r="I33" s="41"/>
      <c r="J33" s="39"/>
    </row>
    <row r="34" spans="1:10" x14ac:dyDescent="0.25">
      <c r="A34" s="31">
        <v>7</v>
      </c>
      <c r="B34" s="45">
        <v>430</v>
      </c>
      <c r="C34" s="32" t="s">
        <v>335</v>
      </c>
      <c r="D34" s="32" t="s">
        <v>112</v>
      </c>
      <c r="E34" s="32" t="s">
        <v>113</v>
      </c>
      <c r="F34" s="50">
        <v>7.8920138888888887E-4</v>
      </c>
      <c r="G34" s="39"/>
      <c r="I34" s="51">
        <v>1.3228472222222224E-3</v>
      </c>
      <c r="J34" s="39"/>
    </row>
    <row r="35" spans="1:10" x14ac:dyDescent="0.25">
      <c r="A35" s="31">
        <v>8</v>
      </c>
      <c r="B35" s="45">
        <v>49</v>
      </c>
      <c r="C35" s="32" t="s">
        <v>335</v>
      </c>
      <c r="D35" s="32" t="s">
        <v>378</v>
      </c>
      <c r="E35" s="32" t="s">
        <v>59</v>
      </c>
      <c r="G35" s="39"/>
      <c r="J35" s="39"/>
    </row>
    <row r="36" spans="1:10" x14ac:dyDescent="0.25">
      <c r="B36" s="45"/>
      <c r="C36" s="32"/>
      <c r="D36" s="32"/>
      <c r="E36" s="32"/>
    </row>
    <row r="37" spans="1:10" x14ac:dyDescent="0.25">
      <c r="B37" s="46" t="s">
        <v>357</v>
      </c>
      <c r="C37" s="32"/>
      <c r="D37" s="32"/>
      <c r="E37" s="32"/>
      <c r="G37" s="39"/>
      <c r="J37" s="39"/>
    </row>
    <row r="38" spans="1:10" x14ac:dyDescent="0.25">
      <c r="A38" s="31">
        <v>1</v>
      </c>
      <c r="B38" s="45">
        <v>75</v>
      </c>
      <c r="C38" s="32" t="s">
        <v>372</v>
      </c>
      <c r="D38" s="47" t="s">
        <v>91</v>
      </c>
      <c r="E38" s="47" t="s">
        <v>88</v>
      </c>
      <c r="F38" s="49">
        <v>7.7599537037037036E-4</v>
      </c>
      <c r="G38" s="38" t="s">
        <v>366</v>
      </c>
      <c r="H38" s="41">
        <v>1.2591203703703703E-3</v>
      </c>
      <c r="I38" s="51">
        <v>1.280150462962963E-3</v>
      </c>
      <c r="J38" s="38" t="s">
        <v>387</v>
      </c>
    </row>
    <row r="39" spans="1:10" x14ac:dyDescent="0.25">
      <c r="A39" s="31">
        <v>2</v>
      </c>
      <c r="B39" s="45">
        <v>135</v>
      </c>
      <c r="C39" s="32" t="s">
        <v>372</v>
      </c>
      <c r="D39" s="32" t="s">
        <v>37</v>
      </c>
      <c r="E39" s="32" t="s">
        <v>95</v>
      </c>
      <c r="F39" s="50">
        <v>7.8473379629629629E-4</v>
      </c>
      <c r="G39" s="39" t="s">
        <v>366</v>
      </c>
      <c r="H39" s="40">
        <v>1.2563541666666667E-3</v>
      </c>
      <c r="I39" s="37">
        <v>1.3136921296296297E-3</v>
      </c>
      <c r="J39" s="39" t="s">
        <v>386</v>
      </c>
    </row>
    <row r="40" spans="1:10" x14ac:dyDescent="0.25">
      <c r="A40" s="31">
        <v>3</v>
      </c>
      <c r="B40" s="45">
        <v>42</v>
      </c>
      <c r="C40" s="32" t="s">
        <v>372</v>
      </c>
      <c r="D40" s="34" t="s">
        <v>399</v>
      </c>
      <c r="E40" s="34" t="s">
        <v>400</v>
      </c>
      <c r="F40" s="50">
        <v>7.8185185185185172E-4</v>
      </c>
      <c r="G40" s="39"/>
      <c r="J40" s="39"/>
    </row>
    <row r="41" spans="1:10" x14ac:dyDescent="0.25">
      <c r="A41" s="31">
        <v>4</v>
      </c>
      <c r="B41" s="45">
        <v>716</v>
      </c>
      <c r="C41" s="32" t="s">
        <v>372</v>
      </c>
      <c r="D41" s="34" t="s">
        <v>398</v>
      </c>
      <c r="E41" s="34" t="s">
        <v>286</v>
      </c>
      <c r="F41" s="50">
        <v>7.6680555555555562E-4</v>
      </c>
      <c r="G41" s="39"/>
      <c r="J41" s="39"/>
    </row>
    <row r="42" spans="1:10" x14ac:dyDescent="0.25">
      <c r="A42" s="31">
        <v>5</v>
      </c>
      <c r="B42" s="45">
        <v>139</v>
      </c>
      <c r="C42" s="32" t="s">
        <v>372</v>
      </c>
      <c r="D42" s="34" t="s">
        <v>345</v>
      </c>
      <c r="E42" s="34" t="s">
        <v>346</v>
      </c>
      <c r="F42" s="40">
        <v>8.0938657407407424E-4</v>
      </c>
      <c r="G42" s="39" t="s">
        <v>370</v>
      </c>
      <c r="I42" s="51">
        <v>1.2998958333333332E-3</v>
      </c>
      <c r="J42" s="39"/>
    </row>
    <row r="43" spans="1:10" x14ac:dyDescent="0.25">
      <c r="A43" s="31">
        <v>6</v>
      </c>
      <c r="B43" s="45">
        <v>67</v>
      </c>
      <c r="C43" s="32" t="s">
        <v>372</v>
      </c>
      <c r="D43" s="32" t="s">
        <v>282</v>
      </c>
      <c r="E43" s="32" t="s">
        <v>376</v>
      </c>
      <c r="G43" s="39"/>
      <c r="I43" s="41">
        <v>1.2836921296296296E-3</v>
      </c>
      <c r="J43" s="39"/>
    </row>
    <row r="44" spans="1:10" x14ac:dyDescent="0.25">
      <c r="A44" s="31">
        <v>7</v>
      </c>
      <c r="B44" s="45">
        <v>142</v>
      </c>
      <c r="C44" s="32" t="s">
        <v>372</v>
      </c>
      <c r="D44" s="32" t="s">
        <v>358</v>
      </c>
      <c r="E44" s="32" t="s">
        <v>359</v>
      </c>
      <c r="G44" s="39" t="s">
        <v>360</v>
      </c>
      <c r="I44" s="31" t="s">
        <v>34</v>
      </c>
      <c r="J44" s="39"/>
    </row>
    <row r="45" spans="1:10" x14ac:dyDescent="0.25">
      <c r="B45" s="45"/>
      <c r="C45" s="32"/>
      <c r="D45" s="32"/>
      <c r="E45" s="32"/>
      <c r="G45" s="39"/>
      <c r="J45" s="39"/>
    </row>
    <row r="46" spans="1:10" x14ac:dyDescent="0.25">
      <c r="B46" s="46" t="s">
        <v>342</v>
      </c>
      <c r="C46" s="32"/>
      <c r="D46" s="32"/>
      <c r="E46" s="32"/>
      <c r="G46" s="39"/>
      <c r="J46" s="39"/>
    </row>
    <row r="47" spans="1:10" x14ac:dyDescent="0.25">
      <c r="A47" s="31">
        <v>1</v>
      </c>
      <c r="B47" s="45">
        <v>105</v>
      </c>
      <c r="C47" s="32" t="s">
        <v>336</v>
      </c>
      <c r="D47" s="32" t="s">
        <v>35</v>
      </c>
      <c r="E47" s="32" t="s">
        <v>46</v>
      </c>
      <c r="F47" s="40">
        <v>7.9876157407407413E-4</v>
      </c>
      <c r="G47" s="39" t="s">
        <v>369</v>
      </c>
      <c r="H47" s="40">
        <v>1.2528819444444443E-3</v>
      </c>
      <c r="I47" s="41">
        <v>1.3077199074074074E-3</v>
      </c>
      <c r="J47" s="39"/>
    </row>
    <row r="48" spans="1:10" x14ac:dyDescent="0.25">
      <c r="A48" s="31">
        <v>2</v>
      </c>
      <c r="B48" s="45">
        <v>38</v>
      </c>
      <c r="C48" s="32" t="s">
        <v>336</v>
      </c>
      <c r="D48" s="32" t="s">
        <v>5</v>
      </c>
      <c r="E48" s="32" t="s">
        <v>359</v>
      </c>
      <c r="F48" s="50">
        <v>7.9163194444444452E-4</v>
      </c>
      <c r="G48" s="39" t="s">
        <v>370</v>
      </c>
      <c r="H48" s="40">
        <v>1.267037037037037E-3</v>
      </c>
      <c r="I48" s="51">
        <v>1.3228472222222224E-3</v>
      </c>
      <c r="J48" s="39" t="s">
        <v>388</v>
      </c>
    </row>
    <row r="49" spans="1:10" x14ac:dyDescent="0.25">
      <c r="A49" s="31">
        <v>3</v>
      </c>
      <c r="B49" s="45">
        <v>112</v>
      </c>
      <c r="C49" s="32" t="s">
        <v>336</v>
      </c>
      <c r="D49" s="32" t="s">
        <v>316</v>
      </c>
      <c r="E49" s="32" t="s">
        <v>317</v>
      </c>
      <c r="F49" s="40">
        <v>8.0409722222222211E-4</v>
      </c>
      <c r="G49" s="38" t="s">
        <v>367</v>
      </c>
      <c r="I49" s="41">
        <v>1.3254166666666666E-3</v>
      </c>
    </row>
    <row r="50" spans="1:10" x14ac:dyDescent="0.25">
      <c r="A50" s="31">
        <v>4</v>
      </c>
      <c r="B50" s="45">
        <v>14</v>
      </c>
      <c r="C50" s="32" t="s">
        <v>336</v>
      </c>
      <c r="D50" s="32" t="s">
        <v>377</v>
      </c>
      <c r="E50" s="32" t="s">
        <v>55</v>
      </c>
      <c r="I50" s="51">
        <v>1.3228472222222224E-3</v>
      </c>
    </row>
    <row r="51" spans="1:10" x14ac:dyDescent="0.25">
      <c r="A51" s="31">
        <v>5</v>
      </c>
      <c r="B51" s="45">
        <v>70</v>
      </c>
      <c r="C51" s="32" t="s">
        <v>336</v>
      </c>
      <c r="D51" s="32" t="s">
        <v>356</v>
      </c>
      <c r="E51" s="32" t="s">
        <v>288</v>
      </c>
      <c r="G51" s="38" t="s">
        <v>365</v>
      </c>
      <c r="I51" s="41">
        <v>1.3112037037037035E-3</v>
      </c>
    </row>
    <row r="52" spans="1:10" x14ac:dyDescent="0.25">
      <c r="A52" s="31">
        <v>6</v>
      </c>
      <c r="B52" s="45">
        <v>430</v>
      </c>
      <c r="C52" s="32" t="s">
        <v>336</v>
      </c>
      <c r="D52" s="32" t="s">
        <v>320</v>
      </c>
      <c r="E52" s="32" t="s">
        <v>218</v>
      </c>
      <c r="F52" s="40">
        <v>7.9033564814814808E-4</v>
      </c>
      <c r="G52" s="39"/>
      <c r="I52" s="51">
        <v>1.3269791666666666E-3</v>
      </c>
      <c r="J52" s="39"/>
    </row>
    <row r="53" spans="1:10" x14ac:dyDescent="0.25">
      <c r="A53" s="31">
        <v>7</v>
      </c>
      <c r="B53" s="45">
        <v>175</v>
      </c>
      <c r="C53" s="32" t="s">
        <v>336</v>
      </c>
      <c r="D53" s="32" t="s">
        <v>263</v>
      </c>
      <c r="E53" s="32" t="s">
        <v>313</v>
      </c>
      <c r="F53" s="40">
        <v>7.9177083333333324E-4</v>
      </c>
      <c r="G53" s="39" t="s">
        <v>371</v>
      </c>
      <c r="J53" s="39"/>
    </row>
    <row r="54" spans="1:10" x14ac:dyDescent="0.25">
      <c r="A54" s="31">
        <v>8</v>
      </c>
      <c r="B54" s="45">
        <v>112</v>
      </c>
      <c r="C54" s="32" t="s">
        <v>336</v>
      </c>
      <c r="D54" s="32" t="s">
        <v>403</v>
      </c>
      <c r="E54" s="32" t="s">
        <v>317</v>
      </c>
      <c r="F54" s="50">
        <v>7.9777777777777779E-4</v>
      </c>
      <c r="G54" s="39"/>
      <c r="I54" s="41"/>
      <c r="J54" s="39"/>
    </row>
    <row r="55" spans="1:10" x14ac:dyDescent="0.25">
      <c r="A55" s="31">
        <v>9</v>
      </c>
      <c r="B55" s="45">
        <v>32</v>
      </c>
      <c r="C55" s="32" t="s">
        <v>336</v>
      </c>
      <c r="D55" s="32" t="s">
        <v>374</v>
      </c>
      <c r="E55" s="32" t="s">
        <v>319</v>
      </c>
      <c r="F55" s="40">
        <v>8.0983796296296305E-4</v>
      </c>
      <c r="G55" s="39"/>
      <c r="J55" s="39"/>
    </row>
    <row r="56" spans="1:10" x14ac:dyDescent="0.25">
      <c r="A56" s="31">
        <v>10</v>
      </c>
      <c r="B56" s="45">
        <v>275</v>
      </c>
      <c r="C56" s="32" t="s">
        <v>336</v>
      </c>
      <c r="D56" s="32" t="s">
        <v>92</v>
      </c>
      <c r="E56" s="34" t="s">
        <v>404</v>
      </c>
      <c r="F56" s="50">
        <v>8.3173611111111111E-4</v>
      </c>
      <c r="G56" s="39"/>
      <c r="J56" s="39"/>
    </row>
    <row r="57" spans="1:10" x14ac:dyDescent="0.25">
      <c r="A57" s="31">
        <v>11</v>
      </c>
      <c r="B57" s="45">
        <v>51</v>
      </c>
      <c r="C57" s="32" t="s">
        <v>336</v>
      </c>
      <c r="D57" s="32" t="s">
        <v>13</v>
      </c>
      <c r="E57" s="35" t="s">
        <v>48</v>
      </c>
      <c r="F57" s="40">
        <v>8.0810185185185184E-4</v>
      </c>
      <c r="G57" s="39"/>
      <c r="J57" s="39"/>
    </row>
    <row r="58" spans="1:10" x14ac:dyDescent="0.25">
      <c r="B58" s="45"/>
      <c r="C58" s="32"/>
      <c r="D58" s="32"/>
      <c r="E58" s="32"/>
      <c r="G58" s="39"/>
      <c r="J58" s="39"/>
    </row>
    <row r="59" spans="1:10" x14ac:dyDescent="0.25">
      <c r="B59" s="46" t="s">
        <v>343</v>
      </c>
      <c r="C59" s="32"/>
      <c r="D59" s="32"/>
      <c r="E59" s="32"/>
      <c r="G59" s="39"/>
      <c r="J59" s="39"/>
    </row>
    <row r="60" spans="1:10" x14ac:dyDescent="0.25">
      <c r="A60" s="31">
        <v>1</v>
      </c>
      <c r="B60" s="45">
        <v>32</v>
      </c>
      <c r="C60" s="32" t="s">
        <v>337</v>
      </c>
      <c r="D60" s="32" t="s">
        <v>24</v>
      </c>
      <c r="E60" s="32" t="s">
        <v>319</v>
      </c>
      <c r="F60" s="50">
        <v>8.1277777777777772E-4</v>
      </c>
      <c r="H60" s="40">
        <v>1.3018287037037037E-3</v>
      </c>
      <c r="I60" s="51">
        <v>1.3547916666666667E-3</v>
      </c>
      <c r="J60" s="38" t="s">
        <v>389</v>
      </c>
    </row>
    <row r="61" spans="1:10" x14ac:dyDescent="0.25">
      <c r="A61" s="31">
        <v>2</v>
      </c>
      <c r="B61" s="45">
        <v>16</v>
      </c>
      <c r="C61" s="32" t="s">
        <v>337</v>
      </c>
      <c r="D61" s="32" t="s">
        <v>375</v>
      </c>
      <c r="E61" s="32" t="s">
        <v>327</v>
      </c>
      <c r="F61" s="50">
        <v>8.1694444444444447E-4</v>
      </c>
      <c r="H61" s="40">
        <v>1.2985648148148149E-3</v>
      </c>
      <c r="I61" s="51">
        <v>1.3706018518518518E-3</v>
      </c>
    </row>
    <row r="62" spans="1:10" x14ac:dyDescent="0.25">
      <c r="A62" s="31">
        <v>3</v>
      </c>
      <c r="B62" s="45">
        <v>26</v>
      </c>
      <c r="C62" s="32" t="s">
        <v>337</v>
      </c>
      <c r="D62" s="32" t="s">
        <v>120</v>
      </c>
      <c r="E62" s="32" t="s">
        <v>55</v>
      </c>
      <c r="F62" s="40">
        <v>8.114583333333333E-4</v>
      </c>
      <c r="G62" s="39"/>
      <c r="H62" s="40">
        <v>1.3076041666666668E-3</v>
      </c>
      <c r="I62" s="41">
        <v>1.3948958333333333E-3</v>
      </c>
      <c r="J62" s="39" t="s">
        <v>396</v>
      </c>
    </row>
    <row r="63" spans="1:10" x14ac:dyDescent="0.25">
      <c r="A63" s="31">
        <v>4</v>
      </c>
      <c r="B63" s="45">
        <v>6</v>
      </c>
      <c r="C63" s="32" t="s">
        <v>337</v>
      </c>
      <c r="D63" s="32" t="s">
        <v>318</v>
      </c>
      <c r="E63" s="32" t="s">
        <v>319</v>
      </c>
      <c r="F63" s="40">
        <v>8.1075231481481482E-4</v>
      </c>
      <c r="G63" s="39"/>
      <c r="I63" s="41">
        <v>1.3355324074074075E-3</v>
      </c>
      <c r="J63" s="39"/>
    </row>
    <row r="64" spans="1:10" x14ac:dyDescent="0.25">
      <c r="A64" s="31">
        <v>5</v>
      </c>
      <c r="B64" s="45">
        <v>55</v>
      </c>
      <c r="C64" s="32" t="s">
        <v>337</v>
      </c>
      <c r="D64" s="32" t="s">
        <v>118</v>
      </c>
      <c r="E64" s="32" t="s">
        <v>322</v>
      </c>
      <c r="F64" s="40">
        <v>8.3467592592592588E-4</v>
      </c>
      <c r="H64" s="40">
        <v>1.3513541666666665E-3</v>
      </c>
      <c r="I64" s="51">
        <v>1.360636574074074E-3</v>
      </c>
      <c r="J64" s="38" t="s">
        <v>390</v>
      </c>
    </row>
    <row r="65" spans="1:10" x14ac:dyDescent="0.25">
      <c r="A65" s="31">
        <v>6</v>
      </c>
      <c r="B65" s="45">
        <v>14</v>
      </c>
      <c r="C65" s="32" t="s">
        <v>337</v>
      </c>
      <c r="D65" s="32" t="s">
        <v>123</v>
      </c>
      <c r="E65" s="32" t="s">
        <v>55</v>
      </c>
      <c r="F65" s="37">
        <v>8.1413194444444447E-4</v>
      </c>
      <c r="G65" s="39"/>
      <c r="H65" s="37"/>
      <c r="J65" s="39"/>
    </row>
    <row r="66" spans="1:10" x14ac:dyDescent="0.25">
      <c r="A66" s="31">
        <v>7</v>
      </c>
      <c r="B66" s="45">
        <v>48</v>
      </c>
      <c r="C66" s="32" t="s">
        <v>337</v>
      </c>
      <c r="D66" s="32" t="s">
        <v>157</v>
      </c>
      <c r="E66" s="32" t="s">
        <v>115</v>
      </c>
      <c r="H66" s="40">
        <v>1.3264930555555556E-3</v>
      </c>
      <c r="I66" s="41">
        <v>1.3932060185185184E-3</v>
      </c>
    </row>
    <row r="67" spans="1:10" x14ac:dyDescent="0.25">
      <c r="A67" s="31">
        <v>8</v>
      </c>
      <c r="B67" s="45">
        <v>1</v>
      </c>
      <c r="C67" s="32" t="s">
        <v>337</v>
      </c>
      <c r="D67" s="34" t="s">
        <v>290</v>
      </c>
      <c r="E67" s="34" t="s">
        <v>291</v>
      </c>
      <c r="F67" s="52">
        <v>8.750462962962964E-4</v>
      </c>
      <c r="I67" s="30">
        <v>1.4342013888888887E-3</v>
      </c>
      <c r="J67" s="38" t="s">
        <v>391</v>
      </c>
    </row>
    <row r="68" spans="1:10" x14ac:dyDescent="0.25">
      <c r="A68" s="31">
        <v>9</v>
      </c>
      <c r="B68" s="45">
        <v>205</v>
      </c>
      <c r="C68" s="32" t="s">
        <v>337</v>
      </c>
      <c r="D68" s="34" t="s">
        <v>407</v>
      </c>
      <c r="E68" s="32" t="s">
        <v>46</v>
      </c>
      <c r="F68" s="40">
        <v>8.1081018518518514E-4</v>
      </c>
      <c r="I68" s="51">
        <v>1.3550810185185185E-3</v>
      </c>
    </row>
    <row r="69" spans="1:10" x14ac:dyDescent="0.25">
      <c r="A69" s="31">
        <v>10</v>
      </c>
      <c r="B69" s="45">
        <v>888</v>
      </c>
      <c r="C69" s="32" t="s">
        <v>337</v>
      </c>
      <c r="D69" s="32" t="s">
        <v>406</v>
      </c>
      <c r="E69" s="32" t="s">
        <v>405</v>
      </c>
      <c r="F69" s="50">
        <v>8.3164351851851845E-4</v>
      </c>
      <c r="H69" s="40" t="s">
        <v>34</v>
      </c>
    </row>
    <row r="70" spans="1:10" x14ac:dyDescent="0.25">
      <c r="A70" s="31">
        <v>11</v>
      </c>
      <c r="B70" s="45">
        <v>8</v>
      </c>
      <c r="C70" s="32" t="s">
        <v>337</v>
      </c>
      <c r="D70" s="32" t="s">
        <v>159</v>
      </c>
      <c r="E70" s="34" t="s">
        <v>45</v>
      </c>
      <c r="I70" s="41">
        <v>1.3563773148148148E-3</v>
      </c>
    </row>
    <row r="71" spans="1:10" x14ac:dyDescent="0.25">
      <c r="A71" s="31">
        <v>12</v>
      </c>
      <c r="B71" s="45">
        <v>649</v>
      </c>
      <c r="C71" s="32" t="s">
        <v>337</v>
      </c>
      <c r="D71" s="32" t="s">
        <v>323</v>
      </c>
      <c r="E71" s="32" t="s">
        <v>324</v>
      </c>
      <c r="F71" s="40">
        <v>8.4079861111111117E-4</v>
      </c>
    </row>
    <row r="72" spans="1:10" x14ac:dyDescent="0.25">
      <c r="A72" s="31">
        <v>13</v>
      </c>
      <c r="B72" s="45">
        <v>81</v>
      </c>
      <c r="C72" s="32" t="s">
        <v>337</v>
      </c>
      <c r="D72" s="32" t="s">
        <v>21</v>
      </c>
      <c r="E72" s="32" t="s">
        <v>330</v>
      </c>
      <c r="F72" s="40">
        <v>8.3164351851851845E-4</v>
      </c>
    </row>
    <row r="73" spans="1:10" x14ac:dyDescent="0.25">
      <c r="A73" s="31">
        <v>14</v>
      </c>
      <c r="B73" s="45">
        <v>20</v>
      </c>
      <c r="C73" s="32" t="s">
        <v>337</v>
      </c>
      <c r="D73" s="32" t="s">
        <v>326</v>
      </c>
      <c r="E73" s="32" t="s">
        <v>42</v>
      </c>
      <c r="F73" s="40">
        <v>8.3243055555555555E-4</v>
      </c>
    </row>
    <row r="74" spans="1:10" x14ac:dyDescent="0.25">
      <c r="A74" s="31">
        <v>15</v>
      </c>
      <c r="B74" s="45">
        <v>996</v>
      </c>
      <c r="C74" s="32" t="s">
        <v>337</v>
      </c>
      <c r="D74" s="32" t="s">
        <v>411</v>
      </c>
      <c r="E74" s="32" t="s">
        <v>288</v>
      </c>
      <c r="F74" s="52">
        <v>8.3765046296296289E-4</v>
      </c>
      <c r="I74" s="31" t="s">
        <v>34</v>
      </c>
    </row>
    <row r="75" spans="1:10" x14ac:dyDescent="0.25">
      <c r="A75" s="31">
        <v>16</v>
      </c>
      <c r="B75" s="45">
        <v>9</v>
      </c>
      <c r="C75" s="32" t="s">
        <v>337</v>
      </c>
      <c r="D75" s="32" t="s">
        <v>29</v>
      </c>
      <c r="E75" s="32" t="s">
        <v>328</v>
      </c>
      <c r="F75" s="40">
        <v>8.5983796296296296E-4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16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G1" sqref="AG1"/>
    </sheetView>
  </sheetViews>
  <sheetFormatPr defaultRowHeight="15" x14ac:dyDescent="0.25"/>
  <cols>
    <col min="2" max="2" width="19.7109375" customWidth="1"/>
    <col min="3" max="3" width="18.5703125" customWidth="1"/>
    <col min="4" max="4" width="6.28515625" hidden="1" customWidth="1"/>
    <col min="5" max="24" width="4.140625" hidden="1" customWidth="1"/>
    <col min="25" max="25" width="7.28515625" hidden="1" customWidth="1"/>
    <col min="26" max="26" width="9.140625" hidden="1" customWidth="1"/>
    <col min="27" max="27" width="0" hidden="1" customWidth="1"/>
    <col min="28" max="28" width="10.140625" customWidth="1"/>
    <col min="29" max="30" width="9.85546875" bestFit="1" customWidth="1"/>
  </cols>
  <sheetData>
    <row r="1" spans="1:35" s="5" customFormat="1" x14ac:dyDescent="0.25">
      <c r="A1" s="4"/>
      <c r="B1" s="4"/>
      <c r="C1" s="4"/>
      <c r="D1" s="4"/>
      <c r="E1" s="4" t="s">
        <v>1</v>
      </c>
      <c r="F1" s="4" t="s">
        <v>1</v>
      </c>
      <c r="G1" s="4" t="s">
        <v>33</v>
      </c>
      <c r="H1" s="4" t="s">
        <v>33</v>
      </c>
      <c r="I1" s="4" t="s">
        <v>85</v>
      </c>
      <c r="J1" s="4" t="s">
        <v>85</v>
      </c>
      <c r="K1" s="4" t="s">
        <v>182</v>
      </c>
      <c r="L1" s="4" t="s">
        <v>161</v>
      </c>
      <c r="M1" s="4" t="s">
        <v>161</v>
      </c>
      <c r="N1" s="4" t="s">
        <v>196</v>
      </c>
      <c r="O1" s="4" t="s">
        <v>196</v>
      </c>
      <c r="P1" s="4" t="s">
        <v>220</v>
      </c>
      <c r="Q1" s="4" t="s">
        <v>220</v>
      </c>
      <c r="R1" s="4" t="s">
        <v>220</v>
      </c>
      <c r="S1" s="4" t="s">
        <v>234</v>
      </c>
      <c r="T1" s="4" t="s">
        <v>234</v>
      </c>
      <c r="U1" s="4" t="s">
        <v>251</v>
      </c>
      <c r="V1" s="4" t="s">
        <v>251</v>
      </c>
      <c r="W1" s="4" t="s">
        <v>280</v>
      </c>
      <c r="X1" s="4" t="s">
        <v>280</v>
      </c>
      <c r="Y1" s="4" t="s">
        <v>197</v>
      </c>
      <c r="Z1" s="4" t="s">
        <v>198</v>
      </c>
      <c r="AA1" s="4" t="s">
        <v>32</v>
      </c>
      <c r="AB1" s="5" t="s">
        <v>73</v>
      </c>
      <c r="AC1" s="5" t="s">
        <v>74</v>
      </c>
      <c r="AD1" s="5" t="s">
        <v>217</v>
      </c>
      <c r="AE1" s="5" t="s">
        <v>73</v>
      </c>
      <c r="AF1" s="5" t="s">
        <v>74</v>
      </c>
      <c r="AG1" s="5" t="s">
        <v>253</v>
      </c>
      <c r="AH1" s="5" t="s">
        <v>73</v>
      </c>
    </row>
    <row r="2" spans="1:35" x14ac:dyDescent="0.25">
      <c r="A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308</v>
      </c>
      <c r="Z2" s="1"/>
      <c r="AA2" s="1"/>
    </row>
    <row r="3" spans="1:3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5" x14ac:dyDescent="0.25">
      <c r="A4" s="1">
        <v>1</v>
      </c>
      <c r="B4" s="3" t="s">
        <v>117</v>
      </c>
      <c r="C4" s="1" t="s">
        <v>156</v>
      </c>
      <c r="D4" s="1" t="s">
        <v>49</v>
      </c>
      <c r="E4" s="3"/>
      <c r="F4" s="3"/>
      <c r="G4" s="3"/>
      <c r="H4" s="3"/>
      <c r="I4" s="3"/>
      <c r="J4" s="1"/>
      <c r="K4" s="3">
        <v>30</v>
      </c>
      <c r="L4" s="1">
        <v>8</v>
      </c>
      <c r="M4" s="1">
        <v>10</v>
      </c>
      <c r="N4" s="1">
        <v>10</v>
      </c>
      <c r="O4" s="1">
        <v>10</v>
      </c>
      <c r="P4" s="1">
        <v>8</v>
      </c>
      <c r="Q4" s="1">
        <v>10</v>
      </c>
      <c r="R4" s="1">
        <v>10</v>
      </c>
      <c r="S4" s="1">
        <v>10</v>
      </c>
      <c r="T4" s="1">
        <v>10</v>
      </c>
      <c r="U4" s="1">
        <v>10</v>
      </c>
      <c r="V4" s="1">
        <v>10</v>
      </c>
      <c r="W4" s="1">
        <v>6</v>
      </c>
      <c r="X4" s="1">
        <v>8</v>
      </c>
      <c r="Y4" s="1"/>
      <c r="Z4" s="1"/>
      <c r="AA4" s="1">
        <f>SUM(E4:Z4)</f>
        <v>150</v>
      </c>
      <c r="AB4" t="s">
        <v>144</v>
      </c>
      <c r="AC4" t="s">
        <v>164</v>
      </c>
      <c r="AD4" t="s">
        <v>208</v>
      </c>
      <c r="AE4" t="s">
        <v>221</v>
      </c>
      <c r="AF4" t="s">
        <v>236</v>
      </c>
      <c r="AG4" t="s">
        <v>254</v>
      </c>
      <c r="AH4" t="s">
        <v>63</v>
      </c>
      <c r="AI4" t="s">
        <v>34</v>
      </c>
    </row>
    <row r="5" spans="1:35" x14ac:dyDescent="0.25">
      <c r="A5" s="1">
        <v>2</v>
      </c>
      <c r="B5" s="1" t="s">
        <v>12</v>
      </c>
      <c r="C5" s="1" t="s">
        <v>218</v>
      </c>
      <c r="D5" s="1" t="s">
        <v>49</v>
      </c>
      <c r="E5" s="1">
        <v>10</v>
      </c>
      <c r="F5" s="1">
        <v>10</v>
      </c>
      <c r="G5" s="1">
        <v>10</v>
      </c>
      <c r="H5" s="1">
        <v>10</v>
      </c>
      <c r="I5" s="1">
        <v>1</v>
      </c>
      <c r="J5" s="1">
        <v>1</v>
      </c>
      <c r="K5" s="3"/>
      <c r="L5" s="1">
        <v>5</v>
      </c>
      <c r="M5" s="1">
        <v>3</v>
      </c>
      <c r="N5" s="1">
        <v>5</v>
      </c>
      <c r="O5" s="1">
        <v>4</v>
      </c>
      <c r="P5" s="1">
        <v>6</v>
      </c>
      <c r="Q5" s="1">
        <v>1</v>
      </c>
      <c r="R5" s="1">
        <v>8</v>
      </c>
      <c r="S5" s="1">
        <v>8</v>
      </c>
      <c r="T5" s="1">
        <v>6</v>
      </c>
      <c r="U5" s="1">
        <v>8</v>
      </c>
      <c r="V5" s="1">
        <v>8</v>
      </c>
      <c r="W5" s="1">
        <v>5</v>
      </c>
      <c r="X5" s="1">
        <v>6</v>
      </c>
      <c r="Y5" s="11">
        <v>0.9</v>
      </c>
      <c r="Z5" s="1"/>
      <c r="AA5" s="3">
        <f>ROUND(SUM(E5:M5)*Y5+SUM(N5:R5),0)+SUM(S5:X5)</f>
        <v>110</v>
      </c>
      <c r="AB5" t="s">
        <v>69</v>
      </c>
      <c r="AC5" t="s">
        <v>174</v>
      </c>
      <c r="AD5" t="s">
        <v>212</v>
      </c>
      <c r="AE5" t="s">
        <v>223</v>
      </c>
      <c r="AF5" t="s">
        <v>164</v>
      </c>
      <c r="AG5" t="s">
        <v>255</v>
      </c>
      <c r="AH5" t="s">
        <v>84</v>
      </c>
    </row>
    <row r="6" spans="1:35" x14ac:dyDescent="0.25">
      <c r="A6" s="1">
        <v>3</v>
      </c>
      <c r="B6" s="3" t="s">
        <v>110</v>
      </c>
      <c r="C6" s="1" t="s">
        <v>111</v>
      </c>
      <c r="D6" s="1" t="s">
        <v>50</v>
      </c>
      <c r="E6" s="3"/>
      <c r="F6" s="3"/>
      <c r="G6" s="3"/>
      <c r="H6" s="3"/>
      <c r="I6" s="3"/>
      <c r="J6" s="1"/>
      <c r="K6" s="3">
        <v>37</v>
      </c>
      <c r="L6" s="1">
        <v>5</v>
      </c>
      <c r="M6" s="1">
        <v>6</v>
      </c>
      <c r="N6" s="1">
        <v>3</v>
      </c>
      <c r="O6" s="1">
        <v>5</v>
      </c>
      <c r="P6" s="1">
        <v>10</v>
      </c>
      <c r="Q6" s="1">
        <v>8</v>
      </c>
      <c r="R6" s="1">
        <v>5</v>
      </c>
      <c r="S6" s="1">
        <v>6</v>
      </c>
      <c r="T6" s="1">
        <v>8</v>
      </c>
      <c r="U6" s="1">
        <v>4</v>
      </c>
      <c r="V6" s="1">
        <v>4</v>
      </c>
      <c r="W6" s="1">
        <v>3</v>
      </c>
      <c r="X6" s="1">
        <v>4</v>
      </c>
      <c r="Y6" s="1"/>
      <c r="Z6" s="1">
        <v>-1</v>
      </c>
      <c r="AA6" s="1">
        <f t="shared" ref="AA6:AA13" si="0">SUM(E6:Z6)</f>
        <v>107</v>
      </c>
      <c r="AB6" t="s">
        <v>140</v>
      </c>
      <c r="AC6" t="s">
        <v>168</v>
      </c>
      <c r="AD6" t="s">
        <v>214</v>
      </c>
      <c r="AE6" t="s">
        <v>140</v>
      </c>
      <c r="AF6" t="s">
        <v>237</v>
      </c>
      <c r="AG6" t="s">
        <v>257</v>
      </c>
      <c r="AH6" t="s">
        <v>293</v>
      </c>
    </row>
    <row r="7" spans="1:35" x14ac:dyDescent="0.25">
      <c r="A7" s="1">
        <v>4</v>
      </c>
      <c r="B7" s="3" t="s">
        <v>108</v>
      </c>
      <c r="C7" s="1" t="s">
        <v>109</v>
      </c>
      <c r="D7" s="1" t="s">
        <v>49</v>
      </c>
      <c r="E7" s="3"/>
      <c r="F7" s="3"/>
      <c r="G7" s="3"/>
      <c r="H7" s="3"/>
      <c r="I7" s="3"/>
      <c r="J7" s="1"/>
      <c r="K7" s="3">
        <v>38</v>
      </c>
      <c r="L7" s="1">
        <v>6</v>
      </c>
      <c r="M7" s="1">
        <v>8</v>
      </c>
      <c r="N7" s="1">
        <v>2</v>
      </c>
      <c r="O7" s="1">
        <v>6</v>
      </c>
      <c r="P7" s="1">
        <v>5</v>
      </c>
      <c r="Q7" s="1">
        <v>6</v>
      </c>
      <c r="R7" s="1">
        <v>4</v>
      </c>
      <c r="S7" s="1"/>
      <c r="T7" s="1"/>
      <c r="U7" s="1">
        <v>6</v>
      </c>
      <c r="V7" s="1">
        <v>6</v>
      </c>
      <c r="W7" s="1"/>
      <c r="X7" s="1"/>
      <c r="Y7" s="1"/>
      <c r="Z7" s="1">
        <f>-1-2</f>
        <v>-3</v>
      </c>
      <c r="AA7" s="1">
        <f t="shared" si="0"/>
        <v>84</v>
      </c>
      <c r="AB7" t="s">
        <v>65</v>
      </c>
      <c r="AC7" t="s">
        <v>163</v>
      </c>
      <c r="AD7" t="s">
        <v>213</v>
      </c>
      <c r="AE7" t="s">
        <v>222</v>
      </c>
      <c r="AG7" t="s">
        <v>256</v>
      </c>
    </row>
    <row r="8" spans="1:35" x14ac:dyDescent="0.25">
      <c r="A8" s="1">
        <v>5</v>
      </c>
      <c r="B8" s="3" t="s">
        <v>5</v>
      </c>
      <c r="C8" s="3" t="s">
        <v>42</v>
      </c>
      <c r="D8" s="1" t="s">
        <v>51</v>
      </c>
      <c r="E8" s="1">
        <v>3</v>
      </c>
      <c r="F8" s="1">
        <v>5</v>
      </c>
      <c r="G8" s="1">
        <v>5</v>
      </c>
      <c r="H8" s="1">
        <v>6</v>
      </c>
      <c r="I8" s="1">
        <v>1</v>
      </c>
      <c r="J8" s="1">
        <v>6</v>
      </c>
      <c r="K8" s="3"/>
      <c r="L8" s="1">
        <v>3</v>
      </c>
      <c r="M8" s="1">
        <v>4</v>
      </c>
      <c r="N8" s="1">
        <v>1</v>
      </c>
      <c r="O8" s="1">
        <v>3</v>
      </c>
      <c r="P8" s="1">
        <v>4</v>
      </c>
      <c r="Q8" s="1">
        <v>1</v>
      </c>
      <c r="R8" s="1">
        <v>6</v>
      </c>
      <c r="S8" s="1">
        <v>3</v>
      </c>
      <c r="T8" s="1">
        <v>4</v>
      </c>
      <c r="U8" s="1">
        <v>1</v>
      </c>
      <c r="V8" s="1">
        <v>1</v>
      </c>
      <c r="W8" s="1"/>
      <c r="X8" s="1"/>
      <c r="Y8" s="1"/>
      <c r="Z8" s="1"/>
      <c r="AA8" s="1">
        <f t="shared" si="0"/>
        <v>57</v>
      </c>
      <c r="AB8" t="s">
        <v>64</v>
      </c>
      <c r="AC8" t="s">
        <v>100</v>
      </c>
      <c r="AD8" t="s">
        <v>209</v>
      </c>
      <c r="AE8" t="s">
        <v>67</v>
      </c>
      <c r="AF8" t="s">
        <v>215</v>
      </c>
      <c r="AG8" t="s">
        <v>258</v>
      </c>
    </row>
    <row r="9" spans="1:35" x14ac:dyDescent="0.25">
      <c r="A9" s="1">
        <v>6</v>
      </c>
      <c r="B9" s="3" t="s">
        <v>2</v>
      </c>
      <c r="C9" s="3" t="s">
        <v>41</v>
      </c>
      <c r="D9" s="1" t="s">
        <v>50</v>
      </c>
      <c r="E9" s="1">
        <v>10</v>
      </c>
      <c r="F9" s="1">
        <v>4</v>
      </c>
      <c r="G9" s="1">
        <v>10</v>
      </c>
      <c r="H9" s="1">
        <v>1</v>
      </c>
      <c r="I9" s="1">
        <v>10</v>
      </c>
      <c r="J9" s="1">
        <v>10</v>
      </c>
      <c r="K9" s="3"/>
      <c r="L9" s="1">
        <v>10</v>
      </c>
      <c r="M9" s="1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>
        <f t="shared" si="0"/>
        <v>56</v>
      </c>
      <c r="AB9" t="s">
        <v>63</v>
      </c>
      <c r="AC9" t="s">
        <v>162</v>
      </c>
    </row>
    <row r="10" spans="1:35" x14ac:dyDescent="0.25">
      <c r="A10" s="1">
        <v>7</v>
      </c>
      <c r="B10" s="3" t="s">
        <v>4</v>
      </c>
      <c r="C10" s="3" t="s">
        <v>41</v>
      </c>
      <c r="D10" s="1" t="s">
        <v>50</v>
      </c>
      <c r="E10" s="1">
        <v>6</v>
      </c>
      <c r="F10" s="1">
        <v>10</v>
      </c>
      <c r="G10" s="1">
        <v>6</v>
      </c>
      <c r="H10" s="1">
        <v>8</v>
      </c>
      <c r="I10" s="1">
        <v>8</v>
      </c>
      <c r="J10" s="1">
        <v>8</v>
      </c>
      <c r="K10" s="3"/>
      <c r="L10" s="1">
        <v>1</v>
      </c>
      <c r="M10" s="1">
        <v>1</v>
      </c>
      <c r="N10" s="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7"/>
      <c r="AA10" s="1">
        <f t="shared" si="0"/>
        <v>48</v>
      </c>
      <c r="AB10" t="s">
        <v>63</v>
      </c>
      <c r="AC10" t="s">
        <v>99</v>
      </c>
    </row>
    <row r="11" spans="1:35" x14ac:dyDescent="0.25">
      <c r="A11" s="1">
        <v>8</v>
      </c>
      <c r="B11" s="3" t="s">
        <v>130</v>
      </c>
      <c r="C11" s="1" t="s">
        <v>115</v>
      </c>
      <c r="D11" s="1" t="s">
        <v>51</v>
      </c>
      <c r="E11" s="3"/>
      <c r="F11" s="3"/>
      <c r="G11" s="3"/>
      <c r="H11" s="3"/>
      <c r="I11" s="3"/>
      <c r="J11" s="1"/>
      <c r="K11" s="3">
        <v>21</v>
      </c>
      <c r="L11" s="1">
        <v>4</v>
      </c>
      <c r="M11" s="1">
        <v>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>
        <f t="shared" si="0"/>
        <v>30</v>
      </c>
      <c r="AB11" t="s">
        <v>140</v>
      </c>
      <c r="AC11" t="s">
        <v>167</v>
      </c>
    </row>
    <row r="12" spans="1:35" x14ac:dyDescent="0.25">
      <c r="A12" s="1">
        <v>9</v>
      </c>
      <c r="B12" s="1" t="s">
        <v>152</v>
      </c>
      <c r="C12" s="1" t="s">
        <v>115</v>
      </c>
      <c r="D12" s="1" t="s">
        <v>49</v>
      </c>
      <c r="E12" s="1"/>
      <c r="F12" s="1"/>
      <c r="G12" s="1"/>
      <c r="H12" s="1"/>
      <c r="I12" s="1"/>
      <c r="J12" s="1"/>
      <c r="K12" s="3">
        <v>16</v>
      </c>
      <c r="L12" s="1"/>
      <c r="M12" s="1"/>
      <c r="N12" s="1">
        <v>6</v>
      </c>
      <c r="O12" s="1">
        <v>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>
        <f t="shared" si="0"/>
        <v>30</v>
      </c>
      <c r="AD12" t="s">
        <v>211</v>
      </c>
    </row>
    <row r="13" spans="1:35" x14ac:dyDescent="0.25">
      <c r="A13" s="1">
        <v>10</v>
      </c>
      <c r="B13" s="3" t="s">
        <v>6</v>
      </c>
      <c r="C13" s="3" t="s">
        <v>43</v>
      </c>
      <c r="D13" s="1" t="s">
        <v>50</v>
      </c>
      <c r="E13" s="1">
        <v>1</v>
      </c>
      <c r="F13" s="1">
        <v>1</v>
      </c>
      <c r="G13" s="1">
        <v>8</v>
      </c>
      <c r="H13" s="1">
        <v>10</v>
      </c>
      <c r="I13" s="1"/>
      <c r="J13" s="1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>
        <f t="shared" si="0"/>
        <v>20</v>
      </c>
      <c r="AB13" t="s">
        <v>63</v>
      </c>
      <c r="AC13" t="s">
        <v>98</v>
      </c>
    </row>
    <row r="14" spans="1:35" x14ac:dyDescent="0.25">
      <c r="A14" s="1">
        <v>11</v>
      </c>
      <c r="B14" s="3" t="s">
        <v>128</v>
      </c>
      <c r="C14" s="9" t="s">
        <v>95</v>
      </c>
      <c r="D14" s="1" t="s">
        <v>50</v>
      </c>
      <c r="E14" s="1"/>
      <c r="F14" s="1"/>
      <c r="G14" s="1"/>
      <c r="H14" s="1"/>
      <c r="I14" s="1"/>
      <c r="J14" s="1"/>
      <c r="K14" s="3"/>
      <c r="L14" s="1">
        <v>2</v>
      </c>
      <c r="M14" s="1">
        <v>1</v>
      </c>
      <c r="N14" s="1"/>
      <c r="O14" s="1"/>
      <c r="P14" s="1"/>
      <c r="Q14" s="1"/>
      <c r="R14" s="1"/>
      <c r="S14" s="1">
        <v>4</v>
      </c>
      <c r="T14" s="1">
        <v>5</v>
      </c>
      <c r="U14" s="1"/>
      <c r="V14" s="1"/>
      <c r="W14" s="1">
        <v>4</v>
      </c>
      <c r="X14" s="1">
        <v>5</v>
      </c>
      <c r="Y14" s="11">
        <v>0.65</v>
      </c>
      <c r="Z14" s="1"/>
      <c r="AA14" s="1">
        <f>ROUND(SUM(E14:M14)*Y14+SUM(N14:X14),0)</f>
        <v>20</v>
      </c>
      <c r="AC14" t="s">
        <v>176</v>
      </c>
      <c r="AF14" t="s">
        <v>238</v>
      </c>
      <c r="AH14" t="s">
        <v>294</v>
      </c>
    </row>
    <row r="15" spans="1:35" x14ac:dyDescent="0.25">
      <c r="A15" s="1">
        <v>12</v>
      </c>
      <c r="B15" s="3" t="s">
        <v>281</v>
      </c>
      <c r="C15" s="6" t="s">
        <v>284</v>
      </c>
      <c r="D15" s="1" t="s">
        <v>50</v>
      </c>
      <c r="E15" s="7"/>
      <c r="F15" s="1"/>
      <c r="G15" s="1"/>
      <c r="H15" s="1"/>
      <c r="I15" s="1"/>
      <c r="J15" s="1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10</v>
      </c>
      <c r="X15" s="1">
        <v>10</v>
      </c>
      <c r="Y15" s="1"/>
      <c r="Z15" s="1"/>
      <c r="AA15" s="1">
        <f>SUM(E15:Z15)</f>
        <v>20</v>
      </c>
      <c r="AH15" t="s">
        <v>307</v>
      </c>
    </row>
    <row r="16" spans="1:35" x14ac:dyDescent="0.25">
      <c r="A16" s="1">
        <v>13</v>
      </c>
      <c r="B16" s="3" t="s">
        <v>124</v>
      </c>
      <c r="C16" s="1" t="s">
        <v>125</v>
      </c>
      <c r="D16" s="1" t="s">
        <v>49</v>
      </c>
      <c r="E16" s="3"/>
      <c r="F16" s="3"/>
      <c r="G16" s="3"/>
      <c r="H16" s="3"/>
      <c r="I16" s="3"/>
      <c r="J16" s="1"/>
      <c r="K16" s="3">
        <v>17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f>SUM(E16:Z16)</f>
        <v>17</v>
      </c>
      <c r="AB16" t="s">
        <v>148</v>
      </c>
    </row>
    <row r="17" spans="1:34" x14ac:dyDescent="0.25">
      <c r="A17" s="1">
        <v>14</v>
      </c>
      <c r="B17" s="3" t="s">
        <v>3</v>
      </c>
      <c r="C17" s="3" t="s">
        <v>40</v>
      </c>
      <c r="D17" s="1" t="s">
        <v>49</v>
      </c>
      <c r="E17" s="1">
        <v>8</v>
      </c>
      <c r="F17" s="1">
        <v>8</v>
      </c>
      <c r="G17" s="1"/>
      <c r="H17" s="1"/>
      <c r="I17" s="1"/>
      <c r="J17" s="1"/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>
        <f>SUM(E17:Z17)</f>
        <v>16</v>
      </c>
      <c r="AB17" t="s">
        <v>65</v>
      </c>
    </row>
    <row r="18" spans="1:34" x14ac:dyDescent="0.25">
      <c r="A18" s="1">
        <v>15</v>
      </c>
      <c r="B18" s="1" t="s">
        <v>86</v>
      </c>
      <c r="C18" s="1" t="s">
        <v>42</v>
      </c>
      <c r="D18" s="1" t="s">
        <v>51</v>
      </c>
      <c r="E18" s="1"/>
      <c r="F18" s="1"/>
      <c r="G18" s="1"/>
      <c r="H18" s="1"/>
      <c r="I18" s="1">
        <v>10</v>
      </c>
      <c r="J18" s="1">
        <v>1</v>
      </c>
      <c r="K18" s="3"/>
      <c r="L18" s="1"/>
      <c r="M18" s="1"/>
      <c r="N18" s="1">
        <v>4</v>
      </c>
      <c r="O18" s="1">
        <v>1</v>
      </c>
      <c r="P18" s="1"/>
      <c r="Q18" s="1"/>
      <c r="R18" s="1"/>
      <c r="S18" s="1"/>
      <c r="T18" s="1"/>
      <c r="U18" s="1"/>
      <c r="V18" s="1"/>
      <c r="W18" s="1"/>
      <c r="X18" s="1"/>
      <c r="Y18" s="11">
        <v>0.9</v>
      </c>
      <c r="Z18" s="1"/>
      <c r="AA18" s="1">
        <f>ROUND(SUM(E18:M18)*Y18+SUM(N18:X18),0)</f>
        <v>15</v>
      </c>
      <c r="AB18" t="s">
        <v>90</v>
      </c>
      <c r="AC18" t="s">
        <v>170</v>
      </c>
      <c r="AD18" t="s">
        <v>212</v>
      </c>
    </row>
    <row r="19" spans="1:34" x14ac:dyDescent="0.25">
      <c r="A19" s="1">
        <v>16</v>
      </c>
      <c r="B19" s="7" t="s">
        <v>165</v>
      </c>
      <c r="C19" s="1" t="s">
        <v>166</v>
      </c>
      <c r="D19" s="1" t="s">
        <v>49</v>
      </c>
      <c r="E19" s="7"/>
      <c r="F19" s="1"/>
      <c r="G19" s="1"/>
      <c r="H19" s="1"/>
      <c r="I19" s="1"/>
      <c r="J19" s="1"/>
      <c r="K19" s="3"/>
      <c r="L19" s="1">
        <v>1</v>
      </c>
      <c r="M19" s="1">
        <v>1</v>
      </c>
      <c r="N19" s="1">
        <v>8</v>
      </c>
      <c r="O19" s="1">
        <v>2</v>
      </c>
      <c r="P19" s="1"/>
      <c r="Q19" s="1"/>
      <c r="R19" s="1"/>
      <c r="S19" s="1">
        <v>1</v>
      </c>
      <c r="T19" s="1">
        <v>1</v>
      </c>
      <c r="U19" s="1"/>
      <c r="V19" s="1"/>
      <c r="W19" s="1"/>
      <c r="X19" s="1"/>
      <c r="Y19" s="1"/>
      <c r="Z19" s="1"/>
      <c r="AA19" s="1">
        <f>SUM(E19:Z19)</f>
        <v>14</v>
      </c>
      <c r="AC19" t="s">
        <v>169</v>
      </c>
      <c r="AD19" t="s">
        <v>210</v>
      </c>
    </row>
    <row r="20" spans="1:34" x14ac:dyDescent="0.25">
      <c r="A20" s="1">
        <v>17</v>
      </c>
      <c r="B20" s="6" t="s">
        <v>252</v>
      </c>
      <c r="C20" s="1" t="s">
        <v>115</v>
      </c>
      <c r="D20" s="1" t="s">
        <v>51</v>
      </c>
      <c r="E20" s="1"/>
      <c r="F20" s="1"/>
      <c r="G20" s="1"/>
      <c r="H20" s="1"/>
      <c r="I20" s="1"/>
      <c r="J20" s="1"/>
      <c r="K20" s="3"/>
      <c r="L20" s="1"/>
      <c r="M20" s="1"/>
      <c r="N20" s="1"/>
      <c r="O20" s="1"/>
      <c r="P20" s="1"/>
      <c r="Q20" s="1"/>
      <c r="R20" s="1"/>
      <c r="S20" s="1"/>
      <c r="T20" s="1"/>
      <c r="U20" s="1">
        <v>5</v>
      </c>
      <c r="V20" s="1">
        <v>5</v>
      </c>
      <c r="W20" s="1"/>
      <c r="X20" s="1"/>
      <c r="Y20" s="1"/>
      <c r="Z20" s="1"/>
      <c r="AA20" s="1">
        <f>SUM(E20:Z20)</f>
        <v>10</v>
      </c>
      <c r="AG20" t="s">
        <v>256</v>
      </c>
    </row>
    <row r="21" spans="1:34" x14ac:dyDescent="0.25">
      <c r="A21" s="1">
        <v>18</v>
      </c>
      <c r="B21" s="3" t="s">
        <v>282</v>
      </c>
      <c r="C21" s="3" t="s">
        <v>283</v>
      </c>
      <c r="D21" s="1" t="s">
        <v>50</v>
      </c>
      <c r="E21" s="1"/>
      <c r="F21" s="1"/>
      <c r="G21" s="1"/>
      <c r="H21" s="1"/>
      <c r="I21" s="1"/>
      <c r="J21" s="1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>
        <v>8</v>
      </c>
      <c r="X21" s="1">
        <v>1</v>
      </c>
      <c r="Y21" s="1"/>
      <c r="Z21" s="1"/>
      <c r="AA21" s="1">
        <f>SUM(E21:Z21)</f>
        <v>9</v>
      </c>
      <c r="AH21" t="s">
        <v>306</v>
      </c>
    </row>
    <row r="22" spans="1:34" x14ac:dyDescent="0.25">
      <c r="A22" s="1">
        <v>19</v>
      </c>
      <c r="B22" s="3" t="s">
        <v>7</v>
      </c>
      <c r="C22" s="10" t="s">
        <v>44</v>
      </c>
      <c r="D22" s="1" t="s">
        <v>50</v>
      </c>
      <c r="E22" s="1">
        <v>1</v>
      </c>
      <c r="F22" s="1">
        <v>1</v>
      </c>
      <c r="G22" s="1"/>
      <c r="H22" s="1"/>
      <c r="I22" s="1">
        <v>1</v>
      </c>
      <c r="J22" s="1">
        <v>1</v>
      </c>
      <c r="K22" s="3"/>
      <c r="L22" s="1"/>
      <c r="M22" s="1"/>
      <c r="N22" s="1"/>
      <c r="O22" s="1"/>
      <c r="P22" s="1">
        <v>1</v>
      </c>
      <c r="Q22" s="1">
        <v>1</v>
      </c>
      <c r="R22" s="1">
        <v>1</v>
      </c>
      <c r="S22" s="1"/>
      <c r="T22" s="1"/>
      <c r="U22" s="1"/>
      <c r="V22" s="1"/>
      <c r="W22" s="1"/>
      <c r="X22" s="1"/>
      <c r="Y22" s="1"/>
      <c r="Z22" s="1"/>
      <c r="AA22" s="1">
        <f>SUM(E22:Z22)</f>
        <v>7</v>
      </c>
      <c r="AB22" t="s">
        <v>84</v>
      </c>
      <c r="AE22" t="s">
        <v>233</v>
      </c>
    </row>
    <row r="23" spans="1:34" x14ac:dyDescent="0.25">
      <c r="A23" s="1">
        <v>20</v>
      </c>
      <c r="B23" s="6" t="s">
        <v>235</v>
      </c>
      <c r="C23" s="1" t="s">
        <v>218</v>
      </c>
      <c r="D23" s="1" t="s">
        <v>49</v>
      </c>
      <c r="E23" s="1"/>
      <c r="F23" s="1"/>
      <c r="G23" s="1"/>
      <c r="H23" s="1"/>
      <c r="I23" s="1"/>
      <c r="J23" s="1"/>
      <c r="K23" s="3"/>
      <c r="L23" s="1"/>
      <c r="M23" s="1"/>
      <c r="N23" s="1" t="s">
        <v>34</v>
      </c>
      <c r="O23" s="1"/>
      <c r="P23" s="1"/>
      <c r="Q23" s="1"/>
      <c r="R23" s="1"/>
      <c r="S23" s="1">
        <v>5</v>
      </c>
      <c r="T23" s="1">
        <v>1</v>
      </c>
      <c r="U23" s="1"/>
      <c r="V23" s="1"/>
      <c r="W23" s="1"/>
      <c r="X23" s="1"/>
      <c r="Y23" s="1"/>
      <c r="Z23" s="1"/>
      <c r="AA23" s="1">
        <f>SUM(E23:Z23)</f>
        <v>6</v>
      </c>
      <c r="AF23" t="s">
        <v>239</v>
      </c>
    </row>
    <row r="24" spans="1:34" x14ac:dyDescent="0.25">
      <c r="A24" s="1"/>
      <c r="B24" s="1"/>
      <c r="C24" s="3"/>
      <c r="D24" s="1"/>
      <c r="E24" s="1"/>
      <c r="F24" s="1"/>
      <c r="G24" s="1"/>
      <c r="H24" s="1"/>
      <c r="I24" s="1"/>
      <c r="J24" s="1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34" x14ac:dyDescent="0.25">
      <c r="A25" s="2" t="s">
        <v>8</v>
      </c>
      <c r="B25" s="1"/>
      <c r="C25" s="3"/>
      <c r="D25" s="1"/>
      <c r="E25" s="1"/>
      <c r="F25" s="1"/>
      <c r="G25" s="1"/>
      <c r="H25" s="1"/>
      <c r="I25" s="1"/>
      <c r="J25" s="1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4" x14ac:dyDescent="0.25">
      <c r="A26" s="1"/>
      <c r="B26" s="1"/>
      <c r="C26" s="3"/>
      <c r="D26" s="1"/>
      <c r="E26" s="1"/>
      <c r="F26" s="1"/>
      <c r="G26" s="1"/>
      <c r="H26" s="1"/>
      <c r="I26" s="1"/>
      <c r="J26" s="1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4" x14ac:dyDescent="0.25">
      <c r="A27" s="1">
        <v>1</v>
      </c>
      <c r="B27" s="3" t="s">
        <v>114</v>
      </c>
      <c r="C27" s="1" t="s">
        <v>115</v>
      </c>
      <c r="D27" s="1" t="s">
        <v>51</v>
      </c>
      <c r="E27" s="1"/>
      <c r="F27" s="1"/>
      <c r="G27" s="1"/>
      <c r="H27" s="1"/>
      <c r="I27" s="1"/>
      <c r="J27" s="1"/>
      <c r="K27" s="3">
        <v>58</v>
      </c>
      <c r="L27" s="1">
        <v>8</v>
      </c>
      <c r="M27" s="1">
        <v>8</v>
      </c>
      <c r="N27" s="1">
        <v>5</v>
      </c>
      <c r="O27" s="1">
        <v>5</v>
      </c>
      <c r="P27" s="1">
        <v>10</v>
      </c>
      <c r="Q27" s="1">
        <v>10</v>
      </c>
      <c r="R27" s="1">
        <v>10</v>
      </c>
      <c r="S27" s="1">
        <v>8</v>
      </c>
      <c r="T27" s="1">
        <v>10</v>
      </c>
      <c r="U27" s="1">
        <v>6</v>
      </c>
      <c r="V27" s="1">
        <v>10</v>
      </c>
      <c r="W27" s="1">
        <v>6</v>
      </c>
      <c r="X27" s="1">
        <v>5</v>
      </c>
      <c r="Y27" s="1"/>
      <c r="Z27" s="1">
        <v>-1</v>
      </c>
      <c r="AA27" s="1">
        <f>SUM(E27:Z27)</f>
        <v>158</v>
      </c>
      <c r="AB27" t="s">
        <v>142</v>
      </c>
      <c r="AC27" t="s">
        <v>172</v>
      </c>
      <c r="AD27" t="s">
        <v>207</v>
      </c>
      <c r="AE27" t="s">
        <v>224</v>
      </c>
      <c r="AF27" t="s">
        <v>240</v>
      </c>
      <c r="AG27" t="s">
        <v>259</v>
      </c>
      <c r="AH27" t="s">
        <v>297</v>
      </c>
    </row>
    <row r="28" spans="1:34" x14ac:dyDescent="0.25">
      <c r="A28" s="1">
        <v>2</v>
      </c>
      <c r="B28" s="3" t="s">
        <v>116</v>
      </c>
      <c r="C28" s="10" t="s">
        <v>42</v>
      </c>
      <c r="D28" s="1" t="s">
        <v>51</v>
      </c>
      <c r="E28" s="3"/>
      <c r="F28" s="1"/>
      <c r="G28" s="1"/>
      <c r="H28" s="1"/>
      <c r="I28" s="1"/>
      <c r="J28" s="1"/>
      <c r="K28" s="3">
        <v>30</v>
      </c>
      <c r="L28" s="1">
        <v>5</v>
      </c>
      <c r="M28" s="1">
        <v>5</v>
      </c>
      <c r="N28" s="1"/>
      <c r="O28" s="1"/>
      <c r="P28" s="1">
        <v>6</v>
      </c>
      <c r="Q28" s="1">
        <v>8</v>
      </c>
      <c r="R28" s="1">
        <v>6</v>
      </c>
      <c r="S28" s="1">
        <v>1</v>
      </c>
      <c r="T28" s="1">
        <v>6</v>
      </c>
      <c r="U28" s="1"/>
      <c r="V28" s="1"/>
      <c r="W28" s="1">
        <v>8</v>
      </c>
      <c r="X28" s="1">
        <v>8</v>
      </c>
      <c r="Y28" s="11">
        <v>0.75</v>
      </c>
      <c r="Z28" s="1"/>
      <c r="AA28" s="3">
        <f>ROUND(SUM(E28:O28)*Y28+SUM(P28:R28),0)+SUM(S28:X28)</f>
        <v>73</v>
      </c>
      <c r="AC28" t="s">
        <v>187</v>
      </c>
      <c r="AE28" t="s">
        <v>143</v>
      </c>
      <c r="AF28" t="s">
        <v>242</v>
      </c>
      <c r="AH28" t="s">
        <v>296</v>
      </c>
    </row>
    <row r="29" spans="1:34" x14ac:dyDescent="0.25">
      <c r="A29" s="1">
        <v>3</v>
      </c>
      <c r="B29" s="1" t="s">
        <v>9</v>
      </c>
      <c r="C29" s="3" t="s">
        <v>45</v>
      </c>
      <c r="D29" s="1" t="s">
        <v>51</v>
      </c>
      <c r="E29" s="1">
        <v>10</v>
      </c>
      <c r="F29" s="1">
        <v>10</v>
      </c>
      <c r="G29" s="1">
        <v>6</v>
      </c>
      <c r="H29" s="1">
        <v>8</v>
      </c>
      <c r="I29" s="1">
        <v>6</v>
      </c>
      <c r="J29" s="1">
        <v>8</v>
      </c>
      <c r="K29" s="3"/>
      <c r="L29" s="1">
        <v>1</v>
      </c>
      <c r="M29" s="1">
        <v>1</v>
      </c>
      <c r="N29" s="1"/>
      <c r="O29" s="1"/>
      <c r="P29" s="1">
        <v>8</v>
      </c>
      <c r="Q29" s="1">
        <v>1</v>
      </c>
      <c r="R29" s="1">
        <v>1</v>
      </c>
      <c r="S29" s="1"/>
      <c r="T29" s="1"/>
      <c r="U29" s="1"/>
      <c r="V29" s="1"/>
      <c r="W29" s="1"/>
      <c r="X29" s="1"/>
      <c r="Y29" s="1"/>
      <c r="Z29" s="1"/>
      <c r="AA29" s="1">
        <f t="shared" ref="AA29:AA37" si="1">SUM(E29:Z29)</f>
        <v>60</v>
      </c>
      <c r="AB29" t="s">
        <v>66</v>
      </c>
      <c r="AC29" t="s">
        <v>179</v>
      </c>
      <c r="AE29" t="s">
        <v>94</v>
      </c>
    </row>
    <row r="30" spans="1:34" x14ac:dyDescent="0.25">
      <c r="A30" s="1">
        <v>4</v>
      </c>
      <c r="B30" s="1" t="s">
        <v>87</v>
      </c>
      <c r="C30" s="3" t="s">
        <v>89</v>
      </c>
      <c r="D30" s="1" t="s">
        <v>51</v>
      </c>
      <c r="E30" s="1"/>
      <c r="F30" s="1"/>
      <c r="G30" s="1"/>
      <c r="H30" s="1"/>
      <c r="I30" s="1">
        <v>8</v>
      </c>
      <c r="J30" s="1">
        <v>10</v>
      </c>
      <c r="K30" s="3"/>
      <c r="L30" s="1">
        <v>3</v>
      </c>
      <c r="M30" s="1">
        <v>4</v>
      </c>
      <c r="N30" s="1">
        <v>6</v>
      </c>
      <c r="O30" s="1">
        <v>6</v>
      </c>
      <c r="P30" s="1">
        <v>1</v>
      </c>
      <c r="Q30" s="1">
        <v>1</v>
      </c>
      <c r="R30" s="1">
        <v>5</v>
      </c>
      <c r="S30" s="1"/>
      <c r="T30" s="1"/>
      <c r="U30" s="1"/>
      <c r="V30" s="1"/>
      <c r="W30" s="1">
        <v>4</v>
      </c>
      <c r="X30" s="1">
        <v>4</v>
      </c>
      <c r="Y30" s="1"/>
      <c r="Z30" s="1"/>
      <c r="AA30" s="1">
        <f t="shared" si="1"/>
        <v>52</v>
      </c>
      <c r="AB30" t="s">
        <v>66</v>
      </c>
      <c r="AC30" t="s">
        <v>176</v>
      </c>
      <c r="AD30" t="s">
        <v>206</v>
      </c>
      <c r="AE30" t="s">
        <v>225</v>
      </c>
    </row>
    <row r="31" spans="1:34" x14ac:dyDescent="0.25">
      <c r="A31" s="1">
        <v>5</v>
      </c>
      <c r="B31" s="1" t="s">
        <v>173</v>
      </c>
      <c r="C31" s="1" t="s">
        <v>129</v>
      </c>
      <c r="D31" s="1" t="s">
        <v>49</v>
      </c>
      <c r="E31" s="1"/>
      <c r="F31" s="1"/>
      <c r="G31" s="1"/>
      <c r="H31" s="1"/>
      <c r="I31" s="1"/>
      <c r="J31" s="1"/>
      <c r="K31" s="3"/>
      <c r="L31" s="1">
        <v>6</v>
      </c>
      <c r="M31" s="1">
        <v>5</v>
      </c>
      <c r="N31" s="1"/>
      <c r="O31" s="1"/>
      <c r="P31" s="1">
        <v>1</v>
      </c>
      <c r="Q31" s="1">
        <v>6</v>
      </c>
      <c r="R31" s="1">
        <v>8</v>
      </c>
      <c r="S31" s="1">
        <v>10</v>
      </c>
      <c r="T31" s="1">
        <v>8</v>
      </c>
      <c r="U31" s="1"/>
      <c r="V31" s="1"/>
      <c r="W31" s="1"/>
      <c r="X31" s="1"/>
      <c r="Y31" s="1"/>
      <c r="Z31" s="1"/>
      <c r="AA31" s="1">
        <f t="shared" si="1"/>
        <v>44</v>
      </c>
      <c r="AC31" t="s">
        <v>172</v>
      </c>
      <c r="AE31" t="s">
        <v>226</v>
      </c>
      <c r="AF31" t="s">
        <v>241</v>
      </c>
    </row>
    <row r="32" spans="1:34" x14ac:dyDescent="0.25">
      <c r="A32" s="1">
        <v>6</v>
      </c>
      <c r="B32" s="1" t="s">
        <v>11</v>
      </c>
      <c r="C32" s="9" t="s">
        <v>47</v>
      </c>
      <c r="D32" s="1" t="s">
        <v>50</v>
      </c>
      <c r="E32" s="1">
        <v>1</v>
      </c>
      <c r="F32" s="1">
        <v>1</v>
      </c>
      <c r="G32" s="1">
        <v>10</v>
      </c>
      <c r="H32" s="1">
        <v>10</v>
      </c>
      <c r="I32" s="1">
        <v>4</v>
      </c>
      <c r="J32" s="1">
        <v>6</v>
      </c>
      <c r="K32" s="3"/>
      <c r="L32" s="1">
        <v>4</v>
      </c>
      <c r="M32" s="1">
        <v>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>
        <f t="shared" si="1"/>
        <v>42</v>
      </c>
      <c r="AB32" t="s">
        <v>67</v>
      </c>
      <c r="AC32" t="s">
        <v>175</v>
      </c>
    </row>
    <row r="33" spans="1:34" x14ac:dyDescent="0.25">
      <c r="A33" s="1">
        <v>7</v>
      </c>
      <c r="B33" s="6" t="s">
        <v>130</v>
      </c>
      <c r="C33" s="1" t="s">
        <v>115</v>
      </c>
      <c r="D33" s="1" t="s">
        <v>51</v>
      </c>
      <c r="E33" s="1"/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1">
        <v>10</v>
      </c>
      <c r="V33" s="1">
        <v>6</v>
      </c>
      <c r="W33" s="1">
        <v>10</v>
      </c>
      <c r="X33" s="1">
        <v>10</v>
      </c>
      <c r="Y33" s="1"/>
      <c r="Z33" s="1"/>
      <c r="AA33" s="1">
        <f t="shared" si="1"/>
        <v>36</v>
      </c>
      <c r="AG33" t="s">
        <v>260</v>
      </c>
      <c r="AH33" t="s">
        <v>295</v>
      </c>
    </row>
    <row r="34" spans="1:34" x14ac:dyDescent="0.25">
      <c r="A34" s="1">
        <v>8</v>
      </c>
      <c r="B34" s="6" t="s">
        <v>93</v>
      </c>
      <c r="C34" s="9" t="s">
        <v>95</v>
      </c>
      <c r="D34" s="1" t="s">
        <v>50</v>
      </c>
      <c r="E34" s="1"/>
      <c r="F34" s="1"/>
      <c r="G34" s="1"/>
      <c r="H34" s="1"/>
      <c r="I34" s="1">
        <v>10</v>
      </c>
      <c r="J34" s="1">
        <v>1</v>
      </c>
      <c r="K34" s="3"/>
      <c r="L34" s="1">
        <v>10</v>
      </c>
      <c r="M34" s="1">
        <v>10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>
        <f t="shared" si="1"/>
        <v>31</v>
      </c>
      <c r="AB34" t="s">
        <v>94</v>
      </c>
      <c r="AC34" t="s">
        <v>171</v>
      </c>
      <c r="AD34" t="s">
        <v>34</v>
      </c>
    </row>
    <row r="35" spans="1:34" x14ac:dyDescent="0.25">
      <c r="A35" s="1">
        <v>9</v>
      </c>
      <c r="B35" s="6" t="s">
        <v>124</v>
      </c>
      <c r="C35" s="1" t="s">
        <v>115</v>
      </c>
      <c r="D35" s="1" t="s">
        <v>51</v>
      </c>
      <c r="E35" s="7"/>
      <c r="F35" s="1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1"/>
      <c r="U35" s="1">
        <v>8</v>
      </c>
      <c r="V35" s="1">
        <v>1</v>
      </c>
      <c r="W35" s="1">
        <v>5</v>
      </c>
      <c r="X35" s="1">
        <v>6</v>
      </c>
      <c r="Y35" s="1"/>
      <c r="Z35" s="1"/>
      <c r="AA35" s="1">
        <f t="shared" si="1"/>
        <v>20</v>
      </c>
      <c r="AG35" t="s">
        <v>261</v>
      </c>
      <c r="AH35" t="s">
        <v>69</v>
      </c>
    </row>
    <row r="36" spans="1:34" x14ac:dyDescent="0.25">
      <c r="A36" s="1">
        <v>10</v>
      </c>
      <c r="B36" s="3" t="s">
        <v>157</v>
      </c>
      <c r="C36" s="1" t="s">
        <v>115</v>
      </c>
      <c r="D36" s="1" t="s">
        <v>51</v>
      </c>
      <c r="E36" s="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>
        <v>5</v>
      </c>
      <c r="V36" s="1">
        <v>8</v>
      </c>
      <c r="W36" s="1"/>
      <c r="X36" s="1"/>
      <c r="Y36" s="1"/>
      <c r="Z36" s="1"/>
      <c r="AA36" s="1">
        <f t="shared" si="1"/>
        <v>13</v>
      </c>
      <c r="AG36" t="s">
        <v>262</v>
      </c>
    </row>
    <row r="37" spans="1:34" x14ac:dyDescent="0.25">
      <c r="A37" s="1">
        <v>11</v>
      </c>
      <c r="B37" s="6" t="s">
        <v>36</v>
      </c>
      <c r="C37" s="9" t="s">
        <v>53</v>
      </c>
      <c r="D37" s="9" t="s">
        <v>50</v>
      </c>
      <c r="E37" s="1"/>
      <c r="F37" s="1"/>
      <c r="G37" s="1">
        <v>1</v>
      </c>
      <c r="H37" s="1">
        <v>1</v>
      </c>
      <c r="I37" s="1"/>
      <c r="J37" s="1"/>
      <c r="K37" s="3"/>
      <c r="L37" s="1">
        <v>1</v>
      </c>
      <c r="M37" s="1">
        <v>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>
        <f t="shared" si="1"/>
        <v>5</v>
      </c>
      <c r="AC37" t="s">
        <v>181</v>
      </c>
    </row>
    <row r="38" spans="1:34" x14ac:dyDescent="0.25">
      <c r="A38" s="1"/>
      <c r="B38" s="3"/>
      <c r="C38" s="1"/>
      <c r="D38" s="1"/>
      <c r="E38" s="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34" x14ac:dyDescent="0.25">
      <c r="A39" s="1"/>
      <c r="B39" s="1"/>
      <c r="C39" s="1"/>
      <c r="D39" s="1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34" x14ac:dyDescent="0.25">
      <c r="A40" s="2" t="s">
        <v>15</v>
      </c>
      <c r="B40" s="1"/>
      <c r="C40" s="1"/>
      <c r="D40" s="1"/>
      <c r="E40" s="1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3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34" x14ac:dyDescent="0.25">
      <c r="A42" s="1">
        <v>1</v>
      </c>
      <c r="B42" s="1" t="s">
        <v>10</v>
      </c>
      <c r="C42" s="1" t="s">
        <v>45</v>
      </c>
      <c r="D42" s="1" t="s">
        <v>51</v>
      </c>
      <c r="E42" s="1">
        <v>8</v>
      </c>
      <c r="F42" s="1">
        <v>8</v>
      </c>
      <c r="G42" s="1">
        <v>1</v>
      </c>
      <c r="H42" s="1">
        <v>1</v>
      </c>
      <c r="I42" s="1">
        <v>6</v>
      </c>
      <c r="J42" s="1">
        <v>8</v>
      </c>
      <c r="K42" s="3"/>
      <c r="L42" s="1">
        <v>10</v>
      </c>
      <c r="M42" s="1">
        <v>10</v>
      </c>
      <c r="N42" s="1">
        <v>10</v>
      </c>
      <c r="O42" s="1">
        <v>10</v>
      </c>
      <c r="P42" s="1">
        <v>10</v>
      </c>
      <c r="Q42" s="1">
        <v>10</v>
      </c>
      <c r="R42" s="1">
        <v>10</v>
      </c>
      <c r="S42" s="1">
        <v>10</v>
      </c>
      <c r="T42" s="1">
        <v>10</v>
      </c>
      <c r="U42" s="1">
        <v>10</v>
      </c>
      <c r="V42" s="1">
        <v>5</v>
      </c>
      <c r="W42" s="1">
        <v>10</v>
      </c>
      <c r="X42" s="1">
        <v>10</v>
      </c>
      <c r="Y42" s="1"/>
      <c r="Z42" s="1"/>
      <c r="AA42" s="1">
        <f>SUM(E42:Z42)</f>
        <v>157</v>
      </c>
      <c r="AB42" t="s">
        <v>68</v>
      </c>
      <c r="AC42" t="s">
        <v>184</v>
      </c>
      <c r="AD42" t="s">
        <v>204</v>
      </c>
      <c r="AE42" t="s">
        <v>227</v>
      </c>
      <c r="AF42" t="s">
        <v>243</v>
      </c>
      <c r="AG42" t="s">
        <v>267</v>
      </c>
      <c r="AH42" t="s">
        <v>298</v>
      </c>
    </row>
    <row r="43" spans="1:34" x14ac:dyDescent="0.25">
      <c r="A43" s="1">
        <v>2</v>
      </c>
      <c r="B43" s="1" t="s">
        <v>91</v>
      </c>
      <c r="C43" s="1" t="s">
        <v>88</v>
      </c>
      <c r="D43" s="1" t="s">
        <v>51</v>
      </c>
      <c r="E43" s="1">
        <v>8</v>
      </c>
      <c r="F43" s="1">
        <v>4</v>
      </c>
      <c r="G43" s="1"/>
      <c r="H43" s="1"/>
      <c r="I43" s="1">
        <v>8</v>
      </c>
      <c r="J43" s="1">
        <v>10</v>
      </c>
      <c r="K43" s="3"/>
      <c r="L43" s="1">
        <v>8</v>
      </c>
      <c r="M43" s="1">
        <v>8</v>
      </c>
      <c r="N43" s="1">
        <v>8</v>
      </c>
      <c r="O43" s="1">
        <v>8</v>
      </c>
      <c r="P43" s="1">
        <v>8</v>
      </c>
      <c r="Q43" s="1">
        <v>8</v>
      </c>
      <c r="R43" s="1">
        <v>8</v>
      </c>
      <c r="S43" s="1">
        <v>4</v>
      </c>
      <c r="T43" s="1">
        <v>1</v>
      </c>
      <c r="U43" s="1"/>
      <c r="V43" s="1"/>
      <c r="W43" s="1">
        <v>1</v>
      </c>
      <c r="X43" s="1">
        <v>3</v>
      </c>
      <c r="Y43" s="1"/>
      <c r="Z43" s="1"/>
      <c r="AA43" s="1">
        <f>SUM(E43:Z43)</f>
        <v>95</v>
      </c>
      <c r="AB43" t="s">
        <v>70</v>
      </c>
      <c r="AC43" t="s">
        <v>185</v>
      </c>
      <c r="AD43" t="s">
        <v>215</v>
      </c>
      <c r="AE43" t="s">
        <v>228</v>
      </c>
      <c r="AF43" t="s">
        <v>246</v>
      </c>
    </row>
    <row r="44" spans="1:34" x14ac:dyDescent="0.25">
      <c r="A44" s="1">
        <v>3</v>
      </c>
      <c r="B44" s="3" t="s">
        <v>183</v>
      </c>
      <c r="C44" s="3" t="s">
        <v>56</v>
      </c>
      <c r="D44" s="3" t="s">
        <v>52</v>
      </c>
      <c r="E44" s="3"/>
      <c r="F44" s="1"/>
      <c r="G44" s="1"/>
      <c r="H44" s="1"/>
      <c r="I44" s="1"/>
      <c r="J44" s="1"/>
      <c r="K44" s="1"/>
      <c r="L44" s="1">
        <v>6</v>
      </c>
      <c r="M44" s="1">
        <v>6</v>
      </c>
      <c r="N44" s="1"/>
      <c r="O44" s="1"/>
      <c r="P44" s="1"/>
      <c r="Q44" s="1"/>
      <c r="R44" s="1"/>
      <c r="S44" s="1">
        <v>8</v>
      </c>
      <c r="T44" s="1">
        <v>8</v>
      </c>
      <c r="U44" s="1"/>
      <c r="V44" s="1"/>
      <c r="W44" s="1">
        <v>5</v>
      </c>
      <c r="X44" s="1">
        <v>5</v>
      </c>
      <c r="Y44" s="1"/>
      <c r="Z44" s="1">
        <v>-1</v>
      </c>
      <c r="AA44" s="1">
        <f>SUM(E44:Z44)</f>
        <v>37</v>
      </c>
      <c r="AC44" t="s">
        <v>186</v>
      </c>
      <c r="AF44" t="s">
        <v>181</v>
      </c>
      <c r="AH44" t="s">
        <v>301</v>
      </c>
    </row>
    <row r="45" spans="1:34" x14ac:dyDescent="0.25">
      <c r="A45" s="1">
        <v>4</v>
      </c>
      <c r="B45" s="1" t="s">
        <v>22</v>
      </c>
      <c r="C45" s="7" t="s">
        <v>59</v>
      </c>
      <c r="D45" s="1" t="s">
        <v>52</v>
      </c>
      <c r="E45" s="1">
        <v>1</v>
      </c>
      <c r="F45" s="1">
        <v>4</v>
      </c>
      <c r="G45" s="1"/>
      <c r="H45" s="1"/>
      <c r="I45" s="1">
        <v>1</v>
      </c>
      <c r="J45" s="1">
        <v>1</v>
      </c>
      <c r="K45" s="1"/>
      <c r="L45" s="1">
        <v>10</v>
      </c>
      <c r="M45" s="1">
        <v>8</v>
      </c>
      <c r="N45" s="1"/>
      <c r="O45" s="1"/>
      <c r="P45" s="1">
        <v>1</v>
      </c>
      <c r="Q45" s="1">
        <v>6</v>
      </c>
      <c r="R45" s="1">
        <v>6</v>
      </c>
      <c r="S45" s="1">
        <v>3</v>
      </c>
      <c r="T45" s="1">
        <v>1</v>
      </c>
      <c r="U45" s="1"/>
      <c r="V45" s="1"/>
      <c r="W45" s="1">
        <v>1</v>
      </c>
      <c r="X45" s="1">
        <v>1</v>
      </c>
      <c r="Y45" s="11">
        <v>0.75</v>
      </c>
      <c r="Z45" s="1"/>
      <c r="AA45" s="1">
        <f>ROUND(SUM(E45:O45)*Y45+SUM(P45:R45),0)</f>
        <v>32</v>
      </c>
      <c r="AB45" t="s">
        <v>83</v>
      </c>
      <c r="AC45" t="s">
        <v>195</v>
      </c>
      <c r="AE45" t="s">
        <v>229</v>
      </c>
    </row>
    <row r="46" spans="1:34" x14ac:dyDescent="0.25">
      <c r="A46" s="1">
        <v>5</v>
      </c>
      <c r="B46" s="3" t="s">
        <v>201</v>
      </c>
      <c r="C46" s="8" t="s">
        <v>95</v>
      </c>
      <c r="D46" s="8" t="s">
        <v>50</v>
      </c>
      <c r="E46" s="1"/>
      <c r="F46" s="1"/>
      <c r="G46" s="1"/>
      <c r="H46" s="1"/>
      <c r="I46" s="1"/>
      <c r="J46" s="1"/>
      <c r="K46" s="1"/>
      <c r="L46" s="1"/>
      <c r="M46" s="1"/>
      <c r="N46" s="1">
        <v>5</v>
      </c>
      <c r="O46" s="1">
        <v>1</v>
      </c>
      <c r="P46" s="1"/>
      <c r="Q46" s="1"/>
      <c r="R46" s="1"/>
      <c r="S46" s="1">
        <v>5</v>
      </c>
      <c r="T46" s="1">
        <v>1</v>
      </c>
      <c r="U46" s="1">
        <v>8</v>
      </c>
      <c r="V46" s="1">
        <v>8</v>
      </c>
      <c r="W46" s="1"/>
      <c r="X46" s="1"/>
      <c r="Y46" s="11">
        <v>0.65</v>
      </c>
      <c r="Z46" s="1"/>
      <c r="AA46" s="1">
        <f>ROUND(SUM(E46:R46)*Y46+SUM(S46:X46),0)</f>
        <v>26</v>
      </c>
      <c r="AD46" t="s">
        <v>203</v>
      </c>
      <c r="AF46" t="s">
        <v>245</v>
      </c>
      <c r="AG46" t="s">
        <v>268</v>
      </c>
    </row>
    <row r="47" spans="1:34" x14ac:dyDescent="0.25">
      <c r="A47" s="1">
        <v>6</v>
      </c>
      <c r="B47" s="1" t="s">
        <v>20</v>
      </c>
      <c r="C47" s="6" t="s">
        <v>190</v>
      </c>
      <c r="D47" s="1" t="s">
        <v>50</v>
      </c>
      <c r="E47" s="1">
        <v>5</v>
      </c>
      <c r="F47" s="1">
        <v>10</v>
      </c>
      <c r="G47" s="1"/>
      <c r="H47" s="1"/>
      <c r="I47" s="1">
        <v>1</v>
      </c>
      <c r="J47" s="1">
        <v>1</v>
      </c>
      <c r="K47" s="3"/>
      <c r="L47" s="1">
        <v>4</v>
      </c>
      <c r="M47" s="1">
        <v>4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>
        <f>SUM(E47:Z47)</f>
        <v>25</v>
      </c>
      <c r="AB47" t="s">
        <v>78</v>
      </c>
      <c r="AC47" t="s">
        <v>188</v>
      </c>
      <c r="AE47" t="s">
        <v>34</v>
      </c>
    </row>
    <row r="48" spans="1:34" x14ac:dyDescent="0.25">
      <c r="A48" s="1">
        <v>7</v>
      </c>
      <c r="B48" s="1" t="s">
        <v>13</v>
      </c>
      <c r="C48" s="1" t="s">
        <v>48</v>
      </c>
      <c r="D48" s="1" t="s">
        <v>50</v>
      </c>
      <c r="E48" s="1">
        <v>6</v>
      </c>
      <c r="F48" s="1">
        <v>8</v>
      </c>
      <c r="G48" s="1">
        <v>8</v>
      </c>
      <c r="H48" s="1">
        <v>1</v>
      </c>
      <c r="I48" s="1"/>
      <c r="J48" s="1"/>
      <c r="K48" s="1"/>
      <c r="L48" s="1">
        <v>1</v>
      </c>
      <c r="M48" s="1">
        <v>1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>
        <f>SUM(E48:Z48)</f>
        <v>25</v>
      </c>
      <c r="AB48" t="s">
        <v>70</v>
      </c>
      <c r="AC48" t="s">
        <v>189</v>
      </c>
    </row>
    <row r="49" spans="1:34" x14ac:dyDescent="0.25">
      <c r="A49" s="1">
        <v>8</v>
      </c>
      <c r="B49" s="1" t="s">
        <v>35</v>
      </c>
      <c r="C49" s="3" t="s">
        <v>46</v>
      </c>
      <c r="D49" s="1" t="s">
        <v>52</v>
      </c>
      <c r="E49" s="1"/>
      <c r="F49" s="1"/>
      <c r="G49" s="1">
        <v>8</v>
      </c>
      <c r="H49" s="1">
        <v>6</v>
      </c>
      <c r="I49" s="1"/>
      <c r="J49" s="1"/>
      <c r="K49" s="3"/>
      <c r="L49" s="1"/>
      <c r="M49" s="1"/>
      <c r="N49" s="1"/>
      <c r="O49" s="1"/>
      <c r="P49" s="1"/>
      <c r="Q49" s="1"/>
      <c r="R49" s="1"/>
      <c r="S49" s="1">
        <v>6</v>
      </c>
      <c r="T49" s="1">
        <v>1</v>
      </c>
      <c r="U49" s="1"/>
      <c r="V49" s="1"/>
      <c r="W49" s="1"/>
      <c r="X49" s="1"/>
      <c r="Y49" s="11">
        <v>0.65</v>
      </c>
      <c r="Z49" s="1"/>
      <c r="AA49" s="1">
        <f>ROUND(SUM(E49:R49)*Y49+SUM(S49:X49),0)</f>
        <v>16</v>
      </c>
      <c r="AC49" t="s">
        <v>101</v>
      </c>
      <c r="AF49" t="s">
        <v>244</v>
      </c>
    </row>
    <row r="50" spans="1:34" x14ac:dyDescent="0.25">
      <c r="A50" s="1">
        <v>9</v>
      </c>
      <c r="B50" s="1" t="s">
        <v>285</v>
      </c>
      <c r="C50" s="1" t="s">
        <v>200</v>
      </c>
      <c r="D50" s="1" t="s">
        <v>52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>
        <v>8</v>
      </c>
      <c r="X50" s="1">
        <v>8</v>
      </c>
      <c r="Y50" s="1"/>
      <c r="Z50" s="1"/>
      <c r="AA50" s="1">
        <f>SUM(E50:Z50)</f>
        <v>16</v>
      </c>
      <c r="AH50" t="s">
        <v>299</v>
      </c>
    </row>
    <row r="51" spans="1:34" x14ac:dyDescent="0.25">
      <c r="A51" s="1">
        <v>10</v>
      </c>
      <c r="B51" s="18" t="s">
        <v>177</v>
      </c>
      <c r="C51" s="18" t="s">
        <v>178</v>
      </c>
      <c r="D51" s="1" t="s">
        <v>51</v>
      </c>
      <c r="E51" s="7"/>
      <c r="F51" s="1"/>
      <c r="G51" s="1"/>
      <c r="H51" s="1"/>
      <c r="I51" s="1"/>
      <c r="J51" s="1"/>
      <c r="K51" s="3"/>
      <c r="L51" s="1">
        <v>1</v>
      </c>
      <c r="M51" s="1">
        <v>1</v>
      </c>
      <c r="N51" s="1"/>
      <c r="O51" s="1"/>
      <c r="P51" s="1">
        <v>5</v>
      </c>
      <c r="Q51" s="1">
        <v>5</v>
      </c>
      <c r="R51" s="1">
        <v>1</v>
      </c>
      <c r="S51" s="1">
        <v>1</v>
      </c>
      <c r="T51" s="1">
        <v>1</v>
      </c>
      <c r="U51" s="1">
        <v>2</v>
      </c>
      <c r="V51" s="1">
        <v>1</v>
      </c>
      <c r="W51" s="1"/>
      <c r="X51" s="1"/>
      <c r="Y51" s="11">
        <v>0.65</v>
      </c>
      <c r="Z51" s="1"/>
      <c r="AA51" s="1">
        <f>ROUND(SUM(E51:R51)*Y51+SUM(S51:X51),0)</f>
        <v>13</v>
      </c>
      <c r="AC51" t="s">
        <v>180</v>
      </c>
      <c r="AE51" t="s">
        <v>78</v>
      </c>
      <c r="AG51" t="s">
        <v>272</v>
      </c>
    </row>
    <row r="52" spans="1:34" x14ac:dyDescent="0.25">
      <c r="A52" s="1">
        <v>11</v>
      </c>
      <c r="B52" s="1" t="s">
        <v>265</v>
      </c>
      <c r="C52" s="1" t="s">
        <v>46</v>
      </c>
      <c r="D52" s="3" t="s">
        <v>52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>
        <v>3</v>
      </c>
      <c r="V52" s="1">
        <v>10</v>
      </c>
      <c r="W52" s="1"/>
      <c r="X52" s="1"/>
      <c r="Y52" s="1"/>
      <c r="Z52" s="1"/>
      <c r="AA52" s="1">
        <f t="shared" ref="AA52:AA61" si="2">SUM(E52:Z52)</f>
        <v>13</v>
      </c>
      <c r="AG52" t="s">
        <v>271</v>
      </c>
    </row>
    <row r="53" spans="1:34" x14ac:dyDescent="0.25">
      <c r="A53" s="1">
        <v>12</v>
      </c>
      <c r="B53" s="1" t="s">
        <v>263</v>
      </c>
      <c r="C53" s="1" t="s">
        <v>266</v>
      </c>
      <c r="D53" s="1" t="s">
        <v>51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>
        <v>6</v>
      </c>
      <c r="V53" s="1">
        <v>6</v>
      </c>
      <c r="W53" s="1"/>
      <c r="X53" s="1"/>
      <c r="Y53" s="1"/>
      <c r="Z53" s="1"/>
      <c r="AA53" s="1">
        <f t="shared" si="2"/>
        <v>12</v>
      </c>
      <c r="AG53" t="s">
        <v>268</v>
      </c>
    </row>
    <row r="54" spans="1:34" x14ac:dyDescent="0.25">
      <c r="A54" s="1">
        <v>13</v>
      </c>
      <c r="B54" s="1" t="s">
        <v>92</v>
      </c>
      <c r="C54" s="1" t="s">
        <v>286</v>
      </c>
      <c r="D54" s="1" t="s">
        <v>51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>
        <v>6</v>
      </c>
      <c r="X54" s="1">
        <v>6</v>
      </c>
      <c r="Y54" s="1"/>
      <c r="Z54" s="1"/>
      <c r="AA54" s="1">
        <f t="shared" si="2"/>
        <v>12</v>
      </c>
      <c r="AH54" t="s">
        <v>71</v>
      </c>
    </row>
    <row r="55" spans="1:34" x14ac:dyDescent="0.25">
      <c r="A55" s="1">
        <v>14</v>
      </c>
      <c r="B55" s="1" t="s">
        <v>16</v>
      </c>
      <c r="C55" s="1" t="s">
        <v>44</v>
      </c>
      <c r="D55" s="1" t="s">
        <v>52</v>
      </c>
      <c r="E55" s="3">
        <v>4</v>
      </c>
      <c r="F55" s="1">
        <v>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>
        <f t="shared" si="2"/>
        <v>10</v>
      </c>
      <c r="AB55" t="s">
        <v>71</v>
      </c>
    </row>
    <row r="56" spans="1:34" x14ac:dyDescent="0.25">
      <c r="A56" s="1">
        <v>15</v>
      </c>
      <c r="B56" s="3" t="s">
        <v>120</v>
      </c>
      <c r="C56" s="1" t="s">
        <v>55</v>
      </c>
      <c r="D56" s="1" t="s">
        <v>52</v>
      </c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>
        <v>3</v>
      </c>
      <c r="X56" s="1">
        <v>4</v>
      </c>
      <c r="Y56" s="1"/>
      <c r="Z56" s="1"/>
      <c r="AA56" s="1">
        <f t="shared" si="2"/>
        <v>7</v>
      </c>
      <c r="AH56" t="s">
        <v>302</v>
      </c>
    </row>
    <row r="57" spans="1:34" x14ac:dyDescent="0.25">
      <c r="A57" s="1">
        <v>16</v>
      </c>
      <c r="B57" s="1" t="s">
        <v>14</v>
      </c>
      <c r="C57" s="1" t="s">
        <v>55</v>
      </c>
      <c r="D57" s="1" t="s">
        <v>52</v>
      </c>
      <c r="E57" s="1">
        <v>5</v>
      </c>
      <c r="F57" s="1">
        <v>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>
        <f t="shared" si="2"/>
        <v>6</v>
      </c>
      <c r="AB57" t="s">
        <v>72</v>
      </c>
    </row>
    <row r="58" spans="1:34" x14ac:dyDescent="0.25">
      <c r="A58" s="1">
        <v>17</v>
      </c>
      <c r="B58" s="1" t="s">
        <v>264</v>
      </c>
      <c r="C58" s="1" t="s">
        <v>266</v>
      </c>
      <c r="D58" s="1" t="s">
        <v>51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>
        <v>5</v>
      </c>
      <c r="V58" s="1">
        <v>1</v>
      </c>
      <c r="W58" s="1"/>
      <c r="X58" s="1"/>
      <c r="Y58" s="1"/>
      <c r="Z58" s="1"/>
      <c r="AA58" s="1">
        <f t="shared" si="2"/>
        <v>6</v>
      </c>
      <c r="AG58" t="s">
        <v>269</v>
      </c>
    </row>
    <row r="59" spans="1:34" x14ac:dyDescent="0.25">
      <c r="A59" s="1">
        <v>18</v>
      </c>
      <c r="B59" s="1" t="s">
        <v>159</v>
      </c>
      <c r="C59" s="1" t="s">
        <v>115</v>
      </c>
      <c r="D59" s="1" t="s">
        <v>51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>
        <v>4</v>
      </c>
      <c r="V59" s="1">
        <v>1</v>
      </c>
      <c r="W59" s="1"/>
      <c r="X59" s="1"/>
      <c r="Y59" s="1"/>
      <c r="Z59" s="1"/>
      <c r="AA59" s="1">
        <f t="shared" si="2"/>
        <v>5</v>
      </c>
      <c r="AG59" t="s">
        <v>270</v>
      </c>
    </row>
    <row r="60" spans="1:34" x14ac:dyDescent="0.25">
      <c r="A60" s="1">
        <v>19</v>
      </c>
      <c r="B60" s="22" t="s">
        <v>287</v>
      </c>
      <c r="C60" s="22" t="s">
        <v>288</v>
      </c>
      <c r="D60" s="1" t="s">
        <v>51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>
        <v>4</v>
      </c>
      <c r="X60" s="1">
        <v>1</v>
      </c>
      <c r="Y60" s="1"/>
      <c r="Z60" s="1"/>
      <c r="AA60" s="1">
        <f t="shared" si="2"/>
        <v>5</v>
      </c>
      <c r="AH60" t="s">
        <v>299</v>
      </c>
    </row>
    <row r="61" spans="1:34" x14ac:dyDescent="0.25">
      <c r="A61" s="1">
        <v>20</v>
      </c>
      <c r="B61" s="1" t="s">
        <v>199</v>
      </c>
      <c r="C61" s="1" t="s">
        <v>200</v>
      </c>
      <c r="D61" s="1" t="s">
        <v>52</v>
      </c>
      <c r="E61" s="1"/>
      <c r="F61" s="1"/>
      <c r="G61" s="1"/>
      <c r="H61" s="1"/>
      <c r="I61" s="1"/>
      <c r="J61" s="1"/>
      <c r="K61" s="1"/>
      <c r="L61" s="1"/>
      <c r="M61" s="1"/>
      <c r="N61" s="1">
        <v>1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>
        <f t="shared" si="2"/>
        <v>1</v>
      </c>
      <c r="AD61" t="s">
        <v>205</v>
      </c>
    </row>
    <row r="62" spans="1:34" x14ac:dyDescent="0.25">
      <c r="A62" s="3"/>
      <c r="B62" s="3"/>
      <c r="C62" s="1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34" x14ac:dyDescent="0.25">
      <c r="A63" s="19" t="s">
        <v>18</v>
      </c>
      <c r="B63" s="3"/>
      <c r="C63" s="3"/>
      <c r="D63" s="3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34" x14ac:dyDescent="0.25">
      <c r="A65" s="1">
        <v>1</v>
      </c>
      <c r="B65" s="1" t="s">
        <v>24</v>
      </c>
      <c r="C65" s="1" t="s">
        <v>58</v>
      </c>
      <c r="D65" s="1" t="s">
        <v>52</v>
      </c>
      <c r="E65" s="1">
        <v>1</v>
      </c>
      <c r="F65" s="1">
        <v>1</v>
      </c>
      <c r="G65" s="1">
        <v>1</v>
      </c>
      <c r="H65" s="1">
        <v>1</v>
      </c>
      <c r="I65" s="1"/>
      <c r="J65" s="1"/>
      <c r="K65" s="1"/>
      <c r="L65" s="1">
        <v>8</v>
      </c>
      <c r="M65" s="1">
        <v>10</v>
      </c>
      <c r="N65" s="1"/>
      <c r="O65" s="1"/>
      <c r="P65" s="1">
        <v>10</v>
      </c>
      <c r="Q65" s="1">
        <v>10</v>
      </c>
      <c r="R65" s="1">
        <v>10</v>
      </c>
      <c r="S65" s="1">
        <v>6</v>
      </c>
      <c r="T65" s="1">
        <v>10</v>
      </c>
      <c r="U65" s="1">
        <v>8</v>
      </c>
      <c r="V65" s="1">
        <v>6</v>
      </c>
      <c r="W65" s="1">
        <v>10</v>
      </c>
      <c r="X65" s="1">
        <v>10</v>
      </c>
      <c r="Y65" s="1"/>
      <c r="Z65" s="1"/>
      <c r="AA65" s="1">
        <f>SUM(E65:Z65)</f>
        <v>102</v>
      </c>
      <c r="AC65" t="s">
        <v>194</v>
      </c>
      <c r="AE65" t="s">
        <v>145</v>
      </c>
      <c r="AF65" t="s">
        <v>249</v>
      </c>
      <c r="AG65" t="s">
        <v>277</v>
      </c>
      <c r="AH65" t="s">
        <v>300</v>
      </c>
    </row>
    <row r="66" spans="1:34" x14ac:dyDescent="0.25">
      <c r="A66" s="1">
        <v>2</v>
      </c>
      <c r="B66" s="1" t="s">
        <v>37</v>
      </c>
      <c r="C66" s="1" t="s">
        <v>60</v>
      </c>
      <c r="D66" s="1" t="s">
        <v>52</v>
      </c>
      <c r="E66" s="1"/>
      <c r="F66" s="1"/>
      <c r="G66" s="1">
        <v>8</v>
      </c>
      <c r="H66" s="1">
        <v>6</v>
      </c>
      <c r="I66" s="1">
        <v>1</v>
      </c>
      <c r="J66" s="1">
        <v>1</v>
      </c>
      <c r="K66" s="1"/>
      <c r="L66" s="1">
        <v>6</v>
      </c>
      <c r="M66" s="1">
        <v>6</v>
      </c>
      <c r="N66" s="1">
        <v>6</v>
      </c>
      <c r="O66" s="1">
        <v>8</v>
      </c>
      <c r="P66" s="1">
        <v>5</v>
      </c>
      <c r="Q66" s="1">
        <v>6</v>
      </c>
      <c r="R66" s="1">
        <v>6</v>
      </c>
      <c r="S66" s="1">
        <v>8</v>
      </c>
      <c r="T66" s="1">
        <v>8</v>
      </c>
      <c r="U66" s="1">
        <v>10</v>
      </c>
      <c r="V66" s="1">
        <v>8</v>
      </c>
      <c r="W66" s="1">
        <v>1</v>
      </c>
      <c r="X66" s="1">
        <v>1</v>
      </c>
      <c r="Y66" s="1"/>
      <c r="Z66" s="1"/>
      <c r="AA66" s="1">
        <f>SUM(E66:Z66)</f>
        <v>95</v>
      </c>
      <c r="AC66" t="s">
        <v>193</v>
      </c>
      <c r="AD66" t="s">
        <v>203</v>
      </c>
      <c r="AE66" t="s">
        <v>231</v>
      </c>
      <c r="AF66" t="s">
        <v>248</v>
      </c>
      <c r="AG66" t="s">
        <v>276</v>
      </c>
      <c r="AH66" t="s">
        <v>145</v>
      </c>
    </row>
    <row r="67" spans="1:34" x14ac:dyDescent="0.25">
      <c r="A67" s="1">
        <v>3</v>
      </c>
      <c r="B67" s="1" t="s">
        <v>17</v>
      </c>
      <c r="C67" s="1" t="s">
        <v>56</v>
      </c>
      <c r="D67" s="1" t="s">
        <v>52</v>
      </c>
      <c r="E67" s="1">
        <v>3</v>
      </c>
      <c r="F67" s="1">
        <v>5</v>
      </c>
      <c r="G67" s="1">
        <v>10</v>
      </c>
      <c r="H67" s="1">
        <v>1</v>
      </c>
      <c r="I67" s="1">
        <v>10</v>
      </c>
      <c r="J67" s="1">
        <v>10</v>
      </c>
      <c r="K67" s="1"/>
      <c r="L67" s="1">
        <v>5</v>
      </c>
      <c r="M67" s="1">
        <v>4</v>
      </c>
      <c r="N67" s="1">
        <v>1</v>
      </c>
      <c r="O67" s="1">
        <v>1</v>
      </c>
      <c r="P67" s="1">
        <v>8</v>
      </c>
      <c r="Q67" s="1">
        <v>4</v>
      </c>
      <c r="R67" s="1">
        <v>5</v>
      </c>
      <c r="S67" s="1"/>
      <c r="T67" s="1"/>
      <c r="U67" s="1"/>
      <c r="V67" s="1"/>
      <c r="W67" s="1"/>
      <c r="X67" s="1"/>
      <c r="Y67" s="1"/>
      <c r="Z67" s="1"/>
      <c r="AA67" s="1">
        <f>SUM(E67:Z67)</f>
        <v>67</v>
      </c>
      <c r="AB67" t="s">
        <v>76</v>
      </c>
      <c r="AC67" t="s">
        <v>191</v>
      </c>
      <c r="AD67" t="s">
        <v>202</v>
      </c>
      <c r="AE67" t="s">
        <v>230</v>
      </c>
    </row>
    <row r="68" spans="1:34" x14ac:dyDescent="0.25">
      <c r="A68" s="1">
        <v>4</v>
      </c>
      <c r="B68" s="3" t="s">
        <v>123</v>
      </c>
      <c r="C68" s="1" t="s">
        <v>119</v>
      </c>
      <c r="D68" s="1" t="s">
        <v>52</v>
      </c>
      <c r="E68" s="3"/>
      <c r="F68" s="20"/>
      <c r="G68" s="3"/>
      <c r="H68" s="3"/>
      <c r="I68" s="3"/>
      <c r="J68" s="3"/>
      <c r="K68" s="3">
        <v>33</v>
      </c>
      <c r="L68" s="3"/>
      <c r="M68" s="3"/>
      <c r="N68" s="3"/>
      <c r="O68" s="3"/>
      <c r="P68" s="3">
        <v>4</v>
      </c>
      <c r="Q68" s="3">
        <v>5</v>
      </c>
      <c r="R68" s="3">
        <v>4</v>
      </c>
      <c r="S68" s="3">
        <v>10</v>
      </c>
      <c r="T68" s="3">
        <v>6</v>
      </c>
      <c r="U68" s="3"/>
      <c r="V68" s="3"/>
      <c r="W68" s="3">
        <v>4</v>
      </c>
      <c r="X68" s="3">
        <v>8</v>
      </c>
      <c r="Y68" s="21">
        <v>0.75</v>
      </c>
      <c r="Z68" s="3"/>
      <c r="AA68" s="1">
        <f>ROUND(SUM(E68:M68)*Y68+SUM(N68:R68),0)+SUM(S68:X68)</f>
        <v>66</v>
      </c>
      <c r="AB68" t="s">
        <v>147</v>
      </c>
      <c r="AC68" s="14"/>
      <c r="AE68" t="s">
        <v>232</v>
      </c>
      <c r="AF68" t="s">
        <v>247</v>
      </c>
      <c r="AH68" t="s">
        <v>303</v>
      </c>
    </row>
    <row r="69" spans="1:34" x14ac:dyDescent="0.25">
      <c r="A69" s="1">
        <v>5</v>
      </c>
      <c r="B69" s="3" t="s">
        <v>120</v>
      </c>
      <c r="C69" s="1" t="s">
        <v>55</v>
      </c>
      <c r="D69" s="1" t="s">
        <v>52</v>
      </c>
      <c r="E69" s="3"/>
      <c r="F69" s="3"/>
      <c r="G69" s="3"/>
      <c r="H69" s="3"/>
      <c r="I69" s="3"/>
      <c r="J69" s="3"/>
      <c r="K69" s="3">
        <v>25</v>
      </c>
      <c r="L69" s="3"/>
      <c r="M69" s="3"/>
      <c r="N69" s="3"/>
      <c r="O69" s="3"/>
      <c r="P69" s="3">
        <v>6</v>
      </c>
      <c r="Q69" s="3">
        <v>8</v>
      </c>
      <c r="R69" s="3">
        <v>8</v>
      </c>
      <c r="S69" s="3"/>
      <c r="T69" s="3"/>
      <c r="U69" s="3"/>
      <c r="V69" s="3"/>
      <c r="W69" s="3"/>
      <c r="X69" s="3"/>
      <c r="Y69" s="21">
        <v>0.75</v>
      </c>
      <c r="Z69" s="3"/>
      <c r="AA69" s="1">
        <f>ROUND(SUM(E69:M69)*Y69+SUM(N69:R69),0)+SUM(S69:X69)</f>
        <v>41</v>
      </c>
      <c r="AB69" t="s">
        <v>82</v>
      </c>
      <c r="AC69" s="14"/>
      <c r="AE69" t="s">
        <v>78</v>
      </c>
      <c r="AH69" t="s">
        <v>230</v>
      </c>
    </row>
    <row r="70" spans="1:34" x14ac:dyDescent="0.25">
      <c r="A70" s="1">
        <v>6</v>
      </c>
      <c r="B70" s="1" t="s">
        <v>21</v>
      </c>
      <c r="C70" s="1" t="s">
        <v>54</v>
      </c>
      <c r="D70" s="1" t="s">
        <v>52</v>
      </c>
      <c r="E70" s="1">
        <v>8</v>
      </c>
      <c r="F70" s="1">
        <v>8</v>
      </c>
      <c r="G70" s="1"/>
      <c r="H70" s="1"/>
      <c r="I70" s="1">
        <v>1</v>
      </c>
      <c r="J70" s="1">
        <v>1</v>
      </c>
      <c r="K70" s="1"/>
      <c r="L70" s="1">
        <v>4</v>
      </c>
      <c r="M70" s="1">
        <v>5</v>
      </c>
      <c r="N70" s="1"/>
      <c r="O70" s="1"/>
      <c r="P70" s="1"/>
      <c r="Q70" s="1"/>
      <c r="R70" s="1"/>
      <c r="S70" s="1"/>
      <c r="T70" s="1"/>
      <c r="U70" s="1"/>
      <c r="V70" s="1"/>
      <c r="W70" s="1">
        <v>5</v>
      </c>
      <c r="X70" s="1">
        <v>6</v>
      </c>
      <c r="Y70" s="1"/>
      <c r="Z70" s="1"/>
      <c r="AA70" s="1">
        <f>SUM(E70:Z70)</f>
        <v>38</v>
      </c>
      <c r="AB70" t="s">
        <v>77</v>
      </c>
      <c r="AC70" t="s">
        <v>192</v>
      </c>
      <c r="AH70" t="s">
        <v>230</v>
      </c>
    </row>
    <row r="71" spans="1:34" x14ac:dyDescent="0.25">
      <c r="A71" s="1">
        <v>7</v>
      </c>
      <c r="B71" s="1" t="s">
        <v>92</v>
      </c>
      <c r="C71" s="1" t="s">
        <v>219</v>
      </c>
      <c r="D71" s="1" t="s">
        <v>50</v>
      </c>
      <c r="E71" s="1">
        <v>1</v>
      </c>
      <c r="F71" s="1">
        <v>1</v>
      </c>
      <c r="G71" s="1">
        <v>5</v>
      </c>
      <c r="H71" s="1">
        <v>4</v>
      </c>
      <c r="I71" s="1">
        <v>1</v>
      </c>
      <c r="J71" s="1">
        <v>1</v>
      </c>
      <c r="K71" s="1"/>
      <c r="L71" s="1"/>
      <c r="M71" s="1"/>
      <c r="N71" s="1">
        <v>10</v>
      </c>
      <c r="O71" s="1">
        <v>10</v>
      </c>
      <c r="P71" s="1"/>
      <c r="Q71" s="1"/>
      <c r="R71" s="1"/>
      <c r="S71" s="1"/>
      <c r="T71" s="1"/>
      <c r="U71" s="1"/>
      <c r="V71" s="1"/>
      <c r="W71" s="1"/>
      <c r="X71" s="1"/>
      <c r="Y71" s="11">
        <v>0.9</v>
      </c>
      <c r="Z71" s="1"/>
      <c r="AA71" s="1">
        <f>ROUND(SUM(E71:M71)*Y71+SUM(N71:R71),0)+SUM(S71:X71)</f>
        <v>32</v>
      </c>
      <c r="AB71" t="s">
        <v>68</v>
      </c>
      <c r="AC71" t="s">
        <v>104</v>
      </c>
      <c r="AD71" t="s">
        <v>216</v>
      </c>
    </row>
    <row r="72" spans="1:34" x14ac:dyDescent="0.25">
      <c r="A72" s="1">
        <v>8</v>
      </c>
      <c r="B72" s="1" t="s">
        <v>29</v>
      </c>
      <c r="C72" s="1" t="s">
        <v>61</v>
      </c>
      <c r="D72" s="1" t="s">
        <v>52</v>
      </c>
      <c r="E72" s="1">
        <v>6</v>
      </c>
      <c r="F72" s="1">
        <v>5</v>
      </c>
      <c r="G72" s="1">
        <v>3</v>
      </c>
      <c r="H72" s="1">
        <v>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>
        <f t="shared" ref="AA72:AA89" si="3">SUM(E72:Z72)</f>
        <v>22</v>
      </c>
      <c r="AB72" t="s">
        <v>75</v>
      </c>
      <c r="AC72" t="s">
        <v>106</v>
      </c>
    </row>
    <row r="73" spans="1:34" x14ac:dyDescent="0.25">
      <c r="A73" s="1">
        <v>9</v>
      </c>
      <c r="B73" s="3" t="s">
        <v>157</v>
      </c>
      <c r="C73" s="1" t="s">
        <v>115</v>
      </c>
      <c r="D73" s="1" t="s">
        <v>51</v>
      </c>
      <c r="E73" s="1"/>
      <c r="F73" s="1"/>
      <c r="G73" s="1"/>
      <c r="H73" s="1"/>
      <c r="I73" s="1"/>
      <c r="J73" s="1"/>
      <c r="K73" s="1">
        <v>5</v>
      </c>
      <c r="L73" s="1"/>
      <c r="M73" s="1"/>
      <c r="N73" s="1">
        <v>8</v>
      </c>
      <c r="O73" s="1">
        <v>6</v>
      </c>
      <c r="P73" s="1"/>
      <c r="Q73" s="1"/>
      <c r="R73" s="1"/>
      <c r="S73" s="1"/>
      <c r="T73" s="1"/>
      <c r="U73" s="1"/>
      <c r="V73" s="1"/>
      <c r="W73" s="1"/>
      <c r="X73" s="1"/>
      <c r="Y73" s="11"/>
      <c r="Z73" s="1"/>
      <c r="AA73" s="1">
        <f t="shared" si="3"/>
        <v>19</v>
      </c>
      <c r="AD73" t="s">
        <v>203</v>
      </c>
    </row>
    <row r="74" spans="1:34" x14ac:dyDescent="0.25">
      <c r="A74" s="1">
        <v>10</v>
      </c>
      <c r="B74" s="1" t="s">
        <v>273</v>
      </c>
      <c r="C74" s="1" t="s">
        <v>46</v>
      </c>
      <c r="D74" s="1" t="s">
        <v>52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>
        <v>6</v>
      </c>
      <c r="V74" s="1">
        <v>10</v>
      </c>
      <c r="W74" s="1"/>
      <c r="X74" s="1"/>
      <c r="Y74" s="1"/>
      <c r="Z74" s="1"/>
      <c r="AA74" s="1">
        <f t="shared" si="3"/>
        <v>16</v>
      </c>
      <c r="AG74" t="s">
        <v>278</v>
      </c>
    </row>
    <row r="75" spans="1:34" x14ac:dyDescent="0.25">
      <c r="A75" s="1">
        <v>11</v>
      </c>
      <c r="B75" s="6" t="s">
        <v>39</v>
      </c>
      <c r="C75" s="1" t="s">
        <v>55</v>
      </c>
      <c r="D75" s="1" t="s">
        <v>52</v>
      </c>
      <c r="E75" s="1"/>
      <c r="F75" s="1"/>
      <c r="G75" s="1">
        <v>2</v>
      </c>
      <c r="H75" s="1">
        <v>10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>
        <f t="shared" si="3"/>
        <v>12</v>
      </c>
      <c r="AC75" t="s">
        <v>107</v>
      </c>
    </row>
    <row r="76" spans="1:34" x14ac:dyDescent="0.25">
      <c r="A76" s="1">
        <v>12</v>
      </c>
      <c r="B76" s="1" t="s">
        <v>19</v>
      </c>
      <c r="C76" s="1" t="s">
        <v>55</v>
      </c>
      <c r="D76" s="1" t="s">
        <v>52</v>
      </c>
      <c r="E76" s="1">
        <v>10</v>
      </c>
      <c r="F76" s="1">
        <v>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>
        <f t="shared" si="3"/>
        <v>11</v>
      </c>
      <c r="AB76" t="s">
        <v>79</v>
      </c>
    </row>
    <row r="77" spans="1:34" x14ac:dyDescent="0.25">
      <c r="A77" s="1">
        <v>13</v>
      </c>
      <c r="B77" s="1" t="s">
        <v>38</v>
      </c>
      <c r="C77" s="1" t="s">
        <v>62</v>
      </c>
      <c r="D77" s="1" t="s">
        <v>52</v>
      </c>
      <c r="E77" s="1"/>
      <c r="F77" s="1"/>
      <c r="G77" s="1">
        <v>6</v>
      </c>
      <c r="H77" s="1">
        <v>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>
        <f t="shared" si="3"/>
        <v>11</v>
      </c>
      <c r="AC77" t="s">
        <v>103</v>
      </c>
    </row>
    <row r="78" spans="1:34" x14ac:dyDescent="0.25">
      <c r="A78" s="1">
        <v>14</v>
      </c>
      <c r="B78" s="6" t="s">
        <v>289</v>
      </c>
      <c r="C78" s="3" t="s">
        <v>60</v>
      </c>
      <c r="D78" s="1" t="s">
        <v>52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>
        <v>6</v>
      </c>
      <c r="X78" s="1">
        <v>5</v>
      </c>
      <c r="Y78" s="1"/>
      <c r="Z78" s="1"/>
      <c r="AA78" s="1">
        <f t="shared" si="3"/>
        <v>11</v>
      </c>
      <c r="AH78" t="s">
        <v>97</v>
      </c>
    </row>
    <row r="79" spans="1:34" x14ac:dyDescent="0.25">
      <c r="A79" s="1">
        <v>15</v>
      </c>
      <c r="B79" s="1" t="s">
        <v>274</v>
      </c>
      <c r="C79" s="1" t="s">
        <v>275</v>
      </c>
      <c r="D79" s="1" t="s">
        <v>51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>
        <v>5</v>
      </c>
      <c r="V79" s="1">
        <v>5</v>
      </c>
      <c r="W79" s="1"/>
      <c r="X79" s="1"/>
      <c r="Y79" s="1"/>
      <c r="Z79" s="1"/>
      <c r="AA79" s="1">
        <f t="shared" si="3"/>
        <v>10</v>
      </c>
      <c r="AG79" t="s">
        <v>279</v>
      </c>
    </row>
    <row r="80" spans="1:34" x14ac:dyDescent="0.25">
      <c r="A80" s="1">
        <v>16</v>
      </c>
      <c r="B80" s="1" t="s">
        <v>27</v>
      </c>
      <c r="C80" s="1" t="s">
        <v>57</v>
      </c>
      <c r="D80" s="1" t="s">
        <v>52</v>
      </c>
      <c r="E80" s="1">
        <v>3</v>
      </c>
      <c r="F80" s="1">
        <v>6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>
        <f t="shared" si="3"/>
        <v>9</v>
      </c>
      <c r="AB80" t="s">
        <v>80</v>
      </c>
    </row>
    <row r="81" spans="1:35" x14ac:dyDescent="0.25">
      <c r="A81" s="1">
        <v>17</v>
      </c>
      <c r="B81" s="1" t="s">
        <v>30</v>
      </c>
      <c r="C81" s="1" t="s">
        <v>59</v>
      </c>
      <c r="D81" s="1" t="s">
        <v>52</v>
      </c>
      <c r="E81" s="1">
        <v>1</v>
      </c>
      <c r="F81" s="1">
        <v>1</v>
      </c>
      <c r="G81" s="1">
        <v>4</v>
      </c>
      <c r="H81" s="1">
        <v>3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>
        <f t="shared" si="3"/>
        <v>9</v>
      </c>
      <c r="AB81" t="s">
        <v>81</v>
      </c>
      <c r="AC81" t="s">
        <v>105</v>
      </c>
    </row>
    <row r="82" spans="1:35" x14ac:dyDescent="0.25">
      <c r="A82" s="1">
        <v>18</v>
      </c>
      <c r="B82" s="7" t="s">
        <v>35</v>
      </c>
      <c r="C82" s="3" t="s">
        <v>46</v>
      </c>
      <c r="D82" s="1" t="s">
        <v>52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>
        <v>8</v>
      </c>
      <c r="X82" s="1">
        <v>1</v>
      </c>
      <c r="Y82" s="1"/>
      <c r="Z82" s="1"/>
      <c r="AA82" s="1">
        <f t="shared" si="3"/>
        <v>9</v>
      </c>
      <c r="AH82" t="s">
        <v>304</v>
      </c>
    </row>
    <row r="83" spans="1:35" x14ac:dyDescent="0.25">
      <c r="A83" s="1">
        <v>19</v>
      </c>
      <c r="B83" s="1" t="s">
        <v>26</v>
      </c>
      <c r="C83" s="1" t="s">
        <v>57</v>
      </c>
      <c r="D83" s="1" t="s">
        <v>52</v>
      </c>
      <c r="E83" s="1">
        <v>2</v>
      </c>
      <c r="F83" s="1">
        <v>6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>
        <f t="shared" si="3"/>
        <v>8</v>
      </c>
      <c r="AB83" t="s">
        <v>82</v>
      </c>
    </row>
    <row r="84" spans="1:35" x14ac:dyDescent="0.25">
      <c r="A84" s="1">
        <v>20</v>
      </c>
      <c r="B84" s="22" t="s">
        <v>290</v>
      </c>
      <c r="C84" s="3" t="s">
        <v>291</v>
      </c>
      <c r="D84" s="1" t="s">
        <v>292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>
        <v>3</v>
      </c>
      <c r="X84" s="1">
        <v>4</v>
      </c>
      <c r="Y84" s="1"/>
      <c r="Z84" s="1"/>
      <c r="AA84" s="1">
        <f t="shared" si="3"/>
        <v>7</v>
      </c>
      <c r="AH84" t="s">
        <v>305</v>
      </c>
    </row>
    <row r="85" spans="1:35" x14ac:dyDescent="0.25">
      <c r="A85" s="1">
        <v>21</v>
      </c>
      <c r="B85" s="1" t="s">
        <v>25</v>
      </c>
      <c r="C85" s="1" t="s">
        <v>55</v>
      </c>
      <c r="D85" s="1" t="s">
        <v>52</v>
      </c>
      <c r="E85" s="1">
        <v>1</v>
      </c>
      <c r="F85" s="1">
        <v>1</v>
      </c>
      <c r="G85" s="1">
        <v>1</v>
      </c>
      <c r="H85" s="1">
        <v>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>
        <f t="shared" si="3"/>
        <v>4</v>
      </c>
      <c r="AC85" t="s">
        <v>102</v>
      </c>
    </row>
    <row r="86" spans="1:35" x14ac:dyDescent="0.25">
      <c r="A86" s="1">
        <v>22</v>
      </c>
      <c r="B86" s="1" t="s">
        <v>23</v>
      </c>
      <c r="C86" s="1" t="s">
        <v>55</v>
      </c>
      <c r="D86" s="1" t="s">
        <v>52</v>
      </c>
      <c r="E86" s="1">
        <v>1</v>
      </c>
      <c r="F86" s="1">
        <v>1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>
        <f t="shared" si="3"/>
        <v>2</v>
      </c>
    </row>
    <row r="87" spans="1:35" x14ac:dyDescent="0.25">
      <c r="A87" s="1">
        <v>23</v>
      </c>
      <c r="B87" s="7" t="s">
        <v>28</v>
      </c>
      <c r="C87" s="1" t="s">
        <v>55</v>
      </c>
      <c r="D87" s="1" t="s">
        <v>52</v>
      </c>
      <c r="E87" s="1">
        <v>1</v>
      </c>
      <c r="F87" s="1">
        <v>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>
        <f t="shared" si="3"/>
        <v>2</v>
      </c>
    </row>
    <row r="88" spans="1:35" x14ac:dyDescent="0.25">
      <c r="A88" s="1">
        <v>24</v>
      </c>
      <c r="B88" s="7" t="s">
        <v>31</v>
      </c>
      <c r="C88" s="1" t="s">
        <v>55</v>
      </c>
      <c r="D88" s="1" t="s">
        <v>52</v>
      </c>
      <c r="E88" s="1">
        <v>1</v>
      </c>
      <c r="F88" s="1">
        <v>1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>
        <f t="shared" si="3"/>
        <v>2</v>
      </c>
    </row>
    <row r="89" spans="1:35" x14ac:dyDescent="0.25">
      <c r="A89" s="1">
        <v>25</v>
      </c>
      <c r="B89" s="3" t="s">
        <v>96</v>
      </c>
      <c r="C89" s="1" t="s">
        <v>41</v>
      </c>
      <c r="D89" s="1" t="s">
        <v>50</v>
      </c>
      <c r="E89" s="1"/>
      <c r="F89" s="1"/>
      <c r="G89" s="1"/>
      <c r="H89" s="1"/>
      <c r="I89" s="1">
        <v>1</v>
      </c>
      <c r="J89" s="1">
        <v>1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>
        <f t="shared" si="3"/>
        <v>2</v>
      </c>
      <c r="AB89" t="s">
        <v>97</v>
      </c>
    </row>
    <row r="91" spans="1:35" x14ac:dyDescent="0.25">
      <c r="A91" s="2" t="s">
        <v>250</v>
      </c>
      <c r="B91" s="1"/>
      <c r="C91" s="1"/>
      <c r="D91" s="1"/>
      <c r="E91" s="1" t="s">
        <v>131</v>
      </c>
      <c r="F91" s="1" t="s">
        <v>131</v>
      </c>
      <c r="G91" s="1" t="s">
        <v>132</v>
      </c>
      <c r="H91" s="1" t="s">
        <v>132</v>
      </c>
      <c r="I91" s="1" t="s">
        <v>133</v>
      </c>
      <c r="J91" s="1" t="s">
        <v>133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1">
        <v>0.8</v>
      </c>
      <c r="AB91" t="s">
        <v>151</v>
      </c>
      <c r="AC91" t="s">
        <v>160</v>
      </c>
    </row>
    <row r="92" spans="1:35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1"/>
    </row>
    <row r="93" spans="1:35" x14ac:dyDescent="0.25">
      <c r="A93" s="1">
        <v>5</v>
      </c>
      <c r="B93" s="15" t="s">
        <v>152</v>
      </c>
      <c r="C93" s="1" t="s">
        <v>115</v>
      </c>
      <c r="D93" s="12" t="s">
        <v>134</v>
      </c>
      <c r="E93" s="16"/>
      <c r="F93" s="17"/>
      <c r="G93" s="1"/>
      <c r="H93" s="1"/>
      <c r="I93" s="1">
        <v>8</v>
      </c>
      <c r="J93" s="1">
        <v>12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13">
        <f t="shared" ref="AA93:AA115" si="4">SUM(E93:J93)*$AA$91</f>
        <v>16</v>
      </c>
      <c r="AC93" s="14"/>
    </row>
    <row r="94" spans="1:35" x14ac:dyDescent="0.25">
      <c r="A94" s="1">
        <v>3</v>
      </c>
      <c r="B94" s="15" t="s">
        <v>108</v>
      </c>
      <c r="C94" s="1" t="s">
        <v>109</v>
      </c>
      <c r="D94" s="12" t="s">
        <v>134</v>
      </c>
      <c r="E94" s="16">
        <f>10/2</f>
        <v>5</v>
      </c>
      <c r="F94" s="16">
        <f>15/3</f>
        <v>5</v>
      </c>
      <c r="G94" s="15">
        <v>10</v>
      </c>
      <c r="H94" s="15">
        <v>12</v>
      </c>
      <c r="I94" s="15">
        <v>6</v>
      </c>
      <c r="J94" s="15">
        <v>10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13">
        <f t="shared" si="4"/>
        <v>38.400000000000006</v>
      </c>
      <c r="AB94" t="s">
        <v>65</v>
      </c>
      <c r="AC94" s="14" t="s">
        <v>134</v>
      </c>
    </row>
    <row r="95" spans="1:35" x14ac:dyDescent="0.25">
      <c r="A95" s="1">
        <v>1</v>
      </c>
      <c r="B95" s="3" t="s">
        <v>110</v>
      </c>
      <c r="C95" s="1" t="s">
        <v>111</v>
      </c>
      <c r="D95" s="12" t="s">
        <v>134</v>
      </c>
      <c r="E95" s="16">
        <f>10/2</f>
        <v>5</v>
      </c>
      <c r="F95" s="16">
        <f>15/3</f>
        <v>5</v>
      </c>
      <c r="G95" s="15">
        <v>8</v>
      </c>
      <c r="H95" s="15">
        <v>15</v>
      </c>
      <c r="I95" s="15">
        <v>5</v>
      </c>
      <c r="J95" s="15">
        <v>8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13">
        <f t="shared" si="4"/>
        <v>36.800000000000004</v>
      </c>
      <c r="AB95" t="s">
        <v>140</v>
      </c>
      <c r="AC95" s="14" t="s">
        <v>134</v>
      </c>
    </row>
    <row r="96" spans="1:35" x14ac:dyDescent="0.25">
      <c r="A96" s="1">
        <v>2</v>
      </c>
      <c r="B96" s="1" t="s">
        <v>117</v>
      </c>
      <c r="C96" s="1" t="s">
        <v>156</v>
      </c>
      <c r="D96" s="12" t="s">
        <v>134</v>
      </c>
      <c r="E96" s="15"/>
      <c r="F96" s="15"/>
      <c r="G96" s="15">
        <v>4</v>
      </c>
      <c r="H96" s="15">
        <v>8</v>
      </c>
      <c r="I96" s="15">
        <v>10</v>
      </c>
      <c r="J96" s="15">
        <v>15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13">
        <f t="shared" si="4"/>
        <v>29.6</v>
      </c>
      <c r="AB96" t="s">
        <v>144</v>
      </c>
      <c r="AC96" s="14" t="s">
        <v>134</v>
      </c>
      <c r="AI96" t="s">
        <v>34</v>
      </c>
    </row>
    <row r="97" spans="1:29" x14ac:dyDescent="0.25">
      <c r="A97" s="1">
        <v>4</v>
      </c>
      <c r="B97" s="15" t="s">
        <v>124</v>
      </c>
      <c r="C97" s="1" t="s">
        <v>125</v>
      </c>
      <c r="D97" s="12" t="s">
        <v>134</v>
      </c>
      <c r="E97" s="15"/>
      <c r="F97" s="15"/>
      <c r="G97" s="15">
        <v>6</v>
      </c>
      <c r="H97" s="15"/>
      <c r="I97" s="15">
        <v>5</v>
      </c>
      <c r="J97" s="15">
        <v>10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13">
        <f t="shared" si="4"/>
        <v>16.8</v>
      </c>
      <c r="AB97" t="s">
        <v>148</v>
      </c>
      <c r="AC97" s="14" t="s">
        <v>134</v>
      </c>
    </row>
    <row r="98" spans="1:29" x14ac:dyDescent="0.25">
      <c r="A98" s="1">
        <v>1</v>
      </c>
      <c r="B98" s="15" t="s">
        <v>130</v>
      </c>
      <c r="C98" s="1" t="s">
        <v>115</v>
      </c>
      <c r="D98" s="12" t="s">
        <v>135</v>
      </c>
      <c r="E98" s="16">
        <f>8/2</f>
        <v>4</v>
      </c>
      <c r="F98" s="16">
        <f>12/3</f>
        <v>4</v>
      </c>
      <c r="G98" s="1" t="s">
        <v>139</v>
      </c>
      <c r="H98" s="1" t="s">
        <v>139</v>
      </c>
      <c r="I98" s="1">
        <v>8</v>
      </c>
      <c r="J98" s="1">
        <v>10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13">
        <f t="shared" si="4"/>
        <v>20.8</v>
      </c>
      <c r="AB98" t="s">
        <v>140</v>
      </c>
      <c r="AC98" s="14" t="s">
        <v>134</v>
      </c>
    </row>
    <row r="99" spans="1:29" x14ac:dyDescent="0.25">
      <c r="A99" s="1">
        <v>6</v>
      </c>
      <c r="B99" s="15" t="s">
        <v>126</v>
      </c>
      <c r="C99" s="1" t="s">
        <v>127</v>
      </c>
      <c r="D99" s="12" t="s">
        <v>134</v>
      </c>
      <c r="E99" s="16">
        <f>8/2</f>
        <v>4</v>
      </c>
      <c r="F99" s="1" t="s">
        <v>139</v>
      </c>
      <c r="G99" s="1" t="s">
        <v>139</v>
      </c>
      <c r="H99" s="1"/>
      <c r="I99" s="1"/>
      <c r="J99" s="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13">
        <f t="shared" si="4"/>
        <v>3.2</v>
      </c>
      <c r="AB99" t="s">
        <v>149</v>
      </c>
      <c r="AC99" s="14" t="s">
        <v>134</v>
      </c>
    </row>
    <row r="100" spans="1:29" x14ac:dyDescent="0.25">
      <c r="A100" s="1">
        <v>2</v>
      </c>
      <c r="B100" s="15" t="s">
        <v>153</v>
      </c>
      <c r="C100" s="1" t="s">
        <v>115</v>
      </c>
      <c r="D100" s="12" t="s">
        <v>135</v>
      </c>
      <c r="E100" s="16"/>
      <c r="F100" s="17"/>
      <c r="G100" s="1"/>
      <c r="H100" s="1"/>
      <c r="I100" s="1">
        <v>10</v>
      </c>
      <c r="J100" s="1">
        <v>15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13">
        <f t="shared" si="4"/>
        <v>20</v>
      </c>
      <c r="AC100" s="14"/>
    </row>
    <row r="101" spans="1:29" x14ac:dyDescent="0.25">
      <c r="A101" s="1">
        <v>3</v>
      </c>
      <c r="B101" s="15" t="s">
        <v>112</v>
      </c>
      <c r="C101" s="1" t="s">
        <v>113</v>
      </c>
      <c r="D101" s="12" t="s">
        <v>135</v>
      </c>
      <c r="E101" s="1"/>
      <c r="F101" s="1"/>
      <c r="G101" s="16">
        <f>10/2</f>
        <v>5</v>
      </c>
      <c r="H101" s="16">
        <f>15/3</f>
        <v>5</v>
      </c>
      <c r="I101" s="1"/>
      <c r="J101" s="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13">
        <f t="shared" si="4"/>
        <v>8</v>
      </c>
      <c r="AB101" t="s">
        <v>141</v>
      </c>
      <c r="AC101" s="14" t="s">
        <v>135</v>
      </c>
    </row>
    <row r="102" spans="1:29" x14ac:dyDescent="0.25">
      <c r="A102" s="1">
        <v>4</v>
      </c>
      <c r="B102" s="15" t="s">
        <v>154</v>
      </c>
      <c r="C102" s="1" t="s">
        <v>115</v>
      </c>
      <c r="D102" s="12" t="s">
        <v>135</v>
      </c>
      <c r="E102" s="16"/>
      <c r="F102" s="17"/>
      <c r="G102" s="1"/>
      <c r="H102" s="1"/>
      <c r="I102" s="1">
        <v>6</v>
      </c>
      <c r="J102" s="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13">
        <f t="shared" si="4"/>
        <v>4.8000000000000007</v>
      </c>
      <c r="AC102" s="14"/>
    </row>
    <row r="103" spans="1:29" x14ac:dyDescent="0.25">
      <c r="A103" s="1">
        <v>5</v>
      </c>
      <c r="B103" s="15" t="s">
        <v>128</v>
      </c>
      <c r="C103" s="1" t="s">
        <v>129</v>
      </c>
      <c r="D103" s="12" t="s">
        <v>135</v>
      </c>
      <c r="E103" s="1"/>
      <c r="F103" s="1"/>
      <c r="G103" s="1" t="s">
        <v>139</v>
      </c>
      <c r="H103" s="1"/>
      <c r="I103" s="1"/>
      <c r="J103" s="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13">
        <f t="shared" si="4"/>
        <v>0</v>
      </c>
      <c r="AB103" t="s">
        <v>150</v>
      </c>
      <c r="AC103" s="14" t="s">
        <v>135</v>
      </c>
    </row>
    <row r="104" spans="1:29" x14ac:dyDescent="0.25">
      <c r="A104" s="1">
        <v>1</v>
      </c>
      <c r="B104" s="15" t="s">
        <v>114</v>
      </c>
      <c r="C104" s="1" t="s">
        <v>115</v>
      </c>
      <c r="D104" s="12" t="s">
        <v>136</v>
      </c>
      <c r="E104" s="1">
        <v>10</v>
      </c>
      <c r="F104" s="3">
        <v>15</v>
      </c>
      <c r="G104" s="1">
        <v>10</v>
      </c>
      <c r="H104" s="1">
        <v>15</v>
      </c>
      <c r="I104" s="1">
        <v>8</v>
      </c>
      <c r="J104" s="1">
        <v>15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13">
        <f t="shared" si="4"/>
        <v>58.400000000000006</v>
      </c>
      <c r="AB104" t="s">
        <v>142</v>
      </c>
      <c r="AC104" s="14" t="s">
        <v>135</v>
      </c>
    </row>
    <row r="105" spans="1:29" x14ac:dyDescent="0.25">
      <c r="A105" s="1">
        <v>2</v>
      </c>
      <c r="B105" s="15" t="s">
        <v>116</v>
      </c>
      <c r="C105" s="1" t="s">
        <v>42</v>
      </c>
      <c r="D105" s="12" t="s">
        <v>136</v>
      </c>
      <c r="E105" s="1">
        <v>8</v>
      </c>
      <c r="F105" s="1">
        <v>8</v>
      </c>
      <c r="G105" s="1">
        <v>8</v>
      </c>
      <c r="H105" s="1" t="s">
        <v>139</v>
      </c>
      <c r="I105" s="1">
        <v>4</v>
      </c>
      <c r="J105" s="1">
        <v>10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13">
        <f t="shared" si="4"/>
        <v>30.400000000000002</v>
      </c>
      <c r="AB105" t="s">
        <v>66</v>
      </c>
      <c r="AC105" s="14" t="s">
        <v>135</v>
      </c>
    </row>
    <row r="106" spans="1:29" x14ac:dyDescent="0.25">
      <c r="A106" s="1">
        <v>3</v>
      </c>
      <c r="B106" s="1" t="s">
        <v>9</v>
      </c>
      <c r="C106" s="1" t="s">
        <v>115</v>
      </c>
      <c r="D106" s="12" t="s">
        <v>136</v>
      </c>
      <c r="E106" s="1">
        <v>6</v>
      </c>
      <c r="F106" s="1">
        <v>12</v>
      </c>
      <c r="G106" s="1">
        <v>6</v>
      </c>
      <c r="H106" s="1">
        <v>12</v>
      </c>
      <c r="I106" s="1"/>
      <c r="J106" s="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13">
        <f t="shared" si="4"/>
        <v>28.8</v>
      </c>
      <c r="AB106" t="s">
        <v>143</v>
      </c>
      <c r="AC106" s="14" t="s">
        <v>135</v>
      </c>
    </row>
    <row r="107" spans="1:29" x14ac:dyDescent="0.25">
      <c r="A107" s="1">
        <v>4</v>
      </c>
      <c r="B107" s="1" t="s">
        <v>10</v>
      </c>
      <c r="C107" s="1" t="s">
        <v>115</v>
      </c>
      <c r="D107" s="12" t="s">
        <v>136</v>
      </c>
      <c r="E107" s="16">
        <f>4/2</f>
        <v>2</v>
      </c>
      <c r="F107" s="17">
        <f>10/3</f>
        <v>3.3333333333333335</v>
      </c>
      <c r="G107" s="1"/>
      <c r="H107" s="1"/>
      <c r="I107" s="1">
        <v>5</v>
      </c>
      <c r="J107" s="1">
        <v>8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13">
        <f t="shared" si="4"/>
        <v>14.66666666666667</v>
      </c>
      <c r="AB107" t="s">
        <v>68</v>
      </c>
      <c r="AC107" s="14" t="s">
        <v>136</v>
      </c>
    </row>
    <row r="108" spans="1:29" x14ac:dyDescent="0.25">
      <c r="A108" s="1">
        <v>5</v>
      </c>
      <c r="B108" s="15" t="s">
        <v>155</v>
      </c>
      <c r="C108" s="1" t="s">
        <v>115</v>
      </c>
      <c r="D108" s="12" t="s">
        <v>136</v>
      </c>
      <c r="E108" s="16"/>
      <c r="F108" s="17"/>
      <c r="G108" s="1"/>
      <c r="H108" s="1"/>
      <c r="I108" s="1">
        <v>10</v>
      </c>
      <c r="J108" s="1">
        <v>6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13">
        <f t="shared" si="4"/>
        <v>12.8</v>
      </c>
      <c r="AC108" s="14"/>
    </row>
    <row r="109" spans="1:29" x14ac:dyDescent="0.25">
      <c r="A109" s="1">
        <v>6</v>
      </c>
      <c r="B109" s="15" t="s">
        <v>158</v>
      </c>
      <c r="C109" s="1" t="s">
        <v>115</v>
      </c>
      <c r="D109" s="12" t="s">
        <v>136</v>
      </c>
      <c r="E109" s="16"/>
      <c r="F109" s="17"/>
      <c r="G109" s="1"/>
      <c r="H109" s="1"/>
      <c r="I109" s="1"/>
      <c r="J109" s="1">
        <v>12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13">
        <f t="shared" si="4"/>
        <v>9.6000000000000014</v>
      </c>
      <c r="AC109" s="14"/>
    </row>
    <row r="110" spans="1:29" x14ac:dyDescent="0.25">
      <c r="A110" s="1">
        <v>7</v>
      </c>
      <c r="B110" s="15" t="s">
        <v>157</v>
      </c>
      <c r="C110" s="1" t="s">
        <v>115</v>
      </c>
      <c r="D110" s="12" t="s">
        <v>136</v>
      </c>
      <c r="E110" s="16"/>
      <c r="F110" s="17"/>
      <c r="G110" s="1"/>
      <c r="H110" s="1"/>
      <c r="I110" s="1">
        <v>6</v>
      </c>
      <c r="J110" s="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13">
        <f t="shared" si="4"/>
        <v>4.8000000000000007</v>
      </c>
      <c r="AC110" s="14"/>
    </row>
    <row r="111" spans="1:29" x14ac:dyDescent="0.25">
      <c r="A111" s="1">
        <v>1</v>
      </c>
      <c r="B111" s="15" t="s">
        <v>120</v>
      </c>
      <c r="C111" s="1" t="s">
        <v>55</v>
      </c>
      <c r="D111" s="12" t="s">
        <v>137</v>
      </c>
      <c r="E111" s="16">
        <f>10/2</f>
        <v>5</v>
      </c>
      <c r="F111" s="16">
        <f>15/3</f>
        <v>5</v>
      </c>
      <c r="G111" s="16">
        <f>8/2</f>
        <v>4</v>
      </c>
      <c r="H111" s="16">
        <f>15/3</f>
        <v>5</v>
      </c>
      <c r="I111" s="16">
        <f>10/2</f>
        <v>5</v>
      </c>
      <c r="J111" s="16">
        <f>15/2</f>
        <v>7.5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13">
        <f t="shared" si="4"/>
        <v>25.200000000000003</v>
      </c>
      <c r="AB111" t="s">
        <v>82</v>
      </c>
      <c r="AC111" s="14" t="s">
        <v>137</v>
      </c>
    </row>
    <row r="112" spans="1:29" x14ac:dyDescent="0.25">
      <c r="A112" s="1">
        <v>2</v>
      </c>
      <c r="B112" s="15" t="s">
        <v>118</v>
      </c>
      <c r="C112" s="1" t="s">
        <v>119</v>
      </c>
      <c r="D112" s="12" t="s">
        <v>137</v>
      </c>
      <c r="E112" s="16">
        <f>10/2</f>
        <v>5</v>
      </c>
      <c r="F112" s="16">
        <f>15/3</f>
        <v>5</v>
      </c>
      <c r="G112" s="16">
        <f>10/2</f>
        <v>5</v>
      </c>
      <c r="H112" s="16">
        <f>9/3</f>
        <v>3</v>
      </c>
      <c r="I112" s="1"/>
      <c r="J112" s="1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13">
        <f t="shared" si="4"/>
        <v>14.4</v>
      </c>
      <c r="AB112" t="s">
        <v>145</v>
      </c>
      <c r="AC112" s="14" t="s">
        <v>137</v>
      </c>
    </row>
    <row r="113" spans="1:29" x14ac:dyDescent="0.25">
      <c r="A113" s="1">
        <v>3</v>
      </c>
      <c r="B113" s="15" t="s">
        <v>159</v>
      </c>
      <c r="C113" s="1" t="s">
        <v>115</v>
      </c>
      <c r="D113" s="12" t="s">
        <v>137</v>
      </c>
      <c r="E113" s="16"/>
      <c r="F113" s="17"/>
      <c r="G113" s="1"/>
      <c r="H113" s="1"/>
      <c r="I113" s="16">
        <f>8/2</f>
        <v>4</v>
      </c>
      <c r="J113" s="16">
        <f>12/2</f>
        <v>6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13">
        <f t="shared" si="4"/>
        <v>8</v>
      </c>
      <c r="AC113" s="14"/>
    </row>
    <row r="114" spans="1:29" x14ac:dyDescent="0.25">
      <c r="A114" s="1">
        <v>1</v>
      </c>
      <c r="B114" s="15" t="s">
        <v>123</v>
      </c>
      <c r="C114" s="1" t="s">
        <v>119</v>
      </c>
      <c r="D114" s="12" t="s">
        <v>138</v>
      </c>
      <c r="E114" s="16">
        <f>6/2</f>
        <v>3</v>
      </c>
      <c r="F114" s="17">
        <f>10/3</f>
        <v>3.3333333333333335</v>
      </c>
      <c r="G114" s="1">
        <v>8</v>
      </c>
      <c r="H114" s="1">
        <v>15</v>
      </c>
      <c r="I114" s="16">
        <f>10/2</f>
        <v>5</v>
      </c>
      <c r="J114" s="16">
        <f>15/2</f>
        <v>7.5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13">
        <f t="shared" si="4"/>
        <v>33.466666666666669</v>
      </c>
      <c r="AB114" t="s">
        <v>147</v>
      </c>
      <c r="AC114" s="14" t="s">
        <v>137</v>
      </c>
    </row>
    <row r="115" spans="1:29" x14ac:dyDescent="0.25">
      <c r="A115" s="1">
        <v>2</v>
      </c>
      <c r="B115" s="15" t="s">
        <v>121</v>
      </c>
      <c r="C115" s="1" t="s">
        <v>122</v>
      </c>
      <c r="D115" s="12" t="s">
        <v>138</v>
      </c>
      <c r="E115" s="16">
        <f>8/2</f>
        <v>4</v>
      </c>
      <c r="F115" s="16">
        <f>12/3</f>
        <v>4</v>
      </c>
      <c r="G115" s="1">
        <v>10</v>
      </c>
      <c r="H115" s="1">
        <v>12</v>
      </c>
      <c r="I115" s="16">
        <f>8/2</f>
        <v>4</v>
      </c>
      <c r="J115" s="1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13">
        <f t="shared" si="4"/>
        <v>27.200000000000003</v>
      </c>
      <c r="AB115" t="s">
        <v>146</v>
      </c>
      <c r="AC115" s="14" t="s">
        <v>137</v>
      </c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</sheetData>
  <sortState ref="A65:AI89">
    <sortCondition descending="1" ref="AA65:AA89"/>
  </sortState>
  <pageMargins left="0.25" right="0.25" top="0.75" bottom="0.75" header="0.3" footer="0.3"/>
  <pageSetup paperSize="9" scale="56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Class 2018</vt:lpstr>
      <vt:lpstr>Overall </vt:lpstr>
      <vt:lpstr>GT3 Overall</vt:lpstr>
      <vt:lpstr>Driver Stats</vt:lpstr>
      <vt:lpstr>Laptimes 2017</vt:lpstr>
      <vt:lpstr>Laptimes 2016</vt:lpstr>
      <vt:lpstr>Laptimes 2015</vt:lpstr>
      <vt:lpstr>Laptimes 2014</vt:lpstr>
      <vt:lpstr>Laptimes 2013</vt:lpstr>
      <vt:lpstr>'Laptimes 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Spurr</dc:creator>
  <cp:lastModifiedBy>Atkinson Allison</cp:lastModifiedBy>
  <cp:lastPrinted>2014-09-23T12:15:13Z</cp:lastPrinted>
  <dcterms:created xsi:type="dcterms:W3CDTF">2013-02-04T09:00:02Z</dcterms:created>
  <dcterms:modified xsi:type="dcterms:W3CDTF">2018-11-22T06:27:46Z</dcterms:modified>
</cp:coreProperties>
</file>