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8\Points\EC\Drags\"/>
    </mc:Choice>
  </mc:AlternateContent>
  <bookViews>
    <workbookView xWindow="0" yWindow="0" windowWidth="23040" windowHeight="9192" firstSheet="5" activeTab="5"/>
  </bookViews>
  <sheets>
    <sheet name="History Data" sheetId="16" r:id="rId1"/>
    <sheet name="Race 1" sheetId="7" r:id="rId2"/>
    <sheet name="Race 2" sheetId="9" r:id="rId3"/>
    <sheet name="Race 3" sheetId="11" r:id="rId4"/>
    <sheet name="Race 4" sheetId="15" r:id="rId5"/>
    <sheet name="Overall Club" sheetId="13" r:id="rId6"/>
    <sheet name=" Class Club" sheetId="8" r:id="rId7"/>
  </sheets>
  <definedNames>
    <definedName name="_xlnm._FilterDatabase" localSheetId="6" hidden="1">' Class Club'!$K$5:$V$139</definedName>
    <definedName name="_xlnm._FilterDatabase" localSheetId="1">'Race 1'!$R$3:$AG$95</definedName>
    <definedName name="_xlnm._FilterDatabase" localSheetId="2">'Race 2'!$R$3:$AG$62</definedName>
    <definedName name="_xlnm._FilterDatabase" localSheetId="3">'Race 3'!$R$3:$AG$62</definedName>
    <definedName name="_xlnm._FilterDatabase" localSheetId="4">'Race 4'!$R$3:$AH$62</definedName>
    <definedName name="_xlnm.Print_Area" localSheetId="6">' Class Club'!$K$1:$W$140</definedName>
    <definedName name="_xlnm.Print_Area" localSheetId="1">'Race 1'!$K$3:$AG$41</definedName>
    <definedName name="_xlnm.Print_Area" localSheetId="2">'Race 2'!$K$3:$AG$26</definedName>
    <definedName name="_xlnm.Print_Area" localSheetId="3">'Race 3'!$K$3:$AG$26</definedName>
    <definedName name="_xlnm.Print_Area" localSheetId="4">'Race 4'!$K$3:$AH$26</definedName>
  </definedNames>
  <calcPr calcId="162913"/>
</workbook>
</file>

<file path=xl/calcChain.xml><?xml version="1.0" encoding="utf-8"?>
<calcChain xmlns="http://schemas.openxmlformats.org/spreadsheetml/2006/main">
  <c r="CB2" i="16" l="1"/>
  <c r="BW206" i="16" s="1"/>
  <c r="CI5" i="16"/>
  <c r="CI6" i="16"/>
  <c r="CI7" i="16"/>
  <c r="CI8" i="16"/>
  <c r="CI9" i="16"/>
  <c r="CI10" i="16"/>
  <c r="CI11" i="16"/>
  <c r="CI12" i="16"/>
  <c r="CI13" i="16"/>
  <c r="CI14" i="16"/>
  <c r="CI15" i="16"/>
  <c r="CI16" i="16"/>
  <c r="CI17" i="16"/>
  <c r="CI18" i="16"/>
  <c r="CI19" i="16"/>
  <c r="CI20" i="16"/>
  <c r="CI21" i="16"/>
  <c r="CI22" i="16"/>
  <c r="CI23" i="16"/>
  <c r="CI24" i="16"/>
  <c r="CI25" i="16"/>
  <c r="CI26" i="16"/>
  <c r="CI27" i="16"/>
  <c r="CI28" i="16"/>
  <c r="CI29" i="16"/>
  <c r="CI30" i="16"/>
  <c r="CI31" i="16"/>
  <c r="CI32" i="16"/>
  <c r="CI33" i="16"/>
  <c r="CI34" i="16"/>
  <c r="CI35" i="16"/>
  <c r="CI36" i="16"/>
  <c r="CI37" i="16"/>
  <c r="CI38" i="16"/>
  <c r="CI39" i="16"/>
  <c r="CI40" i="16"/>
  <c r="CI41" i="16"/>
  <c r="CI42" i="16"/>
  <c r="CI43" i="16"/>
  <c r="CI44" i="16"/>
  <c r="CI45" i="16"/>
  <c r="CI46" i="16"/>
  <c r="CI47" i="16"/>
  <c r="CI48" i="16"/>
  <c r="CI49" i="16"/>
  <c r="CI50" i="16"/>
  <c r="CI51" i="16"/>
  <c r="CI52" i="16"/>
  <c r="CI53" i="16"/>
  <c r="CI54" i="16"/>
  <c r="CI55" i="16"/>
  <c r="CI56" i="16"/>
  <c r="CI57" i="16"/>
  <c r="CI58" i="16"/>
  <c r="CI59" i="16"/>
  <c r="CI60" i="16"/>
  <c r="CI61" i="16"/>
  <c r="CI62" i="16"/>
  <c r="CI63" i="16"/>
  <c r="CI64" i="16"/>
  <c r="CI65" i="16"/>
  <c r="CI66" i="16"/>
  <c r="CI67" i="16"/>
  <c r="CI68" i="16"/>
  <c r="CI69" i="16"/>
  <c r="CI70" i="16"/>
  <c r="CI71" i="16"/>
  <c r="CI72" i="16"/>
  <c r="CI73" i="16"/>
  <c r="CI74" i="16"/>
  <c r="CI75" i="16"/>
  <c r="CI76" i="16"/>
  <c r="CI77" i="16"/>
  <c r="CI78" i="16"/>
  <c r="CI79" i="16"/>
  <c r="CI80" i="16"/>
  <c r="CI81" i="16"/>
  <c r="CI82" i="16"/>
  <c r="CI83" i="16"/>
  <c r="CI84" i="16"/>
  <c r="CI85" i="16"/>
  <c r="CI86" i="16"/>
  <c r="CI87" i="16"/>
  <c r="CI88" i="16"/>
  <c r="CI89" i="16"/>
  <c r="CI90" i="16"/>
  <c r="CI91" i="16"/>
  <c r="CI92" i="16"/>
  <c r="CI93" i="16"/>
  <c r="CI94" i="16"/>
  <c r="CI95" i="16"/>
  <c r="CI96" i="16"/>
  <c r="CI97" i="16"/>
  <c r="CI98" i="16"/>
  <c r="CI99" i="16"/>
  <c r="CI100" i="16"/>
  <c r="CI101" i="16"/>
  <c r="CI102" i="16"/>
  <c r="CI103" i="16"/>
  <c r="CI104" i="16"/>
  <c r="CI105" i="16"/>
  <c r="CI106" i="16"/>
  <c r="CI107" i="16"/>
  <c r="CI108" i="16"/>
  <c r="CI109" i="16"/>
  <c r="CI110" i="16"/>
  <c r="CI111" i="16"/>
  <c r="CI112" i="16"/>
  <c r="CI113" i="16"/>
  <c r="CI114" i="16"/>
  <c r="CI115" i="16"/>
  <c r="CI116" i="16"/>
  <c r="CI117" i="16"/>
  <c r="CI118" i="16"/>
  <c r="CI119" i="16"/>
  <c r="CI120" i="16"/>
  <c r="CI121" i="16"/>
  <c r="CI122" i="16"/>
  <c r="CI123" i="16"/>
  <c r="CI124" i="16"/>
  <c r="CI125" i="16"/>
  <c r="CI126" i="16"/>
  <c r="CI127" i="16"/>
  <c r="CI128" i="16"/>
  <c r="CI129" i="16"/>
  <c r="CI130" i="16"/>
  <c r="CI131" i="16"/>
  <c r="CI132" i="16"/>
  <c r="CI133" i="16"/>
  <c r="CI134" i="16"/>
  <c r="CI135" i="16"/>
  <c r="CI136" i="16"/>
  <c r="CI137" i="16"/>
  <c r="CI138" i="16"/>
  <c r="CI139" i="16"/>
  <c r="CI140" i="16"/>
  <c r="CI141" i="16"/>
  <c r="CI142" i="16"/>
  <c r="CI143" i="16"/>
  <c r="CI144" i="16"/>
  <c r="CI145" i="16"/>
  <c r="CI146" i="16"/>
  <c r="CI147" i="16"/>
  <c r="CI148" i="16"/>
  <c r="CI149" i="16"/>
  <c r="CI150" i="16"/>
  <c r="CI151" i="16"/>
  <c r="CI152" i="16"/>
  <c r="CI153" i="16"/>
  <c r="CI154" i="16"/>
  <c r="CI155" i="16"/>
  <c r="CI156" i="16"/>
  <c r="CI157" i="16"/>
  <c r="CI158" i="16"/>
  <c r="CI159" i="16"/>
  <c r="CI160" i="16"/>
  <c r="CI161" i="16"/>
  <c r="CI162" i="16"/>
  <c r="CI163" i="16"/>
  <c r="CI164" i="16"/>
  <c r="CI165" i="16"/>
  <c r="CI166" i="16"/>
  <c r="CI167" i="16"/>
  <c r="CI168" i="16"/>
  <c r="CI169" i="16"/>
  <c r="CI170" i="16"/>
  <c r="CI171" i="16"/>
  <c r="CI172" i="16"/>
  <c r="CI173" i="16"/>
  <c r="CI174" i="16"/>
  <c r="CI175" i="16"/>
  <c r="CI176" i="16"/>
  <c r="CI177" i="16"/>
  <c r="CI178" i="16"/>
  <c r="CI179" i="16"/>
  <c r="CI180" i="16"/>
  <c r="CI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337" i="16"/>
  <c r="B338" i="16"/>
  <c r="B339" i="16"/>
  <c r="B340" i="16"/>
  <c r="B341" i="16"/>
  <c r="B342" i="16"/>
  <c r="B343" i="16"/>
  <c r="B344" i="16"/>
  <c r="B345" i="16"/>
  <c r="B346" i="16"/>
  <c r="B347" i="16"/>
  <c r="B348" i="16"/>
  <c r="B349" i="16"/>
  <c r="B350" i="16"/>
  <c r="B351" i="16"/>
  <c r="B352" i="16"/>
  <c r="B353" i="16"/>
  <c r="B354" i="16"/>
  <c r="B355" i="16"/>
  <c r="B356" i="16"/>
  <c r="B357" i="16"/>
  <c r="B358" i="16"/>
  <c r="B359" i="16"/>
  <c r="B360" i="16"/>
  <c r="B361" i="16"/>
  <c r="B362" i="16"/>
  <c r="B363" i="16"/>
  <c r="B364" i="16"/>
  <c r="B365" i="16"/>
  <c r="B366" i="16"/>
  <c r="B367" i="16"/>
  <c r="B368" i="16"/>
  <c r="B369" i="16"/>
  <c r="B370" i="16"/>
  <c r="B371" i="16"/>
  <c r="B372" i="16"/>
  <c r="B373" i="16"/>
  <c r="B374" i="16"/>
  <c r="B375" i="16"/>
  <c r="B376" i="16"/>
  <c r="B377" i="16"/>
  <c r="B378" i="16"/>
  <c r="B379" i="16"/>
  <c r="B380" i="16"/>
  <c r="B381" i="16"/>
  <c r="B382" i="16"/>
  <c r="B383" i="16"/>
  <c r="B384" i="16"/>
  <c r="B385" i="16"/>
  <c r="B386" i="16"/>
  <c r="B387" i="16"/>
  <c r="B388" i="16"/>
  <c r="B389" i="16"/>
  <c r="B390" i="16"/>
  <c r="B391" i="16"/>
  <c r="B392" i="16"/>
  <c r="B393" i="16"/>
  <c r="B394" i="16"/>
  <c r="B395" i="16"/>
  <c r="B396" i="16"/>
  <c r="B397" i="16"/>
  <c r="B398" i="16"/>
  <c r="B399" i="16"/>
  <c r="B400" i="16"/>
  <c r="B401" i="16"/>
  <c r="B402" i="16"/>
  <c r="B403" i="16"/>
  <c r="B404" i="16"/>
  <c r="B405" i="16"/>
  <c r="B406" i="16"/>
  <c r="B407" i="16"/>
  <c r="B408" i="16"/>
  <c r="B409" i="16"/>
  <c r="B410" i="16"/>
  <c r="B411" i="16"/>
  <c r="B412" i="16"/>
  <c r="B413" i="16"/>
  <c r="B414" i="16"/>
  <c r="B415" i="16"/>
  <c r="B416" i="16"/>
  <c r="B417" i="16"/>
  <c r="B418" i="16"/>
  <c r="B419" i="16"/>
  <c r="B420" i="16"/>
  <c r="B421" i="16"/>
  <c r="B422" i="16"/>
  <c r="B423" i="16"/>
  <c r="B424" i="16"/>
  <c r="B425" i="16"/>
  <c r="B426" i="16"/>
  <c r="B427" i="16"/>
  <c r="B428" i="16"/>
  <c r="B429" i="16"/>
  <c r="B430" i="16"/>
  <c r="B431" i="16"/>
  <c r="B432" i="16"/>
  <c r="B433" i="16"/>
  <c r="B434" i="16"/>
  <c r="B435" i="16"/>
  <c r="B436" i="16"/>
  <c r="B437" i="16"/>
  <c r="B438" i="16"/>
  <c r="B439" i="16"/>
  <c r="B440" i="16"/>
  <c r="B441" i="16"/>
  <c r="B442" i="16"/>
  <c r="B443" i="16"/>
  <c r="B444" i="16"/>
  <c r="B445" i="16"/>
  <c r="B446" i="16"/>
  <c r="B447" i="16"/>
  <c r="B448" i="16"/>
  <c r="B449" i="16"/>
  <c r="B450" i="16"/>
  <c r="B451" i="16"/>
  <c r="B452" i="16"/>
  <c r="B453" i="16"/>
  <c r="B454" i="16"/>
  <c r="B455" i="16"/>
  <c r="B456" i="16"/>
  <c r="B457" i="16"/>
  <c r="B458" i="16"/>
  <c r="B459" i="16"/>
  <c r="B460" i="16"/>
  <c r="B461" i="16"/>
  <c r="B462" i="16"/>
  <c r="B463" i="16"/>
  <c r="B464" i="16"/>
  <c r="B465" i="16"/>
  <c r="B466" i="16"/>
  <c r="B467" i="16"/>
  <c r="B468" i="16"/>
  <c r="B469" i="16"/>
  <c r="B470" i="16"/>
  <c r="B471" i="16"/>
  <c r="B472" i="16"/>
  <c r="B473" i="16"/>
  <c r="B474" i="16"/>
  <c r="B475" i="16"/>
  <c r="B476" i="16"/>
  <c r="B477" i="16"/>
  <c r="B478" i="16"/>
  <c r="B479" i="16"/>
  <c r="B480" i="16"/>
  <c r="B481" i="16"/>
  <c r="B482" i="16"/>
  <c r="B483" i="16"/>
  <c r="B484" i="16"/>
  <c r="B485" i="16"/>
  <c r="B486" i="16"/>
  <c r="B487" i="16"/>
  <c r="B488" i="16"/>
  <c r="B489" i="16"/>
  <c r="B490" i="16"/>
  <c r="B491" i="16"/>
  <c r="B492" i="16"/>
  <c r="B493" i="16"/>
  <c r="B494" i="16"/>
  <c r="B495" i="16"/>
  <c r="B496" i="16"/>
  <c r="B497" i="16"/>
  <c r="B498" i="16"/>
  <c r="B499" i="16"/>
  <c r="B500" i="16"/>
  <c r="B501" i="16"/>
  <c r="B502" i="16"/>
  <c r="B503" i="16"/>
  <c r="B504" i="16"/>
  <c r="B505" i="16"/>
  <c r="B506" i="16"/>
  <c r="B507" i="16"/>
  <c r="B508" i="16"/>
  <c r="B509" i="16"/>
  <c r="B510" i="16"/>
  <c r="B511" i="16"/>
  <c r="B512" i="16"/>
  <c r="B513" i="16"/>
  <c r="B514" i="16"/>
  <c r="B515" i="16"/>
  <c r="B516" i="16"/>
  <c r="B517" i="16"/>
  <c r="B518" i="16"/>
  <c r="B519" i="16"/>
  <c r="B520" i="16"/>
  <c r="B521" i="16"/>
  <c r="B522" i="16"/>
  <c r="B523" i="16"/>
  <c r="B524" i="16"/>
  <c r="B525" i="16"/>
  <c r="B526" i="16"/>
  <c r="B527" i="16"/>
  <c r="B528" i="16"/>
  <c r="B529" i="16"/>
  <c r="B530" i="16"/>
  <c r="B531" i="16"/>
  <c r="B532" i="16"/>
  <c r="B533" i="16"/>
  <c r="B534" i="16"/>
  <c r="B535" i="16"/>
  <c r="B536" i="16"/>
  <c r="B537" i="16"/>
  <c r="B538" i="16"/>
  <c r="B539" i="16"/>
  <c r="B540" i="16"/>
  <c r="B541" i="16"/>
  <c r="B542" i="16"/>
  <c r="B543" i="16"/>
  <c r="B544" i="16"/>
  <c r="B545" i="16"/>
  <c r="B546" i="16"/>
  <c r="B547" i="16"/>
  <c r="B548" i="16"/>
  <c r="B549" i="16"/>
  <c r="B550" i="16"/>
  <c r="B551" i="16"/>
  <c r="B552" i="16"/>
  <c r="B553" i="16"/>
  <c r="B554" i="16"/>
  <c r="B555" i="16"/>
  <c r="B556" i="16"/>
  <c r="B557" i="16"/>
  <c r="B558" i="16"/>
  <c r="B559" i="16"/>
  <c r="B560" i="16"/>
  <c r="B561" i="16"/>
  <c r="B562" i="16"/>
  <c r="B563" i="16"/>
  <c r="B564" i="16"/>
  <c r="B565" i="16"/>
  <c r="B566" i="16"/>
  <c r="B567" i="16"/>
  <c r="B568" i="16"/>
  <c r="B569" i="16"/>
  <c r="B570" i="16"/>
  <c r="B571" i="16"/>
  <c r="B572" i="16"/>
  <c r="B573" i="16"/>
  <c r="B574" i="16"/>
  <c r="B575" i="16"/>
  <c r="B576" i="16"/>
  <c r="B577" i="16"/>
  <c r="B578" i="16"/>
  <c r="B579" i="16"/>
  <c r="B580" i="16"/>
  <c r="B581" i="16"/>
  <c r="B582" i="16"/>
  <c r="B583" i="16"/>
  <c r="B584" i="16"/>
  <c r="B585" i="16"/>
  <c r="B586" i="16"/>
  <c r="B587" i="16"/>
  <c r="B588" i="16"/>
  <c r="B589" i="16"/>
  <c r="B590" i="16"/>
  <c r="B591" i="16"/>
  <c r="B592" i="16"/>
  <c r="B593" i="16"/>
  <c r="B594" i="16"/>
  <c r="B595" i="16"/>
  <c r="B596" i="16"/>
  <c r="B597" i="16"/>
  <c r="B598" i="16"/>
  <c r="B599" i="16"/>
  <c r="B600" i="16"/>
  <c r="B601" i="16"/>
  <c r="B602" i="16"/>
  <c r="B603" i="16"/>
  <c r="B604" i="16"/>
  <c r="B605" i="16"/>
  <c r="B606" i="16"/>
  <c r="B607" i="16"/>
  <c r="B608" i="16"/>
  <c r="B609" i="16"/>
  <c r="B610" i="16"/>
  <c r="B611" i="16"/>
  <c r="B612" i="16"/>
  <c r="B613" i="16"/>
  <c r="B614" i="16"/>
  <c r="B615" i="16"/>
  <c r="B616" i="16"/>
  <c r="B617" i="16"/>
  <c r="B618" i="16"/>
  <c r="B619" i="16"/>
  <c r="B620" i="16"/>
  <c r="B621" i="16"/>
  <c r="B622" i="16"/>
  <c r="B623" i="16"/>
  <c r="B624" i="16"/>
  <c r="B625" i="16"/>
  <c r="B626" i="16"/>
  <c r="B627" i="16"/>
  <c r="B628" i="16"/>
  <c r="B629" i="16"/>
  <c r="B630" i="16"/>
  <c r="B631" i="16"/>
  <c r="B632" i="16"/>
  <c r="B633" i="16"/>
  <c r="B634" i="16"/>
  <c r="B635" i="16"/>
  <c r="B636" i="16"/>
  <c r="B637" i="16"/>
  <c r="B638" i="16"/>
  <c r="B639" i="16"/>
  <c r="B640" i="16"/>
  <c r="B641" i="16"/>
  <c r="B642" i="16"/>
  <c r="B643" i="16"/>
  <c r="B644" i="16"/>
  <c r="B645" i="16"/>
  <c r="B646" i="16"/>
  <c r="B647" i="16"/>
  <c r="B648" i="16"/>
  <c r="B649" i="16"/>
  <c r="B650" i="16"/>
  <c r="B651" i="16"/>
  <c r="B652" i="16"/>
  <c r="B653" i="16"/>
  <c r="B654" i="16"/>
  <c r="B655" i="16"/>
  <c r="B656" i="16"/>
  <c r="B657" i="16"/>
  <c r="B658" i="16"/>
  <c r="B659" i="16"/>
  <c r="B660" i="16"/>
  <c r="B661" i="16"/>
  <c r="B662" i="16"/>
  <c r="B663" i="16"/>
  <c r="B664" i="16"/>
  <c r="B665" i="16"/>
  <c r="B666" i="16"/>
  <c r="B667" i="16"/>
  <c r="B668" i="16"/>
  <c r="B669" i="16"/>
  <c r="B670" i="16"/>
  <c r="B671" i="16"/>
  <c r="B672" i="16"/>
  <c r="B673" i="16"/>
  <c r="B674" i="16"/>
  <c r="B675" i="16"/>
  <c r="B676" i="16"/>
  <c r="B677" i="16"/>
  <c r="B678" i="16"/>
  <c r="B679" i="16"/>
  <c r="B680" i="16"/>
  <c r="B681" i="16"/>
  <c r="B682" i="16"/>
  <c r="B683" i="16"/>
  <c r="B684" i="16"/>
  <c r="B685" i="16"/>
  <c r="B686" i="16"/>
  <c r="B687" i="16"/>
  <c r="B688" i="16"/>
  <c r="B689" i="16"/>
  <c r="B690" i="16"/>
  <c r="B691" i="16"/>
  <c r="B692" i="16"/>
  <c r="B693" i="16"/>
  <c r="B694" i="16"/>
  <c r="B695" i="16"/>
  <c r="B696" i="16"/>
  <c r="B697" i="16"/>
  <c r="B698" i="16"/>
  <c r="B699" i="16"/>
  <c r="B700" i="16"/>
  <c r="B701" i="16"/>
  <c r="B702" i="16"/>
  <c r="B703" i="16"/>
  <c r="B704" i="16"/>
  <c r="B705" i="16"/>
  <c r="B706" i="16"/>
  <c r="B707" i="16"/>
  <c r="B708" i="16"/>
  <c r="B709" i="16"/>
  <c r="B710" i="16"/>
  <c r="B711" i="16"/>
  <c r="B712" i="16"/>
  <c r="B713" i="16"/>
  <c r="B714" i="16"/>
  <c r="B715" i="16"/>
  <c r="B716" i="16"/>
  <c r="B717" i="16"/>
  <c r="B718" i="16"/>
  <c r="B719" i="16"/>
  <c r="B720" i="16"/>
  <c r="B721" i="16"/>
  <c r="B722" i="16"/>
  <c r="B723" i="16"/>
  <c r="B724" i="16"/>
  <c r="B725" i="16"/>
  <c r="B726" i="16"/>
  <c r="B727" i="16"/>
  <c r="B728" i="16"/>
  <c r="B729" i="16"/>
  <c r="B730" i="16"/>
  <c r="B731" i="16"/>
  <c r="B732" i="16"/>
  <c r="B733" i="16"/>
  <c r="B734" i="16"/>
  <c r="B735" i="16"/>
  <c r="B736" i="16"/>
  <c r="B737" i="16"/>
  <c r="B738" i="16"/>
  <c r="B739" i="16"/>
  <c r="B740" i="16"/>
  <c r="B741" i="16"/>
  <c r="B742" i="16"/>
  <c r="B4" i="16"/>
  <c r="A4" i="16" s="1"/>
  <c r="BC5" i="16"/>
  <c r="BC6" i="16"/>
  <c r="BC7" i="16"/>
  <c r="BC8" i="16"/>
  <c r="BC9" i="16"/>
  <c r="BC10" i="16"/>
  <c r="BC11" i="16"/>
  <c r="BC12" i="16"/>
  <c r="BC13" i="16"/>
  <c r="BC14" i="16"/>
  <c r="BC15" i="16"/>
  <c r="BC16" i="16"/>
  <c r="BC17" i="16"/>
  <c r="BC18" i="16"/>
  <c r="BC19" i="16"/>
  <c r="BC20" i="16"/>
  <c r="BC21" i="16"/>
  <c r="BC22" i="16"/>
  <c r="BC23" i="16"/>
  <c r="BC24" i="16"/>
  <c r="BC25" i="16"/>
  <c r="BC26" i="16"/>
  <c r="BC27" i="16"/>
  <c r="BC28" i="16"/>
  <c r="BC29" i="16"/>
  <c r="BC30" i="16"/>
  <c r="BC31" i="16"/>
  <c r="BC32" i="16"/>
  <c r="BC33" i="16"/>
  <c r="BC34" i="16"/>
  <c r="BC35" i="16"/>
  <c r="BC36" i="16"/>
  <c r="BC37" i="16"/>
  <c r="BC38" i="16"/>
  <c r="BC39" i="16"/>
  <c r="BC40" i="16"/>
  <c r="BC41" i="16"/>
  <c r="BC42" i="16"/>
  <c r="BC43" i="16"/>
  <c r="BC44" i="16"/>
  <c r="BC45" i="16"/>
  <c r="BC46" i="16"/>
  <c r="BC47" i="16"/>
  <c r="BC48" i="16"/>
  <c r="BC49" i="16"/>
  <c r="BC50" i="16"/>
  <c r="BC51" i="16"/>
  <c r="BC52" i="16"/>
  <c r="BC53" i="16"/>
  <c r="BC54" i="16"/>
  <c r="BC55" i="16"/>
  <c r="BC56" i="16"/>
  <c r="BC57" i="16"/>
  <c r="BC58" i="16"/>
  <c r="BC59" i="16"/>
  <c r="BC60" i="16"/>
  <c r="BC61" i="16"/>
  <c r="BC62" i="16"/>
  <c r="BC63" i="16"/>
  <c r="BC64" i="16"/>
  <c r="BC65" i="16"/>
  <c r="BC66" i="16"/>
  <c r="BC67" i="16"/>
  <c r="BC68" i="16"/>
  <c r="BC69" i="16"/>
  <c r="BC70" i="16"/>
  <c r="BC71" i="16"/>
  <c r="BC72" i="16"/>
  <c r="BC73" i="16"/>
  <c r="BC74" i="16"/>
  <c r="BC75" i="16"/>
  <c r="BC76" i="16"/>
  <c r="BC4" i="16"/>
  <c r="A472" i="16" l="1"/>
  <c r="A448" i="16"/>
  <c r="A424" i="16"/>
  <c r="A400" i="16"/>
  <c r="A376" i="16"/>
  <c r="A352" i="16"/>
  <c r="A328" i="16"/>
  <c r="A304" i="16"/>
  <c r="A272" i="16"/>
  <c r="A240" i="16"/>
  <c r="A208" i="16"/>
  <c r="A176" i="16"/>
  <c r="A144" i="16"/>
  <c r="A120" i="16"/>
  <c r="A104" i="16"/>
  <c r="A88" i="16"/>
  <c r="A80" i="16"/>
  <c r="A64" i="16"/>
  <c r="A56" i="16"/>
  <c r="A48" i="16"/>
  <c r="A40" i="16"/>
  <c r="A16" i="16"/>
  <c r="A488" i="16"/>
  <c r="A464" i="16"/>
  <c r="A440" i="16"/>
  <c r="A416" i="16"/>
  <c r="A392" i="16"/>
  <c r="A368" i="16"/>
  <c r="A344" i="16"/>
  <c r="A320" i="16"/>
  <c r="A288" i="16"/>
  <c r="A256" i="16"/>
  <c r="A224" i="16"/>
  <c r="A192" i="16"/>
  <c r="A160" i="16"/>
  <c r="A128" i="16"/>
  <c r="A32" i="16"/>
  <c r="A296" i="16"/>
  <c r="A264" i="16"/>
  <c r="A232" i="16"/>
  <c r="A200" i="16"/>
  <c r="A152" i="16"/>
  <c r="A24" i="16"/>
  <c r="A480" i="16"/>
  <c r="A456" i="16"/>
  <c r="A432" i="16"/>
  <c r="A408" i="16"/>
  <c r="A384" i="16"/>
  <c r="A360" i="16"/>
  <c r="A336" i="16"/>
  <c r="A312" i="16"/>
  <c r="A280" i="16"/>
  <c r="A248" i="16"/>
  <c r="A216" i="16"/>
  <c r="A184" i="16"/>
  <c r="A168" i="16"/>
  <c r="A136" i="16"/>
  <c r="A112" i="16"/>
  <c r="A96" i="16"/>
  <c r="A72" i="16"/>
  <c r="A492" i="16"/>
  <c r="A484" i="16"/>
  <c r="A476" i="16"/>
  <c r="A468" i="16"/>
  <c r="A460" i="16"/>
  <c r="A452" i="16"/>
  <c r="A444" i="16"/>
  <c r="A436" i="16"/>
  <c r="A428" i="16"/>
  <c r="A420" i="16"/>
  <c r="A412" i="16"/>
  <c r="A404" i="16"/>
  <c r="A396" i="16"/>
  <c r="A388" i="16"/>
  <c r="A380" i="16"/>
  <c r="A372" i="16"/>
  <c r="A364" i="16"/>
  <c r="A356" i="16"/>
  <c r="A348" i="16"/>
  <c r="A340" i="16"/>
  <c r="A332" i="16"/>
  <c r="A324" i="16"/>
  <c r="A316" i="16"/>
  <c r="A308" i="16"/>
  <c r="A300" i="16"/>
  <c r="A292" i="16"/>
  <c r="A284" i="16"/>
  <c r="A276" i="16"/>
  <c r="A268" i="16"/>
  <c r="A260" i="16"/>
  <c r="A252" i="16"/>
  <c r="A244" i="16"/>
  <c r="A236" i="16"/>
  <c r="A228" i="16"/>
  <c r="A220" i="16"/>
  <c r="A212" i="16"/>
  <c r="A204" i="16"/>
  <c r="A196" i="16"/>
  <c r="A188" i="16"/>
  <c r="A180" i="16"/>
  <c r="A172" i="16"/>
  <c r="A164" i="16"/>
  <c r="A156" i="16"/>
  <c r="A148" i="16"/>
  <c r="A140" i="16"/>
  <c r="A132" i="16"/>
  <c r="A124" i="16"/>
  <c r="A116" i="16"/>
  <c r="A108" i="16"/>
  <c r="A100" i="16"/>
  <c r="A92" i="16"/>
  <c r="A84" i="16"/>
  <c r="A76" i="16"/>
  <c r="A68" i="16"/>
  <c r="A60" i="16"/>
  <c r="A52" i="16"/>
  <c r="A44" i="16"/>
  <c r="A36" i="16"/>
  <c r="A28" i="16"/>
  <c r="A20" i="16"/>
  <c r="A12" i="16"/>
  <c r="BW28" i="16"/>
  <c r="BW177" i="16"/>
  <c r="A395" i="16"/>
  <c r="A491" i="16"/>
  <c r="A427" i="16"/>
  <c r="A363" i="16"/>
  <c r="BW156" i="16"/>
  <c r="BW325" i="16"/>
  <c r="A698" i="16"/>
  <c r="A610" i="16"/>
  <c r="BW113" i="16"/>
  <c r="BW282" i="16"/>
  <c r="BW70" i="16"/>
  <c r="BW234" i="16"/>
  <c r="A379" i="16"/>
  <c r="A459" i="16"/>
  <c r="A483" i="16"/>
  <c r="A387" i="16"/>
  <c r="A735" i="16"/>
  <c r="A711" i="16"/>
  <c r="A687" i="16"/>
  <c r="A663" i="16"/>
  <c r="A471" i="16"/>
  <c r="A447" i="16"/>
  <c r="A439" i="16"/>
  <c r="A431" i="16"/>
  <c r="A423" i="16"/>
  <c r="A415" i="16"/>
  <c r="A407" i="16"/>
  <c r="A399" i="16"/>
  <c r="A391" i="16"/>
  <c r="A383" i="16"/>
  <c r="A375" i="16"/>
  <c r="A367" i="16"/>
  <c r="A359" i="16"/>
  <c r="A351" i="16"/>
  <c r="A343" i="16"/>
  <c r="A335" i="16"/>
  <c r="A327" i="16"/>
  <c r="A319" i="16"/>
  <c r="A311" i="16"/>
  <c r="A303" i="16"/>
  <c r="A295" i="16"/>
  <c r="A287" i="16"/>
  <c r="A279" i="16"/>
  <c r="A271" i="16"/>
  <c r="A259" i="16"/>
  <c r="A243" i="16"/>
  <c r="A227" i="16"/>
  <c r="A211" i="16"/>
  <c r="A195" i="16"/>
  <c r="A179" i="16"/>
  <c r="A163" i="16"/>
  <c r="A147" i="16"/>
  <c r="A131" i="16"/>
  <c r="A115" i="16"/>
  <c r="A730" i="16"/>
  <c r="A666" i="16"/>
  <c r="A546" i="16"/>
  <c r="A475" i="16"/>
  <c r="A443" i="16"/>
  <c r="A411" i="16"/>
  <c r="A8" i="16"/>
  <c r="A85" i="16"/>
  <c r="A123" i="16"/>
  <c r="A155" i="16"/>
  <c r="A187" i="16"/>
  <c r="A219" i="16"/>
  <c r="A251" i="16"/>
  <c r="A275" i="16"/>
  <c r="A283" i="16"/>
  <c r="A299" i="16"/>
  <c r="A315" i="16"/>
  <c r="A339" i="16"/>
  <c r="A355" i="16"/>
  <c r="A21" i="16"/>
  <c r="A53" i="16"/>
  <c r="A107" i="16"/>
  <c r="A139" i="16"/>
  <c r="A171" i="16"/>
  <c r="A203" i="16"/>
  <c r="A235" i="16"/>
  <c r="A266" i="16"/>
  <c r="A291" i="16"/>
  <c r="A307" i="16"/>
  <c r="A323" i="16"/>
  <c r="A331" i="16"/>
  <c r="A347" i="16"/>
  <c r="A682" i="16"/>
  <c r="A578" i="16"/>
  <c r="A451" i="16"/>
  <c r="A419" i="16"/>
  <c r="A114" i="16"/>
  <c r="A727" i="16"/>
  <c r="A719" i="16"/>
  <c r="A703" i="16"/>
  <c r="A695" i="16"/>
  <c r="A679" i="16"/>
  <c r="A671" i="16"/>
  <c r="A487" i="16"/>
  <c r="A479" i="16"/>
  <c r="A463" i="16"/>
  <c r="A455" i="16"/>
  <c r="A738" i="16"/>
  <c r="A722" i="16"/>
  <c r="A706" i="16"/>
  <c r="A690" i="16"/>
  <c r="A674" i="16"/>
  <c r="A658" i="16"/>
  <c r="A654" i="16"/>
  <c r="A626" i="16"/>
  <c r="A622" i="16"/>
  <c r="A594" i="16"/>
  <c r="A590" i="16"/>
  <c r="A562" i="16"/>
  <c r="A558" i="16"/>
  <c r="A530" i="16"/>
  <c r="A526" i="16"/>
  <c r="A498" i="16"/>
  <c r="A486" i="16"/>
  <c r="A478" i="16"/>
  <c r="A470" i="16"/>
  <c r="A462" i="16"/>
  <c r="A454" i="16"/>
  <c r="A446" i="16"/>
  <c r="A438" i="16"/>
  <c r="A430" i="16"/>
  <c r="A422" i="16"/>
  <c r="A414" i="16"/>
  <c r="A406" i="16"/>
  <c r="A398" i="16"/>
  <c r="A390" i="16"/>
  <c r="A382" i="16"/>
  <c r="A374" i="16"/>
  <c r="A366" i="16"/>
  <c r="A358" i="16"/>
  <c r="A350" i="16"/>
  <c r="A342" i="16"/>
  <c r="A334" i="16"/>
  <c r="A326" i="16"/>
  <c r="A318" i="16"/>
  <c r="A310" i="16"/>
  <c r="A302" i="16"/>
  <c r="A294" i="16"/>
  <c r="A286" i="16"/>
  <c r="A278" i="16"/>
  <c r="A270" i="16"/>
  <c r="A258" i="16"/>
  <c r="A242" i="16"/>
  <c r="A714" i="16"/>
  <c r="A642" i="16"/>
  <c r="A514" i="16"/>
  <c r="A467" i="16"/>
  <c r="A435" i="16"/>
  <c r="A403" i="16"/>
  <c r="A371" i="16"/>
  <c r="A739" i="16"/>
  <c r="A707" i="16"/>
  <c r="A691" i="16"/>
  <c r="A675" i="16"/>
  <c r="A263" i="16"/>
  <c r="A223" i="16"/>
  <c r="A183" i="16"/>
  <c r="A151" i="16"/>
  <c r="A127" i="16"/>
  <c r="A99" i="16"/>
  <c r="A87" i="16"/>
  <c r="A79" i="16"/>
  <c r="A67" i="16"/>
  <c r="A59" i="16"/>
  <c r="A51" i="16"/>
  <c r="A43" i="16"/>
  <c r="A31" i="16"/>
  <c r="A23" i="16"/>
  <c r="A11" i="16"/>
  <c r="A742" i="16"/>
  <c r="A606" i="16"/>
  <c r="A542" i="16"/>
  <c r="A490" i="16"/>
  <c r="A466" i="16"/>
  <c r="A450" i="16"/>
  <c r="A426" i="16"/>
  <c r="A410" i="16"/>
  <c r="A386" i="16"/>
  <c r="A370" i="16"/>
  <c r="A354" i="16"/>
  <c r="A338" i="16"/>
  <c r="A322" i="16"/>
  <c r="A298" i="16"/>
  <c r="A282" i="16"/>
  <c r="A234" i="16"/>
  <c r="A186" i="16"/>
  <c r="A154" i="16"/>
  <c r="A122" i="16"/>
  <c r="BW154" i="16"/>
  <c r="BW26" i="16"/>
  <c r="BW281" i="16"/>
  <c r="A734" i="16"/>
  <c r="A726" i="16"/>
  <c r="A718" i="16"/>
  <c r="A710" i="16"/>
  <c r="A702" i="16"/>
  <c r="A694" i="16"/>
  <c r="A686" i="16"/>
  <c r="A678" i="16"/>
  <c r="A670" i="16"/>
  <c r="A662" i="16"/>
  <c r="A650" i="16"/>
  <c r="A646" i="16"/>
  <c r="A634" i="16"/>
  <c r="A630" i="16"/>
  <c r="A618" i="16"/>
  <c r="A614" i="16"/>
  <c r="A602" i="16"/>
  <c r="A598" i="16"/>
  <c r="A586" i="16"/>
  <c r="A582" i="16"/>
  <c r="A570" i="16"/>
  <c r="A566" i="16"/>
  <c r="A554" i="16"/>
  <c r="A550" i="16"/>
  <c r="A538" i="16"/>
  <c r="A534" i="16"/>
  <c r="A522" i="16"/>
  <c r="A518" i="16"/>
  <c r="A506" i="16"/>
  <c r="A502" i="16"/>
  <c r="A495" i="16"/>
  <c r="A262" i="16"/>
  <c r="A254" i="16"/>
  <c r="A246" i="16"/>
  <c r="A238" i="16"/>
  <c r="A230" i="16"/>
  <c r="A222" i="16"/>
  <c r="A214" i="16"/>
  <c r="A206" i="16"/>
  <c r="A198" i="16"/>
  <c r="A190" i="16"/>
  <c r="A182" i="16"/>
  <c r="A174" i="16"/>
  <c r="A166" i="16"/>
  <c r="A158" i="16"/>
  <c r="A150" i="16"/>
  <c r="A142" i="16"/>
  <c r="A134" i="16"/>
  <c r="A126" i="16"/>
  <c r="A118" i="16"/>
  <c r="A110" i="16"/>
  <c r="A97" i="16"/>
  <c r="A69" i="16"/>
  <c r="A37" i="16"/>
  <c r="A5" i="16"/>
  <c r="BW134" i="16"/>
  <c r="BW92" i="16"/>
  <c r="BW49" i="16"/>
  <c r="BW6" i="16"/>
  <c r="BW304" i="16"/>
  <c r="BW261" i="16"/>
  <c r="BW178" i="16"/>
  <c r="BW180" i="16"/>
  <c r="BW186" i="16"/>
  <c r="BW193" i="16"/>
  <c r="BW201" i="16"/>
  <c r="BW208" i="16"/>
  <c r="BW214" i="16"/>
  <c r="BW222" i="16"/>
  <c r="BW229" i="16"/>
  <c r="BW236" i="16"/>
  <c r="BW244" i="16"/>
  <c r="BW250" i="16"/>
  <c r="BW257" i="16"/>
  <c r="BW262" i="16"/>
  <c r="BW268" i="16"/>
  <c r="BW273" i="16"/>
  <c r="BW278" i="16"/>
  <c r="BW284" i="16"/>
  <c r="BW289" i="16"/>
  <c r="BW294" i="16"/>
  <c r="BW300" i="16"/>
  <c r="BW305" i="16"/>
  <c r="BW310" i="16"/>
  <c r="BW316" i="16"/>
  <c r="BW321" i="16"/>
  <c r="BW326" i="16"/>
  <c r="BW332" i="16"/>
  <c r="BW337" i="16"/>
  <c r="BW342" i="16"/>
  <c r="BW8" i="16"/>
  <c r="BW13" i="16"/>
  <c r="BW18" i="16"/>
  <c r="BW24" i="16"/>
  <c r="BW29" i="16"/>
  <c r="BW34" i="16"/>
  <c r="BW40" i="16"/>
  <c r="BW45" i="16"/>
  <c r="BW50" i="16"/>
  <c r="BW56" i="16"/>
  <c r="BW61" i="16"/>
  <c r="BW66" i="16"/>
  <c r="BW72" i="16"/>
  <c r="BW77" i="16"/>
  <c r="BW82" i="16"/>
  <c r="BW88" i="16"/>
  <c r="BW93" i="16"/>
  <c r="BW98" i="16"/>
  <c r="BW104" i="16"/>
  <c r="BW109" i="16"/>
  <c r="BW114" i="16"/>
  <c r="BW120" i="16"/>
  <c r="BW125" i="16"/>
  <c r="BW130" i="16"/>
  <c r="BW136" i="16"/>
  <c r="BW141" i="16"/>
  <c r="BW146" i="16"/>
  <c r="BW152" i="16"/>
  <c r="BW157" i="16"/>
  <c r="BW162" i="16"/>
  <c r="BW168" i="16"/>
  <c r="BW173" i="16"/>
  <c r="BW181" i="16"/>
  <c r="BW188" i="16"/>
  <c r="BW196" i="16"/>
  <c r="BW202" i="16"/>
  <c r="BW209" i="16"/>
  <c r="BW217" i="16"/>
  <c r="BW224" i="16"/>
  <c r="BW230" i="16"/>
  <c r="BW238" i="16"/>
  <c r="BW245" i="16"/>
  <c r="BW252" i="16"/>
  <c r="BW258" i="16"/>
  <c r="BW264" i="16"/>
  <c r="BW269" i="16"/>
  <c r="BW274" i="16"/>
  <c r="BW280" i="16"/>
  <c r="BW285" i="16"/>
  <c r="BW290" i="16"/>
  <c r="BW296" i="16"/>
  <c r="BW301" i="16"/>
  <c r="BW306" i="16"/>
  <c r="BW312" i="16"/>
  <c r="BW317" i="16"/>
  <c r="BW322" i="16"/>
  <c r="BW328" i="16"/>
  <c r="BW333" i="16"/>
  <c r="BW338" i="16"/>
  <c r="BW4" i="16"/>
  <c r="BW9" i="16"/>
  <c r="BW14" i="16"/>
  <c r="BW20" i="16"/>
  <c r="BW25" i="16"/>
  <c r="BW30" i="16"/>
  <c r="BW36" i="16"/>
  <c r="BW41" i="16"/>
  <c r="BW46" i="16"/>
  <c r="BW52" i="16"/>
  <c r="BW57" i="16"/>
  <c r="BW62" i="16"/>
  <c r="BW68" i="16"/>
  <c r="BW73" i="16"/>
  <c r="BW78" i="16"/>
  <c r="BW84" i="16"/>
  <c r="BW89" i="16"/>
  <c r="BW94" i="16"/>
  <c r="BW100" i="16"/>
  <c r="BW105" i="16"/>
  <c r="BW110" i="16"/>
  <c r="BW116" i="16"/>
  <c r="BW121" i="16"/>
  <c r="BW126" i="16"/>
  <c r="BW132" i="16"/>
  <c r="BW137" i="16"/>
  <c r="BW142" i="16"/>
  <c r="BW148" i="16"/>
  <c r="BW153" i="16"/>
  <c r="BW158" i="16"/>
  <c r="BW164" i="16"/>
  <c r="BW169" i="16"/>
  <c r="BW174" i="16"/>
  <c r="BW182" i="16"/>
  <c r="BW197" i="16"/>
  <c r="BW212" i="16"/>
  <c r="BW225" i="16"/>
  <c r="BW240" i="16"/>
  <c r="BW254" i="16"/>
  <c r="BW265" i="16"/>
  <c r="BW276" i="16"/>
  <c r="BW286" i="16"/>
  <c r="BW297" i="16"/>
  <c r="BW308" i="16"/>
  <c r="BW318" i="16"/>
  <c r="BW329" i="16"/>
  <c r="BW340" i="16"/>
  <c r="BW10" i="16"/>
  <c r="BW21" i="16"/>
  <c r="BW32" i="16"/>
  <c r="BW42" i="16"/>
  <c r="BW53" i="16"/>
  <c r="BW64" i="16"/>
  <c r="BW74" i="16"/>
  <c r="BW85" i="16"/>
  <c r="BW96" i="16"/>
  <c r="BW106" i="16"/>
  <c r="BW117" i="16"/>
  <c r="BW128" i="16"/>
  <c r="BW138" i="16"/>
  <c r="BW149" i="16"/>
  <c r="BW160" i="16"/>
  <c r="BW170" i="16"/>
  <c r="BW185" i="16"/>
  <c r="BW198" i="16"/>
  <c r="BW213" i="16"/>
  <c r="BW228" i="16"/>
  <c r="BW241" i="16"/>
  <c r="BW256" i="16"/>
  <c r="BW266" i="16"/>
  <c r="BW277" i="16"/>
  <c r="BW288" i="16"/>
  <c r="BW298" i="16"/>
  <c r="BW309" i="16"/>
  <c r="BW320" i="16"/>
  <c r="BW330" i="16"/>
  <c r="BW341" i="16"/>
  <c r="BW12" i="16"/>
  <c r="BW22" i="16"/>
  <c r="BW33" i="16"/>
  <c r="BW44" i="16"/>
  <c r="BW54" i="16"/>
  <c r="BW65" i="16"/>
  <c r="BW76" i="16"/>
  <c r="BW86" i="16"/>
  <c r="BW97" i="16"/>
  <c r="BW108" i="16"/>
  <c r="BW118" i="16"/>
  <c r="BW129" i="16"/>
  <c r="BW140" i="16"/>
  <c r="BW150" i="16"/>
  <c r="BW161" i="16"/>
  <c r="BW172" i="16"/>
  <c r="BW190" i="16"/>
  <c r="BW218" i="16"/>
  <c r="BW246" i="16"/>
  <c r="BW270" i="16"/>
  <c r="BW292" i="16"/>
  <c r="BW313" i="16"/>
  <c r="BW334" i="16"/>
  <c r="BW16" i="16"/>
  <c r="BW37" i="16"/>
  <c r="BW58" i="16"/>
  <c r="BW80" i="16"/>
  <c r="BW101" i="16"/>
  <c r="BW122" i="16"/>
  <c r="BW144" i="16"/>
  <c r="BW165" i="16"/>
  <c r="BW192" i="16"/>
  <c r="BW220" i="16"/>
  <c r="BW249" i="16"/>
  <c r="BW272" i="16"/>
  <c r="BW293" i="16"/>
  <c r="BW314" i="16"/>
  <c r="BW336" i="16"/>
  <c r="BW17" i="16"/>
  <c r="BW38" i="16"/>
  <c r="BW60" i="16"/>
  <c r="BW81" i="16"/>
  <c r="BW102" i="16"/>
  <c r="BW124" i="16"/>
  <c r="BW145" i="16"/>
  <c r="BW166" i="16"/>
  <c r="A731" i="16"/>
  <c r="A723" i="16"/>
  <c r="A715" i="16"/>
  <c r="A699" i="16"/>
  <c r="A683" i="16"/>
  <c r="A667" i="16"/>
  <c r="A659" i="16"/>
  <c r="A267" i="16"/>
  <c r="A255" i="16"/>
  <c r="A247" i="16"/>
  <c r="A239" i="16"/>
  <c r="A231" i="16"/>
  <c r="A215" i="16"/>
  <c r="A207" i="16"/>
  <c r="A199" i="16"/>
  <c r="A191" i="16"/>
  <c r="A175" i="16"/>
  <c r="A167" i="16"/>
  <c r="A159" i="16"/>
  <c r="A143" i="16"/>
  <c r="A135" i="16"/>
  <c r="A119" i="16"/>
  <c r="A111" i="16"/>
  <c r="A103" i="16"/>
  <c r="A95" i="16"/>
  <c r="A91" i="16"/>
  <c r="A83" i="16"/>
  <c r="A75" i="16"/>
  <c r="A71" i="16"/>
  <c r="A63" i="16"/>
  <c r="A55" i="16"/>
  <c r="A47" i="16"/>
  <c r="A39" i="16"/>
  <c r="A35" i="16"/>
  <c r="A27" i="16"/>
  <c r="A19" i="16"/>
  <c r="A15" i="16"/>
  <c r="A7" i="16"/>
  <c r="A638" i="16"/>
  <c r="A574" i="16"/>
  <c r="A510" i="16"/>
  <c r="A482" i="16"/>
  <c r="A474" i="16"/>
  <c r="A458" i="16"/>
  <c r="A442" i="16"/>
  <c r="A434" i="16"/>
  <c r="A418" i="16"/>
  <c r="A402" i="16"/>
  <c r="A394" i="16"/>
  <c r="A378" i="16"/>
  <c r="A362" i="16"/>
  <c r="A346" i="16"/>
  <c r="A330" i="16"/>
  <c r="A314" i="16"/>
  <c r="A306" i="16"/>
  <c r="A290" i="16"/>
  <c r="A274" i="16"/>
  <c r="A250" i="16"/>
  <c r="A218" i="16"/>
  <c r="A202" i="16"/>
  <c r="A170" i="16"/>
  <c r="A138" i="16"/>
  <c r="A106" i="16"/>
  <c r="BW112" i="16"/>
  <c r="BW69" i="16"/>
  <c r="BW324" i="16"/>
  <c r="BW233" i="16"/>
  <c r="A741" i="16"/>
  <c r="A493" i="16"/>
  <c r="A489" i="16"/>
  <c r="A485" i="16"/>
  <c r="A481" i="16"/>
  <c r="A477" i="16"/>
  <c r="A473" i="16"/>
  <c r="A469" i="16"/>
  <c r="A465" i="16"/>
  <c r="A461" i="16"/>
  <c r="A457" i="16"/>
  <c r="A453" i="16"/>
  <c r="A449" i="16"/>
  <c r="A445" i="16"/>
  <c r="A441" i="16"/>
  <c r="A437" i="16"/>
  <c r="A433" i="16"/>
  <c r="A429" i="16"/>
  <c r="A425" i="16"/>
  <c r="A421" i="16"/>
  <c r="A417" i="16"/>
  <c r="A413" i="16"/>
  <c r="A409" i="16"/>
  <c r="A405" i="16"/>
  <c r="A401" i="16"/>
  <c r="A397" i="16"/>
  <c r="A393" i="16"/>
  <c r="A389" i="16"/>
  <c r="A385" i="16"/>
  <c r="A381" i="16"/>
  <c r="A377" i="16"/>
  <c r="A373" i="16"/>
  <c r="A369" i="16"/>
  <c r="A365" i="16"/>
  <c r="A361" i="16"/>
  <c r="A357" i="16"/>
  <c r="A353" i="16"/>
  <c r="A349" i="16"/>
  <c r="A345" i="16"/>
  <c r="A341" i="16"/>
  <c r="A337" i="16"/>
  <c r="A333" i="16"/>
  <c r="A329" i="16"/>
  <c r="A325" i="16"/>
  <c r="A321" i="16"/>
  <c r="A317" i="16"/>
  <c r="A313" i="16"/>
  <c r="A309" i="16"/>
  <c r="A305" i="16"/>
  <c r="A301" i="16"/>
  <c r="A297" i="16"/>
  <c r="A293" i="16"/>
  <c r="A289" i="16"/>
  <c r="A285" i="16"/>
  <c r="A281" i="16"/>
  <c r="A277" i="16"/>
  <c r="A273" i="16"/>
  <c r="A269" i="16"/>
  <c r="A265" i="16"/>
  <c r="A261" i="16"/>
  <c r="A257" i="16"/>
  <c r="A101" i="16"/>
  <c r="A77" i="16"/>
  <c r="A61" i="16"/>
  <c r="A45" i="16"/>
  <c r="A29" i="16"/>
  <c r="A13" i="16"/>
  <c r="A494" i="16"/>
  <c r="A226" i="16"/>
  <c r="A210" i="16"/>
  <c r="A194" i="16"/>
  <c r="A178" i="16"/>
  <c r="A162" i="16"/>
  <c r="A146" i="16"/>
  <c r="A130" i="16"/>
  <c r="BW176" i="16"/>
  <c r="BW133" i="16"/>
  <c r="BW90" i="16"/>
  <c r="BW48" i="16"/>
  <c r="BW5" i="16"/>
  <c r="BW302" i="16"/>
  <c r="BW260" i="16"/>
  <c r="BW204" i="16"/>
  <c r="A102" i="16"/>
  <c r="A98" i="16"/>
  <c r="A94" i="16"/>
  <c r="A90" i="16"/>
  <c r="A86" i="16"/>
  <c r="A82" i="16"/>
  <c r="A78" i="16"/>
  <c r="A74" i="16"/>
  <c r="A70" i="16"/>
  <c r="A66" i="16"/>
  <c r="A62" i="16"/>
  <c r="A58" i="16"/>
  <c r="A54" i="16"/>
  <c r="A50" i="16"/>
  <c r="A46" i="16"/>
  <c r="A42" i="16"/>
  <c r="A38" i="16"/>
  <c r="A34" i="16"/>
  <c r="A30" i="16"/>
  <c r="A26" i="16"/>
  <c r="A22" i="16"/>
  <c r="A18" i="16"/>
  <c r="A14" i="16"/>
  <c r="A10" i="16"/>
  <c r="A6" i="16"/>
  <c r="A253" i="16"/>
  <c r="A249" i="16"/>
  <c r="A245" i="16"/>
  <c r="A241" i="16"/>
  <c r="A237" i="16"/>
  <c r="A233" i="16"/>
  <c r="A229" i="16"/>
  <c r="A225" i="16"/>
  <c r="A221" i="16"/>
  <c r="A217" i="16"/>
  <c r="A213" i="16"/>
  <c r="A209" i="16"/>
  <c r="A205" i="16"/>
  <c r="A201" i="16"/>
  <c r="A197" i="16"/>
  <c r="A193" i="16"/>
  <c r="A189" i="16"/>
  <c r="A185" i="16"/>
  <c r="A181" i="16"/>
  <c r="A177" i="16"/>
  <c r="A173" i="16"/>
  <c r="A169" i="16"/>
  <c r="A165" i="16"/>
  <c r="A161" i="16"/>
  <c r="A157" i="16"/>
  <c r="A153" i="16"/>
  <c r="A149" i="16"/>
  <c r="A145" i="16"/>
  <c r="A141" i="16"/>
  <c r="A137" i="16"/>
  <c r="A133" i="16"/>
  <c r="A129" i="16"/>
  <c r="A125" i="16"/>
  <c r="A121" i="16"/>
  <c r="A117" i="16"/>
  <c r="A113" i="16"/>
  <c r="A109" i="16"/>
  <c r="A105" i="16"/>
  <c r="A93" i="16"/>
  <c r="A89" i="16"/>
  <c r="A81" i="16"/>
  <c r="A73" i="16"/>
  <c r="A65" i="16"/>
  <c r="A57" i="16"/>
  <c r="A49" i="16"/>
  <c r="A41" i="16"/>
  <c r="A33" i="16"/>
  <c r="A25" i="16"/>
  <c r="A17" i="16"/>
  <c r="A9" i="16"/>
  <c r="BW253" i="16"/>
  <c r="BW248" i="16"/>
  <c r="BW242" i="16"/>
  <c r="BW237" i="16"/>
  <c r="BW232" i="16"/>
  <c r="BW226" i="16"/>
  <c r="BW221" i="16"/>
  <c r="BW216" i="16"/>
  <c r="BW210" i="16"/>
  <c r="BW205" i="16"/>
  <c r="BW200" i="16"/>
  <c r="BW194" i="16"/>
  <c r="BW189" i="16"/>
  <c r="BW184" i="16"/>
  <c r="BW179" i="16"/>
  <c r="BW183" i="16"/>
  <c r="BW187" i="16"/>
  <c r="BW191" i="16"/>
  <c r="BW195" i="16"/>
  <c r="BW199" i="16"/>
  <c r="BW203" i="16"/>
  <c r="BW207" i="16"/>
  <c r="BW211" i="16"/>
  <c r="BW215" i="16"/>
  <c r="BW219" i="16"/>
  <c r="BW223" i="16"/>
  <c r="BW227" i="16"/>
  <c r="BW231" i="16"/>
  <c r="BW235" i="16"/>
  <c r="BW239" i="16"/>
  <c r="BW243" i="16"/>
  <c r="BW247" i="16"/>
  <c r="BW251" i="16"/>
  <c r="BW255" i="16"/>
  <c r="BW259" i="16"/>
  <c r="BW263" i="16"/>
  <c r="BW267" i="16"/>
  <c r="BW271" i="16"/>
  <c r="BW275" i="16"/>
  <c r="BW279" i="16"/>
  <c r="BW283" i="16"/>
  <c r="BW287" i="16"/>
  <c r="BW291" i="16"/>
  <c r="BW295" i="16"/>
  <c r="BW299" i="16"/>
  <c r="BW303" i="16"/>
  <c r="BW307" i="16"/>
  <c r="BW311" i="16"/>
  <c r="BW315" i="16"/>
  <c r="BW319" i="16"/>
  <c r="BW323" i="16"/>
  <c r="BW327" i="16"/>
  <c r="BW331" i="16"/>
  <c r="BW335" i="16"/>
  <c r="BW339" i="16"/>
  <c r="BW343" i="16"/>
  <c r="BW7" i="16"/>
  <c r="BW11" i="16"/>
  <c r="BW15" i="16"/>
  <c r="BW19" i="16"/>
  <c r="BW23" i="16"/>
  <c r="BW27" i="16"/>
  <c r="BW31" i="16"/>
  <c r="BW35" i="16"/>
  <c r="BW39" i="16"/>
  <c r="BW43" i="16"/>
  <c r="BW47" i="16"/>
  <c r="BW51" i="16"/>
  <c r="BW55" i="16"/>
  <c r="BW59" i="16"/>
  <c r="BW63" i="16"/>
  <c r="BW67" i="16"/>
  <c r="BW71" i="16"/>
  <c r="BW75" i="16"/>
  <c r="BW79" i="16"/>
  <c r="BW83" i="16"/>
  <c r="BW87" i="16"/>
  <c r="BW91" i="16"/>
  <c r="BW95" i="16"/>
  <c r="BW99" i="16"/>
  <c r="BW103" i="16"/>
  <c r="BW107" i="16"/>
  <c r="BW111" i="16"/>
  <c r="BW115" i="16"/>
  <c r="BW119" i="16"/>
  <c r="BW123" i="16"/>
  <c r="BW127" i="16"/>
  <c r="BW131" i="16"/>
  <c r="BW135" i="16"/>
  <c r="BW139" i="16"/>
  <c r="BW143" i="16"/>
  <c r="BW147" i="16"/>
  <c r="BW151" i="16"/>
  <c r="BW155" i="16"/>
  <c r="BW159" i="16"/>
  <c r="BW163" i="16"/>
  <c r="BW167" i="16"/>
  <c r="BW171" i="16"/>
  <c r="BW175" i="16"/>
  <c r="A737" i="16"/>
  <c r="A729" i="16"/>
  <c r="A721" i="16"/>
  <c r="A713" i="16"/>
  <c r="A705" i="16"/>
  <c r="A701" i="16"/>
  <c r="A693" i="16"/>
  <c r="A685" i="16"/>
  <c r="A677" i="16"/>
  <c r="A673" i="16"/>
  <c r="A665" i="16"/>
  <c r="A657" i="16"/>
  <c r="A649" i="16"/>
  <c r="A641" i="16"/>
  <c r="A637" i="16"/>
  <c r="A629" i="16"/>
  <c r="A625" i="16"/>
  <c r="A621" i="16"/>
  <c r="A617" i="16"/>
  <c r="A613" i="16"/>
  <c r="A609" i="16"/>
  <c r="A605" i="16"/>
  <c r="A601" i="16"/>
  <c r="A597" i="16"/>
  <c r="A593" i="16"/>
  <c r="A589" i="16"/>
  <c r="A585" i="16"/>
  <c r="A581" i="16"/>
  <c r="A577" i="16"/>
  <c r="A573" i="16"/>
  <c r="A569" i="16"/>
  <c r="A565" i="16"/>
  <c r="A561" i="16"/>
  <c r="A557" i="16"/>
  <c r="A553" i="16"/>
  <c r="A549" i="16"/>
  <c r="A545" i="16"/>
  <c r="A541" i="16"/>
  <c r="A537" i="16"/>
  <c r="A533" i="16"/>
  <c r="A529" i="16"/>
  <c r="A525" i="16"/>
  <c r="A521" i="16"/>
  <c r="A517" i="16"/>
  <c r="A513" i="16"/>
  <c r="A509" i="16"/>
  <c r="A505" i="16"/>
  <c r="A501" i="16"/>
  <c r="A497" i="16"/>
  <c r="A733" i="16"/>
  <c r="A725" i="16"/>
  <c r="A717" i="16"/>
  <c r="A709" i="16"/>
  <c r="A697" i="16"/>
  <c r="A689" i="16"/>
  <c r="A681" i="16"/>
  <c r="A669" i="16"/>
  <c r="A661" i="16"/>
  <c r="A653" i="16"/>
  <c r="A645" i="16"/>
  <c r="A633" i="16"/>
  <c r="A740" i="16"/>
  <c r="A736" i="16"/>
  <c r="A732" i="16"/>
  <c r="A728" i="16"/>
  <c r="A724" i="16"/>
  <c r="A720" i="16"/>
  <c r="A716" i="16"/>
  <c r="A712" i="16"/>
  <c r="A708" i="16"/>
  <c r="A704" i="16"/>
  <c r="A700" i="16"/>
  <c r="A696" i="16"/>
  <c r="A692" i="16"/>
  <c r="A688" i="16"/>
  <c r="A684" i="16"/>
  <c r="A680" i="16"/>
  <c r="A676" i="16"/>
  <c r="A672" i="16"/>
  <c r="A668" i="16"/>
  <c r="A664" i="16"/>
  <c r="A660" i="16"/>
  <c r="A656" i="16"/>
  <c r="A652" i="16"/>
  <c r="A648" i="16"/>
  <c r="A644" i="16"/>
  <c r="A640" i="16"/>
  <c r="A636" i="16"/>
  <c r="A632" i="16"/>
  <c r="A628" i="16"/>
  <c r="A624" i="16"/>
  <c r="A620" i="16"/>
  <c r="A616" i="16"/>
  <c r="A612" i="16"/>
  <c r="A608" i="16"/>
  <c r="A604" i="16"/>
  <c r="A600" i="16"/>
  <c r="A596" i="16"/>
  <c r="A592" i="16"/>
  <c r="A588" i="16"/>
  <c r="A584" i="16"/>
  <c r="A580" i="16"/>
  <c r="A576" i="16"/>
  <c r="A572" i="16"/>
  <c r="A568" i="16"/>
  <c r="A564" i="16"/>
  <c r="A560" i="16"/>
  <c r="A556" i="16"/>
  <c r="A552" i="16"/>
  <c r="A548" i="16"/>
  <c r="A544" i="16"/>
  <c r="A540" i="16"/>
  <c r="A536" i="16"/>
  <c r="A532" i="16"/>
  <c r="A528" i="16"/>
  <c r="A524" i="16"/>
  <c r="A520" i="16"/>
  <c r="A516" i="16"/>
  <c r="A512" i="16"/>
  <c r="A508" i="16"/>
  <c r="A504" i="16"/>
  <c r="A500" i="16"/>
  <c r="A496" i="16"/>
  <c r="A655" i="16"/>
  <c r="A651" i="16"/>
  <c r="A647" i="16"/>
  <c r="A643" i="16"/>
  <c r="A639" i="16"/>
  <c r="A635" i="16"/>
  <c r="A631" i="16"/>
  <c r="A627" i="16"/>
  <c r="A623" i="16"/>
  <c r="A619" i="16"/>
  <c r="A615" i="16"/>
  <c r="A611" i="16"/>
  <c r="A607" i="16"/>
  <c r="A603" i="16"/>
  <c r="A599" i="16"/>
  <c r="A595" i="16"/>
  <c r="A591" i="16"/>
  <c r="A587" i="16"/>
  <c r="A583" i="16"/>
  <c r="A579" i="16"/>
  <c r="A575" i="16"/>
  <c r="A571" i="16"/>
  <c r="A567" i="16"/>
  <c r="A563" i="16"/>
  <c r="A559" i="16"/>
  <c r="A555" i="16"/>
  <c r="A551" i="16"/>
  <c r="A547" i="16"/>
  <c r="A543" i="16"/>
  <c r="A539" i="16"/>
  <c r="A535" i="16"/>
  <c r="A531" i="16"/>
  <c r="A527" i="16"/>
  <c r="A523" i="16"/>
  <c r="A519" i="16"/>
  <c r="A515" i="16"/>
  <c r="A511" i="16"/>
  <c r="A507" i="16"/>
  <c r="CC184" i="16" s="1"/>
  <c r="A503" i="16"/>
  <c r="A499" i="16"/>
  <c r="BZ163" i="16" s="1"/>
  <c r="BZ219" i="16" l="1"/>
  <c r="CD153" i="16"/>
  <c r="CC99" i="16"/>
  <c r="CB67" i="16"/>
  <c r="CD35" i="16"/>
  <c r="BY343" i="16"/>
  <c r="CB308" i="16"/>
  <c r="CB128" i="16"/>
  <c r="BZ312" i="16"/>
  <c r="CB271" i="16"/>
  <c r="CA145" i="16"/>
  <c r="CD284" i="16"/>
  <c r="CB24" i="16"/>
  <c r="CC147" i="16"/>
  <c r="CD199" i="16"/>
  <c r="BY61" i="16"/>
  <c r="CB111" i="16"/>
  <c r="BY200" i="16"/>
  <c r="CC242" i="16"/>
  <c r="BZ98" i="16"/>
  <c r="BY11" i="16"/>
  <c r="CA97" i="16"/>
  <c r="CA30" i="16"/>
  <c r="CD142" i="16"/>
  <c r="CD232" i="16"/>
  <c r="BZ247" i="16"/>
  <c r="CD231" i="16"/>
  <c r="BZ288" i="16"/>
  <c r="CA10" i="16"/>
  <c r="CA148" i="16"/>
  <c r="BY41" i="16"/>
  <c r="CA168" i="16"/>
  <c r="BY40" i="16"/>
  <c r="CC318" i="16"/>
  <c r="BY315" i="16"/>
  <c r="CD247" i="16"/>
  <c r="CA236" i="16"/>
  <c r="CC13" i="16"/>
  <c r="BY153" i="16"/>
  <c r="BZ54" i="16"/>
  <c r="CB55" i="16"/>
  <c r="CB68" i="16"/>
  <c r="CD192" i="16"/>
  <c r="BZ204" i="16"/>
  <c r="CC324" i="16"/>
  <c r="CA37" i="16"/>
  <c r="CD106" i="16"/>
  <c r="BZ94" i="16"/>
  <c r="CC116" i="16"/>
  <c r="CC327" i="16"/>
  <c r="CB216" i="16"/>
  <c r="BZ260" i="16"/>
  <c r="CD17" i="16"/>
  <c r="BY161" i="16"/>
  <c r="CB33" i="16"/>
  <c r="CC330" i="16"/>
  <c r="CB84" i="16"/>
  <c r="CD146" i="16"/>
  <c r="BZ316" i="16"/>
  <c r="CD92" i="16"/>
  <c r="BY248" i="16"/>
  <c r="CC239" i="16"/>
  <c r="BZ191" i="16"/>
  <c r="BY319" i="16"/>
  <c r="CB72" i="16"/>
  <c r="BY158" i="16"/>
  <c r="CD279" i="16"/>
  <c r="CD183" i="16"/>
  <c r="BY183" i="16"/>
  <c r="CD96" i="16"/>
  <c r="CC126" i="16"/>
  <c r="BZ104" i="16"/>
  <c r="CC190" i="16"/>
  <c r="CC266" i="16"/>
  <c r="CC219" i="16"/>
  <c r="BY204" i="16"/>
  <c r="CD240" i="16"/>
  <c r="CD280" i="16"/>
  <c r="CC179" i="16"/>
  <c r="CD203" i="16"/>
  <c r="CD227" i="16"/>
  <c r="CC232" i="16"/>
  <c r="CB188" i="16"/>
  <c r="CB256" i="16"/>
  <c r="CD10" i="16"/>
  <c r="CA106" i="16"/>
  <c r="BZ174" i="16"/>
  <c r="CD73" i="16"/>
  <c r="CA109" i="16"/>
  <c r="BY34" i="16"/>
  <c r="CB66" i="16"/>
  <c r="CB114" i="16"/>
  <c r="CC40" i="16"/>
  <c r="CD23" i="16"/>
  <c r="CD71" i="16"/>
  <c r="CA127" i="16"/>
  <c r="BY132" i="16"/>
  <c r="BY159" i="16"/>
  <c r="CC95" i="16"/>
  <c r="CC63" i="16"/>
  <c r="CB275" i="16"/>
  <c r="BY211" i="16"/>
  <c r="CB200" i="16"/>
  <c r="CC133" i="16"/>
  <c r="BZ157" i="16"/>
  <c r="BY113" i="16"/>
  <c r="CA172" i="16"/>
  <c r="CC128" i="16"/>
  <c r="CB56" i="16"/>
  <c r="CA36" i="16"/>
  <c r="CD16" i="16"/>
  <c r="CC156" i="16"/>
  <c r="BY164" i="16"/>
  <c r="CB4" i="16"/>
  <c r="BY106" i="16"/>
  <c r="CA42" i="16"/>
  <c r="BY173" i="16"/>
  <c r="CB93" i="16"/>
  <c r="CA65" i="16"/>
  <c r="BZ45" i="16"/>
  <c r="BY29" i="16"/>
  <c r="BY9" i="16"/>
  <c r="BZ166" i="16"/>
  <c r="BZ58" i="16"/>
  <c r="CC312" i="16"/>
  <c r="CB248" i="16"/>
  <c r="CC320" i="16"/>
  <c r="BZ255" i="16"/>
  <c r="CB239" i="16"/>
  <c r="CD328" i="16"/>
  <c r="CB303" i="16"/>
  <c r="BY220" i="16"/>
  <c r="BY188" i="16"/>
  <c r="CA324" i="16"/>
  <c r="BZ244" i="16"/>
  <c r="CC290" i="16"/>
  <c r="CC234" i="16"/>
  <c r="CC186" i="16"/>
  <c r="BZ113" i="16"/>
  <c r="CB65" i="16"/>
  <c r="BZ160" i="16"/>
  <c r="BY120" i="16"/>
  <c r="CC72" i="16"/>
  <c r="CD52" i="16"/>
  <c r="CB28" i="16"/>
  <c r="BY8" i="16"/>
  <c r="BZ132" i="16"/>
  <c r="CA111" i="16"/>
  <c r="CC87" i="16"/>
  <c r="BZ55" i="16"/>
  <c r="CA15" i="16"/>
  <c r="CB135" i="16"/>
  <c r="CC152" i="16"/>
  <c r="CC98" i="16"/>
  <c r="CA78" i="16"/>
  <c r="BZ80" i="16"/>
  <c r="BY138" i="16"/>
  <c r="BZ62" i="16"/>
  <c r="BZ296" i="16"/>
  <c r="BY252" i="16"/>
  <c r="BY224" i="16"/>
  <c r="CB125" i="16"/>
  <c r="CC82" i="16"/>
  <c r="CC18" i="16"/>
  <c r="CC206" i="16"/>
  <c r="CC270" i="16"/>
  <c r="CD184" i="16"/>
  <c r="BZ228" i="16"/>
  <c r="CB264" i="16"/>
  <c r="BZ303" i="16"/>
  <c r="BZ335" i="16"/>
  <c r="CC207" i="16"/>
  <c r="CD256" i="16"/>
  <c r="CB292" i="16"/>
  <c r="CA320" i="16"/>
  <c r="BZ183" i="16"/>
  <c r="CB211" i="16"/>
  <c r="CD259" i="16"/>
  <c r="BZ252" i="16"/>
  <c r="BY284" i="16"/>
  <c r="CB208" i="16"/>
  <c r="BY268" i="16"/>
  <c r="BY25" i="16"/>
  <c r="CA133" i="16"/>
  <c r="CB315" i="16"/>
  <c r="CD21" i="16"/>
  <c r="CD49" i="16"/>
  <c r="CD81" i="16"/>
  <c r="CA117" i="16"/>
  <c r="BY30" i="16"/>
  <c r="CD162" i="16"/>
  <c r="BY14" i="16"/>
  <c r="BY46" i="16"/>
  <c r="CD74" i="16"/>
  <c r="CB122" i="16"/>
  <c r="BZ108" i="16"/>
  <c r="CD31" i="16"/>
  <c r="BY79" i="16"/>
  <c r="CA143" i="16"/>
  <c r="CA4" i="16"/>
  <c r="CA48" i="16"/>
  <c r="BZ295" i="16"/>
  <c r="CC210" i="16"/>
  <c r="CC298" i="16"/>
  <c r="BZ196" i="16"/>
  <c r="CC235" i="16"/>
  <c r="CA276" i="16"/>
  <c r="CB312" i="16"/>
  <c r="CA340" i="16"/>
  <c r="CD224" i="16"/>
  <c r="CD264" i="16"/>
  <c r="BY295" i="16"/>
  <c r="BZ331" i="16"/>
  <c r="CB191" i="16"/>
  <c r="CD211" i="16"/>
  <c r="BZ239" i="16"/>
  <c r="CC200" i="16"/>
  <c r="CA268" i="16"/>
  <c r="CC340" i="16"/>
  <c r="CA228" i="16"/>
  <c r="BY280" i="16"/>
  <c r="BZ73" i="16"/>
  <c r="CD145" i="16"/>
  <c r="CC5" i="16"/>
  <c r="BY33" i="16"/>
  <c r="CC57" i="16"/>
  <c r="CB85" i="16"/>
  <c r="CC141" i="16"/>
  <c r="CD78" i="16"/>
  <c r="CB174" i="16"/>
  <c r="BZ22" i="16"/>
  <c r="CC50" i="16"/>
  <c r="CC86" i="16"/>
  <c r="CB95" i="16"/>
  <c r="BY4" i="16"/>
  <c r="BY47" i="16"/>
  <c r="BY167" i="16"/>
  <c r="BY20" i="16"/>
  <c r="CA60" i="16"/>
  <c r="CA108" i="16"/>
  <c r="CB129" i="16"/>
  <c r="CA271" i="16"/>
  <c r="BY119" i="16"/>
  <c r="BZ39" i="16"/>
  <c r="CC23" i="16"/>
  <c r="BY299" i="16"/>
  <c r="CD219" i="16"/>
  <c r="CB70" i="16"/>
  <c r="CD93" i="16"/>
  <c r="CC222" i="16"/>
  <c r="CC306" i="16"/>
  <c r="CA207" i="16"/>
  <c r="CD236" i="16"/>
  <c r="CC279" i="16"/>
  <c r="CD316" i="16"/>
  <c r="CA195" i="16"/>
  <c r="CA243" i="16"/>
  <c r="CA272" i="16"/>
  <c r="BY311" i="16"/>
  <c r="CD179" i="16"/>
  <c r="BZ203" i="16"/>
  <c r="BZ231" i="16"/>
  <c r="BY184" i="16"/>
  <c r="CB272" i="16"/>
  <c r="BY340" i="16"/>
  <c r="CB212" i="16"/>
  <c r="CB236" i="16"/>
  <c r="CA260" i="16"/>
  <c r="BY288" i="16"/>
  <c r="BY324" i="16"/>
  <c r="CC29" i="16"/>
  <c r="BZ82" i="16"/>
  <c r="CD109" i="16"/>
  <c r="BZ134" i="16"/>
  <c r="CA157" i="16"/>
  <c r="CC271" i="16"/>
  <c r="CB5" i="16"/>
  <c r="CD13" i="16"/>
  <c r="BZ21" i="16"/>
  <c r="CC33" i="16"/>
  <c r="CD41" i="16"/>
  <c r="BZ49" i="16"/>
  <c r="CA61" i="16"/>
  <c r="CC73" i="16"/>
  <c r="BZ85" i="16"/>
  <c r="BZ101" i="16"/>
  <c r="CA121" i="16"/>
  <c r="BY141" i="16"/>
  <c r="CC165" i="16"/>
  <c r="BY42" i="16"/>
  <c r="CA110" i="16"/>
  <c r="CB150" i="16"/>
  <c r="CA219" i="16"/>
  <c r="CD323" i="16"/>
  <c r="CD14" i="16"/>
  <c r="BY26" i="16"/>
  <c r="CC34" i="16"/>
  <c r="CD46" i="16"/>
  <c r="BY58" i="16"/>
  <c r="CC66" i="16"/>
  <c r="BZ78" i="16"/>
  <c r="CD90" i="16"/>
  <c r="BY98" i="16"/>
  <c r="CC114" i="16"/>
  <c r="CB130" i="16"/>
  <c r="BZ100" i="16"/>
  <c r="BZ156" i="16"/>
  <c r="CD68" i="16"/>
  <c r="CD140" i="16"/>
  <c r="CA7" i="16"/>
  <c r="CD15" i="16"/>
  <c r="BZ23" i="16"/>
  <c r="CB39" i="16"/>
  <c r="BZ47" i="16"/>
  <c r="BY59" i="16"/>
  <c r="BY71" i="16"/>
  <c r="BZ87" i="16"/>
  <c r="CB99" i="16"/>
  <c r="CD115" i="16"/>
  <c r="CC131" i="16"/>
  <c r="CC151" i="16"/>
  <c r="CD171" i="16"/>
  <c r="BZ164" i="16"/>
  <c r="CD176" i="16"/>
  <c r="BY12" i="16"/>
  <c r="CD20" i="16"/>
  <c r="CC32" i="16"/>
  <c r="CB40" i="16"/>
  <c r="CA52" i="16"/>
  <c r="CA64" i="16"/>
  <c r="BY72" i="16"/>
  <c r="CC84" i="16"/>
  <c r="BY96" i="16"/>
  <c r="BY108" i="16"/>
  <c r="CB124" i="16"/>
  <c r="CA140" i="16"/>
  <c r="CD160" i="16"/>
  <c r="BZ133" i="16"/>
  <c r="CD86" i="16"/>
  <c r="BZ146" i="16"/>
  <c r="BY134" i="16"/>
  <c r="BY266" i="16"/>
  <c r="BZ276" i="16"/>
  <c r="CB234" i="16"/>
  <c r="CA245" i="16"/>
  <c r="CD216" i="16"/>
  <c r="BY314" i="16"/>
  <c r="CB202" i="16"/>
  <c r="CD149" i="16"/>
  <c r="CD97" i="16"/>
  <c r="CC158" i="16"/>
  <c r="BZ138" i="16"/>
  <c r="CD99" i="16"/>
  <c r="CD54" i="16"/>
  <c r="CB145" i="16"/>
  <c r="CB109" i="16"/>
  <c r="CB164" i="16"/>
  <c r="CA152" i="16"/>
  <c r="BY144" i="16"/>
  <c r="CA132" i="16"/>
  <c r="BY124" i="16"/>
  <c r="CB120" i="16"/>
  <c r="CC112" i="16"/>
  <c r="CD108" i="16"/>
  <c r="CA100" i="16"/>
  <c r="BY92" i="16"/>
  <c r="CC88" i="16"/>
  <c r="BY80" i="16"/>
  <c r="CC76" i="16"/>
  <c r="BZ72" i="16"/>
  <c r="CD64" i="16"/>
  <c r="BY60" i="16"/>
  <c r="CA56" i="16"/>
  <c r="BY48" i="16"/>
  <c r="CC44" i="16"/>
  <c r="CD40" i="16"/>
  <c r="CB32" i="16"/>
  <c r="CA28" i="16"/>
  <c r="CA24" i="16"/>
  <c r="CB16" i="16"/>
  <c r="CB12" i="16"/>
  <c r="CD8" i="16"/>
  <c r="CB332" i="16"/>
  <c r="CD168" i="16"/>
  <c r="BY136" i="16"/>
  <c r="CB108" i="16"/>
  <c r="BY175" i="16"/>
  <c r="BZ167" i="16"/>
  <c r="CD155" i="16"/>
  <c r="CD147" i="16"/>
  <c r="CC135" i="16"/>
  <c r="CC127" i="16"/>
  <c r="CB119" i="16"/>
  <c r="CD111" i="16"/>
  <c r="BY103" i="16"/>
  <c r="CA95" i="16"/>
  <c r="BY87" i="16"/>
  <c r="CA83" i="16"/>
  <c r="BZ79" i="16"/>
  <c r="CB71" i="16"/>
  <c r="BY63" i="16"/>
  <c r="CD55" i="16"/>
  <c r="CC51" i="16"/>
  <c r="CA47" i="16"/>
  <c r="BY39" i="16"/>
  <c r="CC35" i="16"/>
  <c r="CC31" i="16"/>
  <c r="BY23" i="16"/>
  <c r="BY19" i="16"/>
  <c r="CB15" i="16"/>
  <c r="CD7" i="16"/>
  <c r="CD172" i="16"/>
  <c r="CB151" i="16"/>
  <c r="BZ127" i="16"/>
  <c r="CB79" i="16"/>
  <c r="CD28" i="16"/>
  <c r="BZ172" i="16"/>
  <c r="BZ140" i="16"/>
  <c r="CD116" i="16"/>
  <c r="BZ92" i="16"/>
  <c r="BY130" i="16"/>
  <c r="BZ126" i="16"/>
  <c r="CC118" i="16"/>
  <c r="CC110" i="16"/>
  <c r="BY102" i="16"/>
  <c r="CB98" i="16"/>
  <c r="CC90" i="16"/>
  <c r="BZ86" i="16"/>
  <c r="CD82" i="16"/>
  <c r="CC74" i="16"/>
  <c r="BZ70" i="16"/>
  <c r="CD66" i="16"/>
  <c r="CC58" i="16"/>
  <c r="BY54" i="16"/>
  <c r="CD50" i="16"/>
  <c r="CC42" i="16"/>
  <c r="CC38" i="16"/>
  <c r="BZ34" i="16"/>
  <c r="CC26" i="16"/>
  <c r="BY22" i="16"/>
  <c r="CD18" i="16"/>
  <c r="CC10" i="16"/>
  <c r="CC6" i="16"/>
  <c r="CC315" i="16"/>
  <c r="BY275" i="16"/>
  <c r="CD170" i="16"/>
  <c r="CB158" i="16"/>
  <c r="CB142" i="16"/>
  <c r="CD126" i="16"/>
  <c r="CA98" i="16"/>
  <c r="CA58" i="16"/>
  <c r="CD22" i="16"/>
  <c r="BY169" i="16"/>
  <c r="BY157" i="16"/>
  <c r="CC149" i="16"/>
  <c r="BY137" i="16"/>
  <c r="CA125" i="16"/>
  <c r="BZ117" i="16"/>
  <c r="CA105" i="16"/>
  <c r="CA93" i="16"/>
  <c r="BY89" i="16"/>
  <c r="CA81" i="16"/>
  <c r="CB77" i="16"/>
  <c r="CA69" i="16"/>
  <c r="BY65" i="16"/>
  <c r="BZ57" i="16"/>
  <c r="CD53" i="16"/>
  <c r="CC49" i="16"/>
  <c r="CC45" i="16"/>
  <c r="CA41" i="16"/>
  <c r="CC37" i="16"/>
  <c r="CD29" i="16"/>
  <c r="CD25" i="16"/>
  <c r="CA21" i="16"/>
  <c r="CB17" i="16"/>
  <c r="BZ9" i="16"/>
  <c r="BZ5" i="16"/>
  <c r="CC335" i="16"/>
  <c r="BZ291" i="16"/>
  <c r="CA173" i="16"/>
  <c r="CD161" i="16"/>
  <c r="BZ150" i="16"/>
  <c r="CA141" i="16"/>
  <c r="BY129" i="16"/>
  <c r="BY117" i="16"/>
  <c r="BZ105" i="16"/>
  <c r="BZ89" i="16"/>
  <c r="CC69" i="16"/>
  <c r="CA46" i="16"/>
  <c r="BY18" i="16"/>
  <c r="CC336" i="16"/>
  <c r="BY316" i="16"/>
  <c r="BY296" i="16"/>
  <c r="CC280" i="16"/>
  <c r="BY264" i="16"/>
  <c r="CB252" i="16"/>
  <c r="CA244" i="16"/>
  <c r="CB232" i="16"/>
  <c r="CB220" i="16"/>
  <c r="CA208" i="16"/>
  <c r="CB196" i="16"/>
  <c r="CB184" i="16"/>
  <c r="CC180" i="16"/>
  <c r="BY332" i="16"/>
  <c r="BY300" i="16"/>
  <c r="CC284" i="16"/>
  <c r="CD340" i="16"/>
  <c r="CB304" i="16"/>
  <c r="CA284" i="16"/>
  <c r="BZ264" i="16"/>
  <c r="BZ308" i="16"/>
  <c r="CA335" i="16"/>
  <c r="BY298" i="16"/>
  <c r="CB186" i="16"/>
  <c r="CB138" i="16"/>
  <c r="CD61" i="16"/>
  <c r="CB153" i="16"/>
  <c r="CD129" i="16"/>
  <c r="CB97" i="16"/>
  <c r="BY166" i="16"/>
  <c r="CD134" i="16"/>
  <c r="BY105" i="16"/>
  <c r="CC164" i="16"/>
  <c r="BZ152" i="16"/>
  <c r="BZ144" i="16"/>
  <c r="CB132" i="16"/>
  <c r="CA124" i="16"/>
  <c r="BY116" i="16"/>
  <c r="CA112" i="16"/>
  <c r="CD104" i="16"/>
  <c r="CB100" i="16"/>
  <c r="CC92" i="16"/>
  <c r="BY84" i="16"/>
  <c r="CD80" i="16"/>
  <c r="CA76" i="16"/>
  <c r="CC68" i="16"/>
  <c r="BZ64" i="16"/>
  <c r="CC60" i="16"/>
  <c r="CB52" i="16"/>
  <c r="CD48" i="16"/>
  <c r="CD44" i="16"/>
  <c r="CB36" i="16"/>
  <c r="CD32" i="16"/>
  <c r="BY28" i="16"/>
  <c r="CB20" i="16"/>
  <c r="BY16" i="16"/>
  <c r="CC12" i="16"/>
  <c r="CC8" i="16"/>
  <c r="CA176" i="16"/>
  <c r="BZ168" i="16"/>
  <c r="CC176" i="16"/>
  <c r="BZ76" i="16"/>
  <c r="CC175" i="16"/>
  <c r="CC163" i="16"/>
  <c r="BY151" i="16"/>
  <c r="CC143" i="16"/>
  <c r="CB131" i="16"/>
  <c r="BZ123" i="16"/>
  <c r="CA115" i="16"/>
  <c r="BZ111" i="16"/>
  <c r="CD103" i="16"/>
  <c r="CD95" i="16"/>
  <c r="CD87" i="16"/>
  <c r="CC83" i="16"/>
  <c r="CA71" i="16"/>
  <c r="CC71" i="16"/>
  <c r="CD63" i="16"/>
  <c r="CA55" i="16"/>
  <c r="CA51" i="16"/>
  <c r="CB47" i="16"/>
  <c r="CA39" i="16"/>
  <c r="BZ31" i="16"/>
  <c r="BZ27" i="16"/>
  <c r="CB23" i="16"/>
  <c r="BZ15" i="16"/>
  <c r="CC15" i="16"/>
  <c r="CC7" i="16"/>
  <c r="CB167" i="16"/>
  <c r="BY148" i="16"/>
  <c r="BZ120" i="16"/>
  <c r="CA72" i="16"/>
  <c r="CC160" i="16"/>
  <c r="CD159" i="16"/>
  <c r="CC136" i="16"/>
  <c r="BZ112" i="16"/>
  <c r="BZ67" i="16"/>
  <c r="CC130" i="16"/>
  <c r="BY122" i="16"/>
  <c r="BY114" i="16"/>
  <c r="BZ110" i="16"/>
  <c r="CC102" i="16"/>
  <c r="CC94" i="16"/>
  <c r="CB90" i="16"/>
  <c r="CA86" i="16"/>
  <c r="CC78" i="16"/>
  <c r="CB74" i="16"/>
  <c r="CA70" i="16"/>
  <c r="CC62" i="16"/>
  <c r="CD58" i="16"/>
  <c r="CA54" i="16"/>
  <c r="BZ46" i="16"/>
  <c r="BZ42" i="16"/>
  <c r="BU42" i="16" s="1"/>
  <c r="CD38" i="16"/>
  <c r="BZ30" i="16"/>
  <c r="CD26" i="16"/>
  <c r="CA22" i="16"/>
  <c r="BZ14" i="16"/>
  <c r="BZ10" i="16"/>
  <c r="CD6" i="16"/>
  <c r="CD303" i="16"/>
  <c r="CA251" i="16"/>
  <c r="BY170" i="16"/>
  <c r="BY154" i="16"/>
  <c r="CD138" i="16"/>
  <c r="BZ122" i="16"/>
  <c r="CA82" i="16"/>
  <c r="CC46" i="16"/>
  <c r="BZ18" i="16"/>
  <c r="BY165" i="16"/>
  <c r="CC157" i="16"/>
  <c r="BY145" i="16"/>
  <c r="BY133" i="16"/>
  <c r="BU133" i="16" s="1"/>
  <c r="BZ125" i="16"/>
  <c r="CA113" i="16"/>
  <c r="CA101" i="16"/>
  <c r="BZ93" i="16"/>
  <c r="CD89" i="16"/>
  <c r="BY81" i="16"/>
  <c r="CA73" i="16"/>
  <c r="BZ69" i="16"/>
  <c r="BZ61" i="16"/>
  <c r="CD57" i="16"/>
  <c r="CA53" i="16"/>
  <c r="CB49" i="16"/>
  <c r="BZ41" i="16"/>
  <c r="BZ37" i="16"/>
  <c r="CD33" i="16"/>
  <c r="CA29" i="16"/>
  <c r="CC25" i="16"/>
  <c r="BZ17" i="16"/>
  <c r="BZ13" i="16"/>
  <c r="CD9" i="16"/>
  <c r="CA5" i="16"/>
  <c r="BZ323" i="16"/>
  <c r="CB283" i="16"/>
  <c r="CD169" i="16"/>
  <c r="BZ158" i="16"/>
  <c r="CA149" i="16"/>
  <c r="CD137" i="16"/>
  <c r="CB126" i="16"/>
  <c r="CD114" i="16"/>
  <c r="CC101" i="16"/>
  <c r="CC85" i="16"/>
  <c r="BZ66" i="16"/>
  <c r="CA34" i="16"/>
  <c r="BY13" i="16"/>
  <c r="BY328" i="16"/>
  <c r="BY312" i="16"/>
  <c r="CC296" i="16"/>
  <c r="BY272" i="16"/>
  <c r="CB260" i="16"/>
  <c r="CA252" i="16"/>
  <c r="CB240" i="16"/>
  <c r="CB228" i="16"/>
  <c r="CA220" i="16"/>
  <c r="CB204" i="16"/>
  <c r="CB192" i="16"/>
  <c r="CA184" i="16"/>
  <c r="CB336" i="16"/>
  <c r="BY320" i="16"/>
  <c r="CC300" i="16"/>
  <c r="BY276" i="16"/>
  <c r="CB320" i="16"/>
  <c r="CA300" i="16"/>
  <c r="BZ280" i="16"/>
  <c r="BY256" i="16"/>
  <c r="BZ236" i="16"/>
  <c r="CC216" i="16"/>
  <c r="BY192" i="16"/>
  <c r="CB259" i="16"/>
  <c r="CD251" i="16"/>
  <c r="CD243" i="16"/>
  <c r="BZ235" i="16"/>
  <c r="CB231" i="16"/>
  <c r="CB223" i="16"/>
  <c r="CD215" i="16"/>
  <c r="BZ207" i="16"/>
  <c r="BZ199" i="16"/>
  <c r="CB195" i="16"/>
  <c r="CD187" i="16"/>
  <c r="CC183" i="16"/>
  <c r="CD343" i="16"/>
  <c r="CB335" i="16"/>
  <c r="CB324" i="16"/>
  <c r="BZ315" i="16"/>
  <c r="CC307" i="16"/>
  <c r="CD295" i="16"/>
  <c r="CB287" i="16"/>
  <c r="BY279" i="16"/>
  <c r="BZ267" i="16"/>
  <c r="CA259" i="16"/>
  <c r="BY247" i="16"/>
  <c r="BZ232" i="16"/>
  <c r="CC223" i="16"/>
  <c r="CA211" i="16"/>
  <c r="CC196" i="16"/>
  <c r="CA183" i="16"/>
  <c r="CB339" i="16"/>
  <c r="CB328" i="16"/>
  <c r="BZ319" i="16"/>
  <c r="CC311" i="16"/>
  <c r="CD299" i="16"/>
  <c r="CB291" i="16"/>
  <c r="BY283" i="16"/>
  <c r="BZ271" i="16"/>
  <c r="CC263" i="16"/>
  <c r="CD252" i="16"/>
  <c r="CA239" i="16"/>
  <c r="BY227" i="16"/>
  <c r="BY216" i="16"/>
  <c r="CC203" i="16"/>
  <c r="CA191" i="16"/>
  <c r="BZ180" i="16"/>
  <c r="CC322" i="16"/>
  <c r="CC302" i="16"/>
  <c r="CC282" i="16"/>
  <c r="CC258" i="16"/>
  <c r="CC238" i="16"/>
  <c r="CC218" i="16"/>
  <c r="CC198" i="16"/>
  <c r="CC182" i="16"/>
  <c r="CD110" i="16"/>
  <c r="CB121" i="16"/>
  <c r="CD157" i="16"/>
  <c r="CD69" i="16"/>
  <c r="BY45" i="16"/>
  <c r="CC194" i="16"/>
  <c r="CC250" i="16"/>
  <c r="CC274" i="16"/>
  <c r="CC334" i="16"/>
  <c r="CD188" i="16"/>
  <c r="CD220" i="16"/>
  <c r="CA255" i="16"/>
  <c r="CD267" i="16"/>
  <c r="CA292" i="16"/>
  <c r="BZ304" i="16"/>
  <c r="CD331" i="16"/>
  <c r="CC343" i="16"/>
  <c r="CC212" i="16"/>
  <c r="CC228" i="16"/>
  <c r="CC260" i="16"/>
  <c r="BZ284" i="16"/>
  <c r="BZ299" i="16"/>
  <c r="CC323" i="16"/>
  <c r="CA336" i="16"/>
  <c r="CC187" i="16"/>
  <c r="CD195" i="16"/>
  <c r="CB215" i="16"/>
  <c r="BZ223" i="16"/>
  <c r="CB243" i="16"/>
  <c r="BZ251" i="16"/>
  <c r="BY208" i="16"/>
  <c r="BY240" i="16"/>
  <c r="CA316" i="16"/>
  <c r="BY292" i="16"/>
  <c r="CA192" i="16"/>
  <c r="CC178" i="16"/>
  <c r="CC202" i="16"/>
  <c r="CC226" i="16"/>
  <c r="CC254" i="16"/>
  <c r="CC286" i="16"/>
  <c r="CC314" i="16"/>
  <c r="CC338" i="16"/>
  <c r="CC192" i="16"/>
  <c r="CC208" i="16"/>
  <c r="CC224" i="16"/>
  <c r="BY243" i="16"/>
  <c r="CC256" i="16"/>
  <c r="CD268" i="16"/>
  <c r="CD283" i="16"/>
  <c r="CB296" i="16"/>
  <c r="CB307" i="16"/>
  <c r="BZ320" i="16"/>
  <c r="CD332" i="16"/>
  <c r="CD180" i="16"/>
  <c r="BZ200" i="16"/>
  <c r="BY215" i="16"/>
  <c r="BY231" i="16"/>
  <c r="BZ248" i="16"/>
  <c r="CD263" i="16"/>
  <c r="CC275" i="16"/>
  <c r="CA288" i="16"/>
  <c r="BZ300" i="16"/>
  <c r="CD312" i="16"/>
  <c r="CD327" i="16"/>
  <c r="CC339" i="16"/>
  <c r="BZ179" i="16"/>
  <c r="BZ187" i="16"/>
  <c r="CB199" i="16"/>
  <c r="CB207" i="16"/>
  <c r="BZ215" i="16"/>
  <c r="CB227" i="16"/>
  <c r="CD235" i="16"/>
  <c r="CB247" i="16"/>
  <c r="CB255" i="16"/>
  <c r="BZ188" i="16"/>
  <c r="BZ220" i="16"/>
  <c r="CC248" i="16"/>
  <c r="CB288" i="16"/>
  <c r="CA216" i="16"/>
  <c r="BY308" i="16"/>
  <c r="CA180" i="16"/>
  <c r="CA200" i="16"/>
  <c r="CB224" i="16"/>
  <c r="CB244" i="16"/>
  <c r="CC268" i="16"/>
  <c r="BY304" i="16"/>
  <c r="BY336" i="16"/>
  <c r="CB53" i="16"/>
  <c r="BY97" i="16"/>
  <c r="CA118" i="16"/>
  <c r="BZ142" i="16"/>
  <c r="CA165" i="16"/>
  <c r="CC303" i="16"/>
  <c r="CA9" i="16"/>
  <c r="CC17" i="16"/>
  <c r="BZ25" i="16"/>
  <c r="CB37" i="16"/>
  <c r="CD45" i="16"/>
  <c r="BZ53" i="16"/>
  <c r="CC65" i="16"/>
  <c r="CA77" i="16"/>
  <c r="CC89" i="16"/>
  <c r="BZ109" i="16"/>
  <c r="CA129" i="16"/>
  <c r="BY149" i="16"/>
  <c r="CC173" i="16"/>
  <c r="CA66" i="16"/>
  <c r="CA130" i="16"/>
  <c r="BY162" i="16"/>
  <c r="CD291" i="16"/>
  <c r="BZ6" i="16"/>
  <c r="CA18" i="16"/>
  <c r="BU18" i="16" s="1"/>
  <c r="CC30" i="16"/>
  <c r="BZ38" i="16"/>
  <c r="CA50" i="16"/>
  <c r="CA62" i="16"/>
  <c r="CC70" i="16"/>
  <c r="CB82" i="16"/>
  <c r="CA94" i="16"/>
  <c r="CB106" i="16"/>
  <c r="BY118" i="16"/>
  <c r="CC59" i="16"/>
  <c r="BZ119" i="16"/>
  <c r="CD175" i="16"/>
  <c r="CB103" i="16"/>
  <c r="CD156" i="16"/>
  <c r="BZ7" i="16"/>
  <c r="BZ19" i="16"/>
  <c r="CB31" i="16"/>
  <c r="CD39" i="16"/>
  <c r="CC55" i="16"/>
  <c r="CA63" i="16"/>
  <c r="CD79" i="16"/>
  <c r="CB91" i="16"/>
  <c r="CA103" i="16"/>
  <c r="CD119" i="16"/>
  <c r="BY135" i="16"/>
  <c r="CC159" i="16"/>
  <c r="BZ24" i="16"/>
  <c r="CA136" i="16"/>
  <c r="CD4" i="16"/>
  <c r="CC16" i="16"/>
  <c r="BY24" i="16"/>
  <c r="CC36" i="16"/>
  <c r="CB44" i="16"/>
  <c r="CD56" i="16"/>
  <c r="BZ68" i="16"/>
  <c r="BY76" i="16"/>
  <c r="BY88" i="16"/>
  <c r="CA104" i="16"/>
  <c r="BY112" i="16"/>
  <c r="CD128" i="16"/>
  <c r="CC148" i="16"/>
  <c r="CC172" i="16"/>
  <c r="CC150" i="16"/>
  <c r="CC109" i="16"/>
  <c r="CA169" i="16"/>
  <c r="BZ154" i="16"/>
  <c r="CC227" i="16"/>
  <c r="BZ290" i="16"/>
  <c r="BY125" i="16"/>
  <c r="BY69" i="16"/>
  <c r="BY163" i="16"/>
  <c r="CD163" i="16"/>
  <c r="BZ147" i="16"/>
  <c r="CA131" i="16"/>
  <c r="CC115" i="16"/>
  <c r="BY99" i="16"/>
  <c r="BZ83" i="16"/>
  <c r="BY67" i="16"/>
  <c r="CD67" i="16"/>
  <c r="CB51" i="16"/>
  <c r="CD51" i="16"/>
  <c r="BZ35" i="16"/>
  <c r="BY35" i="16"/>
  <c r="CA19" i="16"/>
  <c r="CB19" i="16"/>
  <c r="CB343" i="16"/>
  <c r="BZ327" i="16"/>
  <c r="BY327" i="16"/>
  <c r="CB311" i="16"/>
  <c r="CD311" i="16"/>
  <c r="CC295" i="16"/>
  <c r="CB279" i="16"/>
  <c r="BZ263" i="16"/>
  <c r="BY263" i="16"/>
  <c r="CA215" i="16"/>
  <c r="BY199" i="16"/>
  <c r="CB183" i="16"/>
  <c r="BZ216" i="16"/>
  <c r="CA89" i="16"/>
  <c r="BY73" i="16"/>
  <c r="CB61" i="16"/>
  <c r="BY53" i="16"/>
  <c r="CA45" i="16"/>
  <c r="CC41" i="16"/>
  <c r="CD37" i="16"/>
  <c r="BZ33" i="16"/>
  <c r="BZ29" i="16"/>
  <c r="CB29" i="16"/>
  <c r="CB25" i="16"/>
  <c r="BY21" i="16"/>
  <c r="CA17" i="16"/>
  <c r="CC9" i="16"/>
  <c r="CD5" i="16"/>
  <c r="CC146" i="16"/>
  <c r="CC138" i="16"/>
  <c r="BZ130" i="16"/>
  <c r="CB113" i="16"/>
  <c r="CD102" i="16"/>
  <c r="CB94" i="16"/>
  <c r="CB62" i="16"/>
  <c r="CB41" i="16"/>
  <c r="BY6" i="16"/>
  <c r="CC328" i="16"/>
  <c r="CC316" i="16"/>
  <c r="CC304" i="16"/>
  <c r="CC288" i="16"/>
  <c r="CC272" i="16"/>
  <c r="CC264" i="16"/>
  <c r="CA256" i="16"/>
  <c r="CA240" i="16"/>
  <c r="CA232" i="16"/>
  <c r="CA224" i="16"/>
  <c r="CA212" i="16"/>
  <c r="CA204" i="16"/>
  <c r="BU204" i="16" s="1"/>
  <c r="CA196" i="16"/>
  <c r="CB180" i="16"/>
  <c r="BZ328" i="16"/>
  <c r="CC308" i="16"/>
  <c r="CC292" i="16"/>
  <c r="CC276" i="16"/>
  <c r="CD324" i="16"/>
  <c r="CD308" i="16"/>
  <c r="CD292" i="16"/>
  <c r="CD276" i="16"/>
  <c r="CD212" i="16"/>
  <c r="CD196" i="16"/>
  <c r="CB251" i="16"/>
  <c r="CB235" i="16"/>
  <c r="CB219" i="16"/>
  <c r="CB203" i="16"/>
  <c r="CB187" i="16"/>
  <c r="CA304" i="16"/>
  <c r="CD296" i="16"/>
  <c r="BZ283" i="16"/>
  <c r="CB276" i="16"/>
  <c r="BY236" i="16"/>
  <c r="CD208" i="16"/>
  <c r="BY331" i="16"/>
  <c r="CD315" i="16"/>
  <c r="CA308" i="16"/>
  <c r="CD300" i="16"/>
  <c r="CB280" i="16"/>
  <c r="BZ272" i="16"/>
  <c r="BY267" i="16"/>
  <c r="CC251" i="16"/>
  <c r="CC240" i="16"/>
  <c r="BY232" i="16"/>
  <c r="BZ212" i="16"/>
  <c r="CD204" i="16"/>
  <c r="CA187" i="16"/>
  <c r="CC342" i="16"/>
  <c r="CC326" i="16"/>
  <c r="CC294" i="16"/>
  <c r="CC278" i="16"/>
  <c r="CC262" i="16"/>
  <c r="CC246" i="16"/>
  <c r="CC230" i="16"/>
  <c r="CA137" i="16"/>
  <c r="CC21" i="16"/>
  <c r="BY38" i="16"/>
  <c r="BY85" i="16"/>
  <c r="CD321" i="16"/>
  <c r="BZ292" i="16"/>
  <c r="BY330" i="16"/>
  <c r="CB250" i="16"/>
  <c r="CB169" i="16"/>
  <c r="CD141" i="16"/>
  <c r="BY101" i="16"/>
  <c r="CA26" i="16"/>
  <c r="BZ149" i="16"/>
  <c r="CD105" i="16"/>
  <c r="CD70" i="16"/>
  <c r="CA161" i="16"/>
  <c r="CC142" i="16"/>
  <c r="CD117" i="16"/>
  <c r="CB172" i="16"/>
  <c r="CA160" i="16"/>
  <c r="CD152" i="16"/>
  <c r="CA144" i="16"/>
  <c r="CB140" i="16"/>
  <c r="BY128" i="16"/>
  <c r="CC124" i="16"/>
  <c r="CC120" i="16"/>
  <c r="BZ116" i="16"/>
  <c r="BY104" i="16"/>
  <c r="CC100" i="16"/>
  <c r="CC96" i="16"/>
  <c r="CA92" i="16"/>
  <c r="BZ88" i="16"/>
  <c r="BZ84" i="16"/>
  <c r="CA80" i="16"/>
  <c r="CD76" i="16"/>
  <c r="BY68" i="16"/>
  <c r="BY64" i="16"/>
  <c r="CB60" i="16"/>
  <c r="CD60" i="16"/>
  <c r="CC56" i="16"/>
  <c r="CB48" i="16"/>
  <c r="CC48" i="16"/>
  <c r="BY44" i="16"/>
  <c r="CA40" i="16"/>
  <c r="CD36" i="16"/>
  <c r="BZ32" i="16"/>
  <c r="CC28" i="16"/>
  <c r="CC24" i="16"/>
  <c r="BZ20" i="16"/>
  <c r="CA16" i="16"/>
  <c r="CD12" i="16"/>
  <c r="BZ8" i="16"/>
  <c r="CA332" i="16"/>
  <c r="BZ176" i="16"/>
  <c r="CA156" i="16"/>
  <c r="BZ136" i="16"/>
  <c r="CA120" i="16"/>
  <c r="CC52" i="16"/>
  <c r="CA167" i="16"/>
  <c r="CA151" i="16"/>
  <c r="BZ135" i="16"/>
  <c r="CD260" i="16"/>
  <c r="CA90" i="16"/>
  <c r="BY90" i="16"/>
  <c r="CB69" i="16"/>
  <c r="BY156" i="16"/>
  <c r="BY49" i="16"/>
  <c r="CA49" i="16"/>
  <c r="CA154" i="16"/>
  <c r="CD154" i="16"/>
  <c r="CC154" i="16"/>
  <c r="CB154" i="16"/>
  <c r="CA342" i="16"/>
  <c r="CD189" i="16"/>
  <c r="BZ81" i="16"/>
  <c r="BZ50" i="16"/>
  <c r="BZ90" i="16"/>
  <c r="BY121" i="16"/>
  <c r="BZ175" i="16"/>
  <c r="CA175" i="16"/>
  <c r="CB159" i="16"/>
  <c r="CA159" i="16"/>
  <c r="BZ159" i="16"/>
  <c r="CB143" i="16"/>
  <c r="BY143" i="16"/>
  <c r="CD143" i="16"/>
  <c r="BZ143" i="16"/>
  <c r="CB127" i="16"/>
  <c r="BY127" i="16"/>
  <c r="CD127" i="16"/>
  <c r="CC111" i="16"/>
  <c r="BY111" i="16"/>
  <c r="BZ95" i="16"/>
  <c r="BY95" i="16"/>
  <c r="BU95" i="16" s="1"/>
  <c r="CC79" i="16"/>
  <c r="CA79" i="16"/>
  <c r="CB63" i="16"/>
  <c r="BZ63" i="16"/>
  <c r="CC47" i="16"/>
  <c r="CD47" i="16"/>
  <c r="CA31" i="16"/>
  <c r="BY31" i="16"/>
  <c r="BU31" i="16" s="1"/>
  <c r="BY15" i="16"/>
  <c r="BY339" i="16"/>
  <c r="CB323" i="16"/>
  <c r="BY307" i="16"/>
  <c r="CC291" i="16"/>
  <c r="BZ259" i="16"/>
  <c r="BY259" i="16"/>
  <c r="BZ243" i="16"/>
  <c r="BZ227" i="16"/>
  <c r="CA227" i="16"/>
  <c r="BZ211" i="16"/>
  <c r="BZ195" i="16"/>
  <c r="BY195" i="16"/>
  <c r="CB179" i="16"/>
  <c r="BY179" i="16"/>
  <c r="CD200" i="16"/>
  <c r="CB133" i="16"/>
  <c r="CD133" i="16"/>
  <c r="CD112" i="16"/>
  <c r="CB112" i="16"/>
  <c r="BZ114" i="16"/>
  <c r="CB101" i="16"/>
  <c r="BY150" i="16"/>
  <c r="CC134" i="16"/>
  <c r="CB166" i="16"/>
  <c r="CB81" i="16"/>
  <c r="CC81" i="16"/>
  <c r="BZ336" i="16"/>
  <c r="CD144" i="16"/>
  <c r="CC144" i="16"/>
  <c r="CB144" i="16"/>
  <c r="CB58" i="16"/>
  <c r="CB218" i="16"/>
  <c r="CA150" i="16"/>
  <c r="CD150" i="16"/>
  <c r="CC108" i="16"/>
  <c r="BZ65" i="16"/>
  <c r="CD65" i="16"/>
  <c r="CB22" i="16"/>
  <c r="CC22" i="16"/>
  <c r="CD228" i="16"/>
  <c r="CB170" i="16"/>
  <c r="CC170" i="16"/>
  <c r="CA128" i="16"/>
  <c r="BZ128" i="16"/>
  <c r="CD85" i="16"/>
  <c r="CA85" i="16"/>
  <c r="CD42" i="16"/>
  <c r="CB42" i="16"/>
  <c r="CB340" i="16"/>
  <c r="CA164" i="16"/>
  <c r="CA142" i="16"/>
  <c r="BY142" i="16"/>
  <c r="BZ121" i="16"/>
  <c r="CC121" i="16"/>
  <c r="CD121" i="16"/>
  <c r="BY100" i="16"/>
  <c r="BU100" i="16" s="1"/>
  <c r="CD100" i="16"/>
  <c r="BY78" i="16"/>
  <c r="BU78" i="16" s="1"/>
  <c r="CB78" i="16"/>
  <c r="BY57" i="16"/>
  <c r="CA57" i="16"/>
  <c r="CB57" i="16"/>
  <c r="BZ36" i="16"/>
  <c r="BY36" i="16"/>
  <c r="CC14" i="16"/>
  <c r="CA14" i="16"/>
  <c r="CB14" i="16"/>
  <c r="CA188" i="16"/>
  <c r="CC162" i="16"/>
  <c r="CB141" i="16"/>
  <c r="BZ141" i="16"/>
  <c r="CD120" i="16"/>
  <c r="CD98" i="16"/>
  <c r="BY77" i="16"/>
  <c r="CD77" i="16"/>
  <c r="CC77" i="16"/>
  <c r="BZ77" i="16"/>
  <c r="BY56" i="16"/>
  <c r="BZ56" i="16"/>
  <c r="CB34" i="16"/>
  <c r="CD34" i="16"/>
  <c r="CB13" i="16"/>
  <c r="CA13" i="16"/>
  <c r="CC332" i="16"/>
  <c r="BZ332" i="16"/>
  <c r="CC310" i="16"/>
  <c r="BZ268" i="16"/>
  <c r="BU268" i="16" s="1"/>
  <c r="CD244" i="16"/>
  <c r="CC244" i="16"/>
  <c r="CC214" i="16"/>
  <c r="BY171" i="16"/>
  <c r="CA155" i="16"/>
  <c r="CA139" i="16"/>
  <c r="CD139" i="16"/>
  <c r="CC123" i="16"/>
  <c r="CD123" i="16"/>
  <c r="BY107" i="16"/>
  <c r="CB107" i="16"/>
  <c r="BZ107" i="16"/>
  <c r="CD91" i="16"/>
  <c r="BY75" i="16"/>
  <c r="CC75" i="16"/>
  <c r="CA59" i="16"/>
  <c r="BY43" i="16"/>
  <c r="CB43" i="16"/>
  <c r="CD27" i="16"/>
  <c r="CA27" i="16"/>
  <c r="CB11" i="16"/>
  <c r="CD11" i="16"/>
  <c r="CD335" i="16"/>
  <c r="CA319" i="16"/>
  <c r="CB319" i="16"/>
  <c r="CA303" i="16"/>
  <c r="CA287" i="16"/>
  <c r="BZ287" i="16"/>
  <c r="CD271" i="16"/>
  <c r="BY255" i="16"/>
  <c r="CD255" i="16"/>
  <c r="CC255" i="16"/>
  <c r="CD239" i="16"/>
  <c r="CD223" i="16"/>
  <c r="CA223" i="16"/>
  <c r="CD207" i="16"/>
  <c r="CD191" i="16"/>
  <c r="CC191" i="16"/>
  <c r="BZ184" i="16"/>
  <c r="CD248" i="16"/>
  <c r="CA248" i="16"/>
  <c r="CD113" i="16"/>
  <c r="BY176" i="16"/>
  <c r="BY5" i="16"/>
  <c r="BZ145" i="16"/>
  <c r="CA122" i="16"/>
  <c r="BY37" i="16"/>
  <c r="BY140" i="16"/>
  <c r="BZ97" i="16"/>
  <c r="CC54" i="16"/>
  <c r="BZ12" i="16"/>
  <c r="CB117" i="16"/>
  <c r="BZ74" i="16"/>
  <c r="CA158" i="16"/>
  <c r="BZ137" i="16"/>
  <c r="CB116" i="16"/>
  <c r="CB73" i="16"/>
  <c r="CD30" i="16"/>
  <c r="CB9" i="16"/>
  <c r="CB157" i="16"/>
  <c r="CB136" i="16"/>
  <c r="CA114" i="16"/>
  <c r="BY93" i="16"/>
  <c r="BY50" i="16"/>
  <c r="CC97" i="16"/>
  <c r="CC105" i="16"/>
  <c r="CC113" i="16"/>
  <c r="CC129" i="16"/>
  <c r="CC137" i="16"/>
  <c r="CC145" i="16"/>
  <c r="CC153" i="16"/>
  <c r="CC161" i="16"/>
  <c r="CC169" i="16"/>
  <c r="CA6" i="16"/>
  <c r="CD62" i="16"/>
  <c r="CD94" i="16"/>
  <c r="CB118" i="16"/>
  <c r="CB134" i="16"/>
  <c r="BY146" i="16"/>
  <c r="CC283" i="16"/>
  <c r="CB6" i="16"/>
  <c r="CB10" i="16"/>
  <c r="CB18" i="16"/>
  <c r="CB26" i="16"/>
  <c r="CB30" i="16"/>
  <c r="CB38" i="16"/>
  <c r="CB46" i="16"/>
  <c r="CB50" i="16"/>
  <c r="CB54" i="16"/>
  <c r="BY62" i="16"/>
  <c r="BY66" i="16"/>
  <c r="BY70" i="16"/>
  <c r="BY74" i="16"/>
  <c r="BY82" i="16"/>
  <c r="BY86" i="16"/>
  <c r="BU86" i="16" s="1"/>
  <c r="BY94" i="16"/>
  <c r="BZ102" i="16"/>
  <c r="CC106" i="16"/>
  <c r="BY110" i="16"/>
  <c r="BZ118" i="16"/>
  <c r="BU118" i="16" s="1"/>
  <c r="CC122" i="16"/>
  <c r="BY126" i="16"/>
  <c r="CB7" i="16"/>
  <c r="CB88" i="16"/>
  <c r="CC168" i="16"/>
  <c r="BZ148" i="16"/>
  <c r="BZ52" i="16"/>
  <c r="CA96" i="16"/>
  <c r="CD124" i="16"/>
  <c r="CB160" i="16"/>
  <c r="CB176" i="16"/>
  <c r="BY7" i="16"/>
  <c r="BU7" i="16" s="1"/>
  <c r="CA23" i="16"/>
  <c r="CC39" i="16"/>
  <c r="BY55" i="16"/>
  <c r="BZ71" i="16"/>
  <c r="CB87" i="16"/>
  <c r="CA87" i="16"/>
  <c r="BZ103" i="16"/>
  <c r="CC119" i="16"/>
  <c r="CA119" i="16"/>
  <c r="CA135" i="16"/>
  <c r="BZ151" i="16"/>
  <c r="CC167" i="16"/>
  <c r="CB96" i="16"/>
  <c r="CD136" i="16"/>
  <c r="CB156" i="16"/>
  <c r="BY168" i="16"/>
  <c r="BZ4" i="16"/>
  <c r="CA8" i="16"/>
  <c r="CB8" i="16"/>
  <c r="CA12" i="16"/>
  <c r="BZ16" i="16"/>
  <c r="BU16" i="16" s="1"/>
  <c r="CC20" i="16"/>
  <c r="CA20" i="16"/>
  <c r="CD24" i="16"/>
  <c r="BZ28" i="16"/>
  <c r="CA32" i="16"/>
  <c r="BY32" i="16"/>
  <c r="BZ40" i="16"/>
  <c r="BZ44" i="16"/>
  <c r="CA44" i="16"/>
  <c r="BZ48" i="16"/>
  <c r="BY52" i="16"/>
  <c r="BZ60" i="16"/>
  <c r="CB64" i="16"/>
  <c r="CC64" i="16"/>
  <c r="CA68" i="16"/>
  <c r="CD72" i="16"/>
  <c r="CB76" i="16"/>
  <c r="CB80" i="16"/>
  <c r="CC80" i="16"/>
  <c r="CA84" i="16"/>
  <c r="CD88" i="16"/>
  <c r="CB92" i="16"/>
  <c r="BZ96" i="16"/>
  <c r="BU96" i="16" s="1"/>
  <c r="CC104" i="16"/>
  <c r="CA116" i="16"/>
  <c r="BZ124" i="16"/>
  <c r="CC132" i="16"/>
  <c r="CC140" i="16"/>
  <c r="CB148" i="16"/>
  <c r="BY152" i="16"/>
  <c r="BY160" i="16"/>
  <c r="BU160" i="16" s="1"/>
  <c r="CD125" i="16"/>
  <c r="CB137" i="16"/>
  <c r="CA153" i="16"/>
  <c r="CB102" i="16"/>
  <c r="CD122" i="16"/>
  <c r="BY174" i="16"/>
  <c r="CC93" i="16"/>
  <c r="CB146" i="16"/>
  <c r="CD158" i="16"/>
  <c r="BY282" i="16"/>
  <c r="CA203" i="16"/>
  <c r="CC181" i="16"/>
  <c r="BY337" i="16"/>
  <c r="CC117" i="16"/>
  <c r="CA38" i="16"/>
  <c r="CB21" i="16"/>
  <c r="CA74" i="16"/>
  <c r="CD151" i="16"/>
  <c r="CD135" i="16"/>
  <c r="CC103" i="16"/>
  <c r="CD101" i="16"/>
  <c r="BZ129" i="16"/>
  <c r="CB86" i="16"/>
  <c r="CB149" i="16"/>
  <c r="BZ106" i="16"/>
  <c r="BZ153" i="16"/>
  <c r="CD132" i="16"/>
  <c r="CB110" i="16"/>
  <c r="CB89" i="16"/>
  <c r="CA25" i="16"/>
  <c r="CC4" i="16"/>
  <c r="CB152" i="16"/>
  <c r="CD130" i="16"/>
  <c r="BY109" i="16"/>
  <c r="CA88" i="16"/>
  <c r="BU88" i="16" s="1"/>
  <c r="CB45" i="16"/>
  <c r="CA134" i="16"/>
  <c r="BU134" i="16" s="1"/>
  <c r="CA102" i="16"/>
  <c r="BY17" i="16"/>
  <c r="CD118" i="16"/>
  <c r="CA33" i="16"/>
  <c r="CA138" i="16"/>
  <c r="BU138" i="16" s="1"/>
  <c r="CC53" i="16"/>
  <c r="BY10" i="16"/>
  <c r="BU10" i="16" s="1"/>
  <c r="CD148" i="16"/>
  <c r="CA126" i="16"/>
  <c r="CB105" i="16"/>
  <c r="CD84" i="16"/>
  <c r="CA146" i="16"/>
  <c r="CC125" i="16"/>
  <c r="CB104" i="16"/>
  <c r="CC61" i="16"/>
  <c r="BZ26" i="16"/>
  <c r="BY287" i="16"/>
  <c r="BY131" i="16"/>
  <c r="CA147" i="16"/>
  <c r="CA163" i="16"/>
  <c r="CD75" i="16"/>
  <c r="BZ139" i="16"/>
  <c r="CC11" i="16"/>
  <c r="BZ11" i="16"/>
  <c r="CC19" i="16"/>
  <c r="BY27" i="16"/>
  <c r="CB35" i="16"/>
  <c r="CD43" i="16"/>
  <c r="BY51" i="16"/>
  <c r="BU51" i="16" s="1"/>
  <c r="BZ51" i="16"/>
  <c r="CB59" i="16"/>
  <c r="CC67" i="16"/>
  <c r="CB75" i="16"/>
  <c r="CB83" i="16"/>
  <c r="BZ91" i="16"/>
  <c r="BU91" i="16" s="1"/>
  <c r="CA91" i="16"/>
  <c r="CA99" i="16"/>
  <c r="CA107" i="16"/>
  <c r="CB115" i="16"/>
  <c r="BY123" i="16"/>
  <c r="BZ131" i="16"/>
  <c r="CB139" i="16"/>
  <c r="CB147" i="16"/>
  <c r="CB155" i="16"/>
  <c r="CB163" i="16"/>
  <c r="CB171" i="16"/>
  <c r="BU248" i="16"/>
  <c r="BZ155" i="16"/>
  <c r="CA11" i="16"/>
  <c r="BU11" i="16" s="1"/>
  <c r="CB27" i="16"/>
  <c r="CC43" i="16"/>
  <c r="BZ43" i="16"/>
  <c r="CD59" i="16"/>
  <c r="BZ75" i="16"/>
  <c r="CA75" i="16"/>
  <c r="BY91" i="16"/>
  <c r="CD107" i="16"/>
  <c r="CB123" i="16"/>
  <c r="CC139" i="16"/>
  <c r="CC155" i="16"/>
  <c r="CC171" i="16"/>
  <c r="BY83" i="16"/>
  <c r="BZ115" i="16"/>
  <c r="CD131" i="16"/>
  <c r="BZ171" i="16"/>
  <c r="CD19" i="16"/>
  <c r="CC27" i="16"/>
  <c r="CA35" i="16"/>
  <c r="CA43" i="16"/>
  <c r="BZ59" i="16"/>
  <c r="CA67" i="16"/>
  <c r="CD83" i="16"/>
  <c r="CC91" i="16"/>
  <c r="BZ99" i="16"/>
  <c r="CC107" i="16"/>
  <c r="BY115" i="16"/>
  <c r="CA123" i="16"/>
  <c r="BY139" i="16"/>
  <c r="BU139" i="16" s="1"/>
  <c r="BY147" i="16"/>
  <c r="BU147" i="16" s="1"/>
  <c r="BY155" i="16"/>
  <c r="BU55" i="16"/>
  <c r="BU117" i="16"/>
  <c r="BU113" i="16"/>
  <c r="BU236" i="16"/>
  <c r="BU142" i="16"/>
  <c r="CD185" i="16"/>
  <c r="CA249" i="16"/>
  <c r="BZ293" i="16"/>
  <c r="BY323" i="16"/>
  <c r="BZ337" i="16"/>
  <c r="CD164" i="16"/>
  <c r="CB257" i="16"/>
  <c r="CD325" i="16"/>
  <c r="CA162" i="16"/>
  <c r="BZ321" i="16"/>
  <c r="CB313" i="16"/>
  <c r="CC305" i="16"/>
  <c r="BZ298" i="16"/>
  <c r="BY289" i="16"/>
  <c r="CC277" i="16"/>
  <c r="BY269" i="16"/>
  <c r="CC257" i="16"/>
  <c r="CC241" i="16"/>
  <c r="CD225" i="16"/>
  <c r="CB209" i="16"/>
  <c r="BY194" i="16"/>
  <c r="BY178" i="16"/>
  <c r="CA334" i="16"/>
  <c r="BZ329" i="16"/>
  <c r="CC321" i="16"/>
  <c r="CD313" i="16"/>
  <c r="CA306" i="16"/>
  <c r="CD298" i="16"/>
  <c r="CB289" i="16"/>
  <c r="CB278" i="16"/>
  <c r="CC269" i="16"/>
  <c r="BY260" i="16"/>
  <c r="CD242" i="16"/>
  <c r="BY229" i="16"/>
  <c r="CD210" i="16"/>
  <c r="BY197" i="16"/>
  <c r="BY181" i="16"/>
  <c r="CA341" i="16"/>
  <c r="BY335" i="16"/>
  <c r="CD329" i="16"/>
  <c r="CB322" i="16"/>
  <c r="CD314" i="16"/>
  <c r="CD307" i="16"/>
  <c r="BZ301" i="16"/>
  <c r="CB290" i="16"/>
  <c r="CA281" i="16"/>
  <c r="CD270" i="16"/>
  <c r="CC261" i="16"/>
  <c r="BZ246" i="16"/>
  <c r="CC231" i="16"/>
  <c r="BZ214" i="16"/>
  <c r="CD198" i="16"/>
  <c r="BY185" i="16"/>
  <c r="CA257" i="16"/>
  <c r="BY249" i="16"/>
  <c r="BZ241" i="16"/>
  <c r="CB233" i="16"/>
  <c r="CA225" i="16"/>
  <c r="BZ217" i="16"/>
  <c r="BZ209" i="16"/>
  <c r="BZ201" i="16"/>
  <c r="CB193" i="16"/>
  <c r="CC185" i="16"/>
  <c r="CB177" i="16"/>
  <c r="CA328" i="16"/>
  <c r="CA322" i="16"/>
  <c r="CB317" i="16"/>
  <c r="CD310" i="16"/>
  <c r="CD305" i="16"/>
  <c r="BY301" i="16"/>
  <c r="CC293" i="16"/>
  <c r="BZ286" i="16"/>
  <c r="CD277" i="16"/>
  <c r="CB270" i="16"/>
  <c r="CA264" i="16"/>
  <c r="BY257" i="16"/>
  <c r="CA247" i="16"/>
  <c r="BY241" i="16"/>
  <c r="BZ233" i="16"/>
  <c r="BZ225" i="16"/>
  <c r="BY217" i="16"/>
  <c r="BY207" i="16"/>
  <c r="BY201" i="16"/>
  <c r="CA193" i="16"/>
  <c r="CA185" i="16"/>
  <c r="CA177" i="16"/>
  <c r="BZ294" i="16"/>
  <c r="BZ289" i="16"/>
  <c r="CA282" i="16"/>
  <c r="CA277" i="16"/>
  <c r="BY271" i="16"/>
  <c r="BZ266" i="16"/>
  <c r="CA261" i="16"/>
  <c r="BZ254" i="16"/>
  <c r="BZ249" i="16"/>
  <c r="BZ242" i="16"/>
  <c r="CA237" i="16"/>
  <c r="CD230" i="16"/>
  <c r="CB225" i="16"/>
  <c r="BZ218" i="16"/>
  <c r="BZ213" i="16"/>
  <c r="BZ206" i="16"/>
  <c r="CA201" i="16"/>
  <c r="CD194" i="16"/>
  <c r="CC189" i="16"/>
  <c r="CD182" i="16"/>
  <c r="CC177" i="16"/>
  <c r="CB221" i="16"/>
  <c r="CB274" i="16"/>
  <c r="CA310" i="16"/>
  <c r="BY333" i="16"/>
  <c r="CB341" i="16"/>
  <c r="BZ169" i="16"/>
  <c r="CA241" i="16"/>
  <c r="BY321" i="16"/>
  <c r="CD342" i="16"/>
  <c r="CB161" i="16"/>
  <c r="BZ162" i="16"/>
  <c r="CC174" i="16"/>
  <c r="CB190" i="16"/>
  <c r="CB206" i="16"/>
  <c r="CB222" i="16"/>
  <c r="CB238" i="16"/>
  <c r="CB254" i="16"/>
  <c r="BY270" i="16"/>
  <c r="BY286" i="16"/>
  <c r="BY302" i="16"/>
  <c r="BY318" i="16"/>
  <c r="BY334" i="16"/>
  <c r="CC215" i="16"/>
  <c r="CA231" i="16"/>
  <c r="BU231" i="16" s="1"/>
  <c r="CC259" i="16"/>
  <c r="CA275" i="16"/>
  <c r="CA291" i="16"/>
  <c r="CA307" i="16"/>
  <c r="CA323" i="16"/>
  <c r="CA339" i="16"/>
  <c r="CC188" i="16"/>
  <c r="CC204" i="16"/>
  <c r="CC220" i="16"/>
  <c r="CC236" i="16"/>
  <c r="CC252" i="16"/>
  <c r="CA280" i="16"/>
  <c r="CA296" i="16"/>
  <c r="CA312" i="16"/>
  <c r="CC197" i="16"/>
  <c r="BZ261" i="16"/>
  <c r="CB299" i="16"/>
  <c r="CD326" i="16"/>
  <c r="CA338" i="16"/>
  <c r="CD167" i="16"/>
  <c r="CB201" i="16"/>
  <c r="CA262" i="16"/>
  <c r="CB301" i="16"/>
  <c r="CB327" i="16"/>
  <c r="CB338" i="16"/>
  <c r="CB168" i="16"/>
  <c r="CD177" i="16"/>
  <c r="CB277" i="16"/>
  <c r="BZ333" i="16"/>
  <c r="CA170" i="16"/>
  <c r="CB318" i="16"/>
  <c r="CB310" i="16"/>
  <c r="BY303" i="16"/>
  <c r="BY297" i="16"/>
  <c r="CC285" i="16"/>
  <c r="CD274" i="16"/>
  <c r="CD265" i="16"/>
  <c r="CC253" i="16"/>
  <c r="CC237" i="16"/>
  <c r="CC221" i="16"/>
  <c r="CC205" i="16"/>
  <c r="BY190" i="16"/>
  <c r="CB162" i="16"/>
  <c r="CB333" i="16"/>
  <c r="CB326" i="16"/>
  <c r="CC319" i="16"/>
  <c r="BY313" i="16"/>
  <c r="CA305" i="16"/>
  <c r="CA297" i="16"/>
  <c r="CB286" i="16"/>
  <c r="BZ277" i="16"/>
  <c r="CB266" i="16"/>
  <c r="CD254" i="16"/>
  <c r="CD238" i="16"/>
  <c r="BY225" i="16"/>
  <c r="CD206" i="16"/>
  <c r="BY193" i="16"/>
  <c r="BZ177" i="16"/>
  <c r="BZ339" i="16"/>
  <c r="BZ334" i="16"/>
  <c r="BY329" i="16"/>
  <c r="CA321" i="16"/>
  <c r="CC313" i="16"/>
  <c r="BZ306" i="16"/>
  <c r="CA298" i="16"/>
  <c r="CA289" i="16"/>
  <c r="CA278" i="16"/>
  <c r="BZ269" i="16"/>
  <c r="CA258" i="16"/>
  <c r="CA242" i="16"/>
  <c r="CD226" i="16"/>
  <c r="BZ210" i="16"/>
  <c r="CC195" i="16"/>
  <c r="CA179" i="16"/>
  <c r="BY254" i="16"/>
  <c r="BY246" i="16"/>
  <c r="BZ238" i="16"/>
  <c r="CA230" i="16"/>
  <c r="BZ222" i="16"/>
  <c r="BY214" i="16"/>
  <c r="BY206" i="16"/>
  <c r="CA198" i="16"/>
  <c r="CD190" i="16"/>
  <c r="CA182" i="16"/>
  <c r="BZ173" i="16"/>
  <c r="CA326" i="16"/>
  <c r="CB321" i="16"/>
  <c r="CB316" i="16"/>
  <c r="CD309" i="16"/>
  <c r="BZ305" i="16"/>
  <c r="CB298" i="16"/>
  <c r="BY291" i="16"/>
  <c r="BY285" i="16"/>
  <c r="BY277" i="16"/>
  <c r="CB269" i="16"/>
  <c r="CD261" i="16"/>
  <c r="CD253" i="16"/>
  <c r="CD245" i="16"/>
  <c r="CD237" i="16"/>
  <c r="BZ230" i="16"/>
  <c r="BY222" i="16"/>
  <c r="CC213" i="16"/>
  <c r="CD205" i="16"/>
  <c r="BZ198" i="16"/>
  <c r="BZ190" i="16"/>
  <c r="BZ182" i="16"/>
  <c r="BZ170" i="16"/>
  <c r="CA293" i="16"/>
  <c r="CD286" i="16"/>
  <c r="CB281" i="16"/>
  <c r="BZ275" i="16"/>
  <c r="BZ270" i="16"/>
  <c r="CA265" i="16"/>
  <c r="CD258" i="16"/>
  <c r="CB253" i="16"/>
  <c r="CA246" i="16"/>
  <c r="CB241" i="16"/>
  <c r="BY235" i="16"/>
  <c r="CD229" i="16"/>
  <c r="CD222" i="16"/>
  <c r="CB217" i="16"/>
  <c r="CA210" i="16"/>
  <c r="CB205" i="16"/>
  <c r="CA199" i="16"/>
  <c r="CD193" i="16"/>
  <c r="BY189" i="16"/>
  <c r="CD181" i="16"/>
  <c r="BY177" i="16"/>
  <c r="CB237" i="16"/>
  <c r="CB285" i="16"/>
  <c r="BZ318" i="16"/>
  <c r="CB334" i="16"/>
  <c r="CB342" i="16"/>
  <c r="CB173" i="16"/>
  <c r="CC267" i="16"/>
  <c r="CC329" i="16"/>
  <c r="CA166" i="16"/>
  <c r="CD173" i="16"/>
  <c r="CC166" i="16"/>
  <c r="BZ165" i="16"/>
  <c r="CB178" i="16"/>
  <c r="CB194" i="16"/>
  <c r="CB210" i="16"/>
  <c r="CB226" i="16"/>
  <c r="CB242" i="16"/>
  <c r="CB258" i="16"/>
  <c r="BY274" i="16"/>
  <c r="BY290" i="16"/>
  <c r="BY306" i="16"/>
  <c r="BY322" i="16"/>
  <c r="BY338" i="16"/>
  <c r="BY219" i="16"/>
  <c r="BU219" i="16" s="1"/>
  <c r="CC247" i="16"/>
  <c r="CA263" i="16"/>
  <c r="CA279" i="16"/>
  <c r="CA295" i="16"/>
  <c r="CA311" i="16"/>
  <c r="CA327" i="16"/>
  <c r="CA343" i="16"/>
  <c r="BZ192" i="16"/>
  <c r="BZ208" i="16"/>
  <c r="BZ224" i="16"/>
  <c r="BZ240" i="16"/>
  <c r="BZ256" i="16"/>
  <c r="BU256" i="16" s="1"/>
  <c r="CB284" i="16"/>
  <c r="CB300" i="16"/>
  <c r="CD320" i="16"/>
  <c r="CA213" i="16"/>
  <c r="CD269" i="16"/>
  <c r="CB306" i="16"/>
  <c r="CB330" i="16"/>
  <c r="BY341" i="16"/>
  <c r="CA171" i="16"/>
  <c r="BU171" i="16" s="1"/>
  <c r="CA217" i="16"/>
  <c r="BY273" i="16"/>
  <c r="CA309" i="16"/>
  <c r="CD330" i="16"/>
  <c r="BZ341" i="16"/>
  <c r="BY172" i="16"/>
  <c r="CC193" i="16"/>
  <c r="CD297" i="16"/>
  <c r="CD337" i="16"/>
  <c r="BY325" i="16"/>
  <c r="CA317" i="16"/>
  <c r="CB309" i="16"/>
  <c r="CD301" i="16"/>
  <c r="CB293" i="16"/>
  <c r="CB282" i="16"/>
  <c r="CB273" i="16"/>
  <c r="CD262" i="16"/>
  <c r="CB249" i="16"/>
  <c r="CD233" i="16"/>
  <c r="CC217" i="16"/>
  <c r="CC201" i="16"/>
  <c r="BY186" i="16"/>
  <c r="CB337" i="16"/>
  <c r="CC331" i="16"/>
  <c r="CA325" i="16"/>
  <c r="CD317" i="16"/>
  <c r="BZ310" i="16"/>
  <c r="CA302" i="16"/>
  <c r="CA294" i="16"/>
  <c r="CA285" i="16"/>
  <c r="CD273" i="16"/>
  <c r="BZ265" i="16"/>
  <c r="CA250" i="16"/>
  <c r="CA235" i="16"/>
  <c r="CD218" i="16"/>
  <c r="CD202" i="16"/>
  <c r="BZ189" i="16"/>
  <c r="BZ343" i="16"/>
  <c r="BU343" i="16" s="1"/>
  <c r="BZ338" i="16"/>
  <c r="CA333" i="16"/>
  <c r="BZ326" i="16"/>
  <c r="CD318" i="16"/>
  <c r="BZ311" i="16"/>
  <c r="BY305" i="16"/>
  <c r="BZ297" i="16"/>
  <c r="CA286" i="16"/>
  <c r="CD275" i="16"/>
  <c r="CA266" i="16"/>
  <c r="CA254" i="16"/>
  <c r="CA238" i="16"/>
  <c r="CA222" i="16"/>
  <c r="CA206" i="16"/>
  <c r="BY191" i="16"/>
  <c r="CD174" i="16"/>
  <c r="BZ253" i="16"/>
  <c r="BZ245" i="16"/>
  <c r="BZ237" i="16"/>
  <c r="CB229" i="16"/>
  <c r="CA221" i="16"/>
  <c r="BY213" i="16"/>
  <c r="BZ205" i="16"/>
  <c r="CB197" i="16"/>
  <c r="CB189" i="16"/>
  <c r="CB181" i="16"/>
  <c r="CA330" i="16"/>
  <c r="CB325" i="16"/>
  <c r="CD319" i="16"/>
  <c r="BZ314" i="16"/>
  <c r="BZ309" i="16"/>
  <c r="CB302" i="16"/>
  <c r="CC297" i="16"/>
  <c r="CC289" i="16"/>
  <c r="CD281" i="16"/>
  <c r="CA274" i="16"/>
  <c r="CD266" i="16"/>
  <c r="BY261" i="16"/>
  <c r="BY253" i="16"/>
  <c r="CC243" i="16"/>
  <c r="BY237" i="16"/>
  <c r="CA229" i="16"/>
  <c r="BY221" i="16"/>
  <c r="CC211" i="16"/>
  <c r="BY205" i="16"/>
  <c r="BZ197" i="16"/>
  <c r="CA189" i="16"/>
  <c r="CA181" i="16"/>
  <c r="CB297" i="16"/>
  <c r="CD290" i="16"/>
  <c r="CD285" i="16"/>
  <c r="BZ279" i="16"/>
  <c r="BZ274" i="16"/>
  <c r="CA269" i="16"/>
  <c r="CB263" i="16"/>
  <c r="CD257" i="16"/>
  <c r="CD250" i="16"/>
  <c r="CC245" i="16"/>
  <c r="BY239" i="16"/>
  <c r="BY234" i="16"/>
  <c r="BZ229" i="16"/>
  <c r="CD221" i="16"/>
  <c r="CD214" i="16"/>
  <c r="CC209" i="16"/>
  <c r="BY203" i="16"/>
  <c r="BY198" i="16"/>
  <c r="BZ193" i="16"/>
  <c r="BZ186" i="16"/>
  <c r="BZ181" i="16"/>
  <c r="CD165" i="16"/>
  <c r="CA253" i="16"/>
  <c r="CB294" i="16"/>
  <c r="CC325" i="16"/>
  <c r="CC337" i="16"/>
  <c r="BZ161" i="16"/>
  <c r="CC287" i="16"/>
  <c r="CD334" i="16"/>
  <c r="CA174" i="16"/>
  <c r="CD166" i="16"/>
  <c r="CB182" i="16"/>
  <c r="CB198" i="16"/>
  <c r="CB214" i="16"/>
  <c r="CB230" i="16"/>
  <c r="CB246" i="16"/>
  <c r="CB262" i="16"/>
  <c r="BY278" i="16"/>
  <c r="BY294" i="16"/>
  <c r="BY310" i="16"/>
  <c r="BY326" i="16"/>
  <c r="BY342" i="16"/>
  <c r="BY223" i="16"/>
  <c r="BY251" i="16"/>
  <c r="CA267" i="16"/>
  <c r="CA283" i="16"/>
  <c r="BU283" i="16" s="1"/>
  <c r="CA299" i="16"/>
  <c r="CA315" i="16"/>
  <c r="CA331" i="16"/>
  <c r="BY180" i="16"/>
  <c r="BY196" i="16"/>
  <c r="BY212" i="16"/>
  <c r="BY228" i="16"/>
  <c r="BY244" i="16"/>
  <c r="CB268" i="16"/>
  <c r="CD288" i="16"/>
  <c r="CD304" i="16"/>
  <c r="BZ340" i="16"/>
  <c r="CC229" i="16"/>
  <c r="CD278" i="16"/>
  <c r="CA314" i="16"/>
  <c r="CC333" i="16"/>
  <c r="CD341" i="16"/>
  <c r="CB175" i="16"/>
  <c r="CC233" i="16"/>
  <c r="BZ282" i="16"/>
  <c r="BZ317" i="16"/>
  <c r="CD333" i="16"/>
  <c r="CC225" i="16"/>
  <c r="BZ313" i="16"/>
  <c r="CC341" i="16"/>
  <c r="BZ322" i="16"/>
  <c r="CB314" i="16"/>
  <c r="BZ307" i="16"/>
  <c r="CC299" i="16"/>
  <c r="CA290" i="16"/>
  <c r="BZ281" i="16"/>
  <c r="CA270" i="16"/>
  <c r="CB261" i="16"/>
  <c r="CB245" i="16"/>
  <c r="BY230" i="16"/>
  <c r="CB213" i="16"/>
  <c r="CD197" i="16"/>
  <c r="BY182" i="16"/>
  <c r="CD336" i="16"/>
  <c r="BZ330" i="16"/>
  <c r="CD322" i="16"/>
  <c r="BY317" i="16"/>
  <c r="BY309" i="16"/>
  <c r="CA301" i="16"/>
  <c r="BY293" i="16"/>
  <c r="CC281" i="16"/>
  <c r="CD272" i="16"/>
  <c r="BZ262" i="16"/>
  <c r="CD246" i="16"/>
  <c r="BY233" i="16"/>
  <c r="CA214" i="16"/>
  <c r="CC199" i="16"/>
  <c r="BZ185" i="16"/>
  <c r="BZ342" i="16"/>
  <c r="CA337" i="16"/>
  <c r="CB331" i="16"/>
  <c r="BZ325" i="16"/>
  <c r="CC317" i="16"/>
  <c r="CC309" i="16"/>
  <c r="BZ302" i="16"/>
  <c r="CD293" i="16"/>
  <c r="CD282" i="16"/>
  <c r="CC273" i="16"/>
  <c r="BY265" i="16"/>
  <c r="BU265" i="16" s="1"/>
  <c r="BZ250" i="16"/>
  <c r="CD234" i="16"/>
  <c r="CA218" i="16"/>
  <c r="CA202" i="16"/>
  <c r="BY187" i="16"/>
  <c r="BZ258" i="16"/>
  <c r="BY250" i="16"/>
  <c r="BY242" i="16"/>
  <c r="CA234" i="16"/>
  <c r="CA226" i="16"/>
  <c r="BY218" i="16"/>
  <c r="BY210" i="16"/>
  <c r="BZ202" i="16"/>
  <c r="CA194" i="16"/>
  <c r="CD186" i="16"/>
  <c r="CD178" i="16"/>
  <c r="CB329" i="16"/>
  <c r="BZ324" i="16"/>
  <c r="BU324" i="16" s="1"/>
  <c r="CA318" i="16"/>
  <c r="CA313" i="16"/>
  <c r="CD306" i="16"/>
  <c r="CC301" i="16"/>
  <c r="CD294" i="16"/>
  <c r="CD287" i="16"/>
  <c r="BY281" i="16"/>
  <c r="BZ273" i="16"/>
  <c r="CC265" i="16"/>
  <c r="BY258" i="16"/>
  <c r="CC249" i="16"/>
  <c r="CD241" i="16"/>
  <c r="BZ234" i="16"/>
  <c r="BY226" i="16"/>
  <c r="CD217" i="16"/>
  <c r="CD209" i="16"/>
  <c r="CD201" i="16"/>
  <c r="BZ194" i="16"/>
  <c r="CA186" i="16"/>
  <c r="BZ178" i="16"/>
  <c r="CB295" i="16"/>
  <c r="CD289" i="16"/>
  <c r="BZ285" i="16"/>
  <c r="BZ278" i="16"/>
  <c r="CA273" i="16"/>
  <c r="CB267" i="16"/>
  <c r="BY262" i="16"/>
  <c r="BZ257" i="16"/>
  <c r="CD249" i="16"/>
  <c r="BY245" i="16"/>
  <c r="BY238" i="16"/>
  <c r="CA233" i="16"/>
  <c r="BZ226" i="16"/>
  <c r="BZ221" i="16"/>
  <c r="CD213" i="16"/>
  <c r="BY209" i="16"/>
  <c r="BY202" i="16"/>
  <c r="CA197" i="16"/>
  <c r="CA190" i="16"/>
  <c r="CB185" i="16"/>
  <c r="CA178" i="16"/>
  <c r="CA205" i="16"/>
  <c r="CB265" i="16"/>
  <c r="CD302" i="16"/>
  <c r="CA329" i="16"/>
  <c r="CD338" i="16"/>
  <c r="CB165" i="16"/>
  <c r="CA209" i="16"/>
  <c r="CB305" i="16"/>
  <c r="CD339" i="16"/>
  <c r="BU102" i="16" l="1"/>
  <c r="BU125" i="16"/>
  <c r="BU52" i="16"/>
  <c r="BU163" i="16"/>
  <c r="BU123" i="16"/>
  <c r="BU98" i="16"/>
  <c r="BU20" i="16"/>
  <c r="BU25" i="16"/>
  <c r="BU47" i="16"/>
  <c r="BU288" i="16"/>
  <c r="BU35" i="16"/>
  <c r="BU58" i="16"/>
  <c r="BU316" i="16"/>
  <c r="BU9" i="16"/>
  <c r="BU267" i="16"/>
  <c r="BU34" i="16"/>
  <c r="BU92" i="16"/>
  <c r="BU60" i="16"/>
  <c r="BU199" i="16"/>
  <c r="BU36" i="16"/>
  <c r="BU159" i="16"/>
  <c r="BU156" i="16"/>
  <c r="BU68" i="16"/>
  <c r="BU106" i="16"/>
  <c r="BU99" i="16"/>
  <c r="BU73" i="16"/>
  <c r="BU187" i="16"/>
  <c r="BU223" i="16"/>
  <c r="BU191" i="16"/>
  <c r="BU312" i="16"/>
  <c r="BU247" i="16"/>
  <c r="BU155" i="16"/>
  <c r="BU116" i="16"/>
  <c r="BU44" i="16"/>
  <c r="BU30" i="16"/>
  <c r="BU103" i="16"/>
  <c r="BU71" i="16"/>
  <c r="BU23" i="16"/>
  <c r="BU39" i="16"/>
  <c r="BU108" i="16"/>
  <c r="BU252" i="16"/>
  <c r="BU127" i="16"/>
  <c r="BU319" i="16"/>
  <c r="BU54" i="16"/>
  <c r="BU141" i="16"/>
  <c r="BU183" i="16"/>
  <c r="BU72" i="16"/>
  <c r="BU14" i="16"/>
  <c r="BU220" i="16"/>
  <c r="BU168" i="16"/>
  <c r="BU94" i="16"/>
  <c r="BU5" i="16"/>
  <c r="BU232" i="16"/>
  <c r="BU24" i="16"/>
  <c r="BU336" i="16"/>
  <c r="BU105" i="16"/>
  <c r="BU59" i="16"/>
  <c r="BU110" i="16"/>
  <c r="BU61" i="16"/>
  <c r="BU21" i="16"/>
  <c r="BU41" i="16"/>
  <c r="BU287" i="16"/>
  <c r="BU66" i="16"/>
  <c r="BU12" i="16"/>
  <c r="BU56" i="16"/>
  <c r="BU67" i="16"/>
  <c r="BU70" i="16"/>
  <c r="BU320" i="16"/>
  <c r="BU315" i="16"/>
  <c r="BU279" i="16"/>
  <c r="BU240" i="16"/>
  <c r="BU115" i="16"/>
  <c r="BU77" i="16"/>
  <c r="BU121" i="16"/>
  <c r="BU259" i="16"/>
  <c r="BU79" i="16"/>
  <c r="BU111" i="16"/>
  <c r="BU175" i="16"/>
  <c r="BU50" i="16"/>
  <c r="BU90" i="16"/>
  <c r="BU151" i="16"/>
  <c r="BU8" i="16"/>
  <c r="BU104" i="16"/>
  <c r="BU128" i="16"/>
  <c r="BU85" i="16"/>
  <c r="BU304" i="16"/>
  <c r="BU200" i="16"/>
  <c r="BU243" i="16"/>
  <c r="BU292" i="16"/>
  <c r="BU211" i="16"/>
  <c r="BU53" i="16"/>
  <c r="BU145" i="16"/>
  <c r="BU114" i="16"/>
  <c r="BU112" i="16"/>
  <c r="BU27" i="16"/>
  <c r="BU176" i="16"/>
  <c r="BU64" i="16"/>
  <c r="BU84" i="16"/>
  <c r="BU144" i="16"/>
  <c r="BU284" i="16"/>
  <c r="BU300" i="16"/>
  <c r="BU65" i="16"/>
  <c r="BU89" i="16"/>
  <c r="BU130" i="16"/>
  <c r="BU19" i="16"/>
  <c r="BU63" i="16"/>
  <c r="BU87" i="16"/>
  <c r="BU136" i="16"/>
  <c r="BU124" i="16"/>
  <c r="BU109" i="16"/>
  <c r="BU153" i="16"/>
  <c r="BU32" i="16"/>
  <c r="BU135" i="16"/>
  <c r="BU126" i="16"/>
  <c r="BU82" i="16"/>
  <c r="BU62" i="16"/>
  <c r="BU158" i="16"/>
  <c r="BU255" i="16"/>
  <c r="BU75" i="16"/>
  <c r="BU107" i="16"/>
  <c r="BU228" i="16"/>
  <c r="BU331" i="16"/>
  <c r="BU203" i="16"/>
  <c r="BU192" i="16"/>
  <c r="BU295" i="16"/>
  <c r="BU165" i="16"/>
  <c r="BU280" i="16"/>
  <c r="BU271" i="16"/>
  <c r="BU264" i="16"/>
  <c r="BU335" i="16"/>
  <c r="BU83" i="16"/>
  <c r="BU4" i="16"/>
  <c r="BU119" i="16"/>
  <c r="BU43" i="16"/>
  <c r="BU195" i="16"/>
  <c r="BU15" i="16"/>
  <c r="BU143" i="16"/>
  <c r="BU101" i="16"/>
  <c r="BU38" i="16"/>
  <c r="BU149" i="16"/>
  <c r="BU45" i="16"/>
  <c r="BU216" i="16"/>
  <c r="BU276" i="16"/>
  <c r="BU272" i="16"/>
  <c r="BU17" i="16"/>
  <c r="BU37" i="16"/>
  <c r="BU81" i="16"/>
  <c r="BU122" i="16"/>
  <c r="BU120" i="16"/>
  <c r="BU76" i="16"/>
  <c r="BU28" i="16"/>
  <c r="BU152" i="16"/>
  <c r="BU129" i="16"/>
  <c r="BU69" i="16"/>
  <c r="BU93" i="16"/>
  <c r="BU137" i="16"/>
  <c r="BU22" i="16"/>
  <c r="BU80" i="16"/>
  <c r="BU167" i="16"/>
  <c r="BU33" i="16"/>
  <c r="BU48" i="16"/>
  <c r="BU46" i="16"/>
  <c r="BU188" i="16"/>
  <c r="BU29" i="16"/>
  <c r="BU164" i="16"/>
  <c r="BU157" i="16"/>
  <c r="BU132" i="16"/>
  <c r="BU40" i="16"/>
  <c r="BU154" i="16"/>
  <c r="BU26" i="16"/>
  <c r="BU212" i="16"/>
  <c r="BU172" i="16"/>
  <c r="BU207" i="16"/>
  <c r="BU74" i="16"/>
  <c r="BU97" i="16"/>
  <c r="BU13" i="16"/>
  <c r="BU184" i="16"/>
  <c r="BU196" i="16"/>
  <c r="BU299" i="16"/>
  <c r="BU161" i="16"/>
  <c r="BU239" i="16"/>
  <c r="BU224" i="16"/>
  <c r="BU327" i="16"/>
  <c r="BU263" i="16"/>
  <c r="BU179" i="16"/>
  <c r="BU169" i="16"/>
  <c r="BU328" i="16"/>
  <c r="BU308" i="16"/>
  <c r="BU215" i="16"/>
  <c r="BU227" i="16"/>
  <c r="BU148" i="16"/>
  <c r="BU49" i="16"/>
  <c r="BU251" i="16"/>
  <c r="BU332" i="16"/>
  <c r="BU245" i="16"/>
  <c r="BU340" i="16"/>
  <c r="BU244" i="16"/>
  <c r="BU180" i="16"/>
  <c r="BU174" i="16"/>
  <c r="BU208" i="16"/>
  <c r="BU166" i="16"/>
  <c r="BU173" i="16"/>
  <c r="BU303" i="16"/>
  <c r="BU296" i="16"/>
  <c r="BU260" i="16"/>
  <c r="BU146" i="16"/>
  <c r="BU6" i="16"/>
  <c r="BU150" i="16"/>
  <c r="BU57" i="16"/>
  <c r="BU140" i="16"/>
  <c r="BU131" i="16"/>
  <c r="BU330" i="16"/>
  <c r="BU282" i="16"/>
  <c r="BU309" i="16"/>
  <c r="BU230" i="16"/>
  <c r="BU242" i="16"/>
  <c r="BU218" i="16"/>
  <c r="BU314" i="16"/>
  <c r="BU275" i="16"/>
  <c r="BU170" i="16"/>
  <c r="BU339" i="16"/>
  <c r="BU225" i="16"/>
  <c r="BU162" i="16"/>
  <c r="BU202" i="16"/>
  <c r="BU250" i="16"/>
  <c r="BU326" i="16"/>
  <c r="BU237" i="16"/>
  <c r="BU311" i="16"/>
  <c r="BU317" i="16"/>
  <c r="BU182" i="16"/>
  <c r="BU310" i="16"/>
  <c r="BU234" i="16"/>
  <c r="BU325" i="16"/>
  <c r="BU338" i="16"/>
  <c r="BU254" i="16"/>
  <c r="BU301" i="16"/>
  <c r="BU229" i="16"/>
  <c r="BU289" i="16"/>
  <c r="BU293" i="16"/>
  <c r="BU294" i="16"/>
  <c r="BU298" i="16"/>
  <c r="BU210" i="16"/>
  <c r="BU307" i="16"/>
  <c r="BU313" i="16"/>
  <c r="BU262" i="16"/>
  <c r="BU337" i="16"/>
  <c r="BU266" i="16"/>
  <c r="BU333" i="16"/>
  <c r="BU209" i="16"/>
  <c r="BU233" i="16"/>
  <c r="BU286" i="16"/>
  <c r="BU178" i="16"/>
  <c r="BU281" i="16"/>
  <c r="BU221" i="16"/>
  <c r="BU253" i="16"/>
  <c r="BU322" i="16"/>
  <c r="BU189" i="16"/>
  <c r="BU235" i="16"/>
  <c r="BU277" i="16"/>
  <c r="BU190" i="16"/>
  <c r="BU297" i="16"/>
  <c r="BU334" i="16"/>
  <c r="BU270" i="16"/>
  <c r="BU217" i="16"/>
  <c r="BU185" i="16"/>
  <c r="BU181" i="16"/>
  <c r="BU194" i="16"/>
  <c r="BU186" i="16"/>
  <c r="BU241" i="16"/>
  <c r="BU238" i="16"/>
  <c r="BU226" i="16"/>
  <c r="BU258" i="16"/>
  <c r="BU342" i="16"/>
  <c r="BU278" i="16"/>
  <c r="BU198" i="16"/>
  <c r="BU261" i="16"/>
  <c r="BU213" i="16"/>
  <c r="BU305" i="16"/>
  <c r="BU306" i="16"/>
  <c r="BU222" i="16"/>
  <c r="BU285" i="16"/>
  <c r="BU206" i="16"/>
  <c r="BU329" i="16"/>
  <c r="BU193" i="16"/>
  <c r="BU318" i="16"/>
  <c r="BU257" i="16"/>
  <c r="BU197" i="16"/>
  <c r="BU269" i="16"/>
  <c r="BU323" i="16"/>
  <c r="BU273" i="16"/>
  <c r="BU274" i="16"/>
  <c r="BU205" i="16"/>
  <c r="BU341" i="16"/>
  <c r="BU290" i="16"/>
  <c r="BU177" i="16"/>
  <c r="BU291" i="16"/>
  <c r="BU214" i="16"/>
  <c r="BU246" i="16"/>
  <c r="BU302" i="16"/>
  <c r="BU321" i="16"/>
  <c r="BU201" i="16"/>
  <c r="BU249" i="16"/>
  <c r="C5" i="16" l="1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C449" i="16"/>
  <c r="C450" i="16"/>
  <c r="C451" i="16"/>
  <c r="C452" i="16"/>
  <c r="C453" i="16"/>
  <c r="C454" i="16"/>
  <c r="C455" i="16"/>
  <c r="C456" i="16"/>
  <c r="C457" i="16"/>
  <c r="C458" i="16"/>
  <c r="C459" i="16"/>
  <c r="C460" i="16"/>
  <c r="C461" i="16"/>
  <c r="C462" i="16"/>
  <c r="C463" i="16"/>
  <c r="C464" i="16"/>
  <c r="C465" i="16"/>
  <c r="C466" i="16"/>
  <c r="C467" i="16"/>
  <c r="C468" i="16"/>
  <c r="C469" i="16"/>
  <c r="C470" i="16"/>
  <c r="C471" i="16"/>
  <c r="C472" i="16"/>
  <c r="C473" i="16"/>
  <c r="C474" i="16"/>
  <c r="C475" i="16"/>
  <c r="C476" i="16"/>
  <c r="C477" i="16"/>
  <c r="C478" i="16"/>
  <c r="C479" i="16"/>
  <c r="C480" i="16"/>
  <c r="C481" i="16"/>
  <c r="C482" i="16"/>
  <c r="C483" i="16"/>
  <c r="C484" i="16"/>
  <c r="C485" i="16"/>
  <c r="C486" i="16"/>
  <c r="C487" i="16"/>
  <c r="C488" i="16"/>
  <c r="C489" i="16"/>
  <c r="C490" i="16"/>
  <c r="C491" i="16"/>
  <c r="C492" i="16"/>
  <c r="C493" i="16"/>
  <c r="C494" i="16"/>
  <c r="C495" i="16"/>
  <c r="C496" i="16"/>
  <c r="C497" i="16"/>
  <c r="C498" i="16"/>
  <c r="C499" i="16"/>
  <c r="C500" i="16"/>
  <c r="C501" i="16"/>
  <c r="C502" i="16"/>
  <c r="C503" i="16"/>
  <c r="C504" i="16"/>
  <c r="C505" i="16"/>
  <c r="C506" i="16"/>
  <c r="C507" i="16"/>
  <c r="C508" i="16"/>
  <c r="C509" i="16"/>
  <c r="C510" i="16"/>
  <c r="C511" i="16"/>
  <c r="C512" i="16"/>
  <c r="C513" i="16"/>
  <c r="C514" i="16"/>
  <c r="C515" i="16"/>
  <c r="C516" i="16"/>
  <c r="C517" i="16"/>
  <c r="C518" i="16"/>
  <c r="C519" i="16"/>
  <c r="C520" i="16"/>
  <c r="C521" i="16"/>
  <c r="C522" i="16"/>
  <c r="C523" i="16"/>
  <c r="C524" i="16"/>
  <c r="C525" i="16"/>
  <c r="C526" i="16"/>
  <c r="C527" i="16"/>
  <c r="C528" i="16"/>
  <c r="C529" i="16"/>
  <c r="C530" i="16"/>
  <c r="C531" i="16"/>
  <c r="C532" i="16"/>
  <c r="C533" i="16"/>
  <c r="C534" i="16"/>
  <c r="C535" i="16"/>
  <c r="C536" i="16"/>
  <c r="C537" i="16"/>
  <c r="C538" i="16"/>
  <c r="C539" i="16"/>
  <c r="C540" i="16"/>
  <c r="C541" i="16"/>
  <c r="C542" i="16"/>
  <c r="C543" i="16"/>
  <c r="C544" i="16"/>
  <c r="C545" i="16"/>
  <c r="C546" i="16"/>
  <c r="C547" i="16"/>
  <c r="C548" i="16"/>
  <c r="C549" i="16"/>
  <c r="C550" i="16"/>
  <c r="C551" i="16"/>
  <c r="C552" i="16"/>
  <c r="C553" i="16"/>
  <c r="C554" i="16"/>
  <c r="C555" i="16"/>
  <c r="C556" i="16"/>
  <c r="C557" i="16"/>
  <c r="C558" i="16"/>
  <c r="C559" i="16"/>
  <c r="C560" i="16"/>
  <c r="C561" i="16"/>
  <c r="C562" i="16"/>
  <c r="C563" i="16"/>
  <c r="C564" i="16"/>
  <c r="C565" i="16"/>
  <c r="C566" i="16"/>
  <c r="C567" i="16"/>
  <c r="C568" i="16"/>
  <c r="C569" i="16"/>
  <c r="C570" i="16"/>
  <c r="C571" i="16"/>
  <c r="C572" i="16"/>
  <c r="C573" i="16"/>
  <c r="C574" i="16"/>
  <c r="C575" i="16"/>
  <c r="C576" i="16"/>
  <c r="C577" i="16"/>
  <c r="C578" i="16"/>
  <c r="C579" i="16"/>
  <c r="C580" i="16"/>
  <c r="C581" i="16"/>
  <c r="C582" i="16"/>
  <c r="C583" i="16"/>
  <c r="C584" i="16"/>
  <c r="C585" i="16"/>
  <c r="C586" i="16"/>
  <c r="C587" i="16"/>
  <c r="C588" i="16"/>
  <c r="C589" i="16"/>
  <c r="C590" i="16"/>
  <c r="C591" i="16"/>
  <c r="C592" i="16"/>
  <c r="C593" i="16"/>
  <c r="C594" i="16"/>
  <c r="C595" i="16"/>
  <c r="C596" i="16"/>
  <c r="C597" i="16"/>
  <c r="C598" i="16"/>
  <c r="C599" i="16"/>
  <c r="C600" i="16"/>
  <c r="C601" i="16"/>
  <c r="C602" i="16"/>
  <c r="C603" i="16"/>
  <c r="C604" i="16"/>
  <c r="C605" i="16"/>
  <c r="C606" i="16"/>
  <c r="C607" i="16"/>
  <c r="C608" i="16"/>
  <c r="C609" i="16"/>
  <c r="C610" i="16"/>
  <c r="C611" i="16"/>
  <c r="C612" i="16"/>
  <c r="C613" i="16"/>
  <c r="C614" i="16"/>
  <c r="C615" i="16"/>
  <c r="C616" i="16"/>
  <c r="C617" i="16"/>
  <c r="C618" i="16"/>
  <c r="C619" i="16"/>
  <c r="C620" i="16"/>
  <c r="C621" i="16"/>
  <c r="C622" i="16"/>
  <c r="C623" i="16"/>
  <c r="C624" i="16"/>
  <c r="C625" i="16"/>
  <c r="C626" i="16"/>
  <c r="C627" i="16"/>
  <c r="C628" i="16"/>
  <c r="C629" i="16"/>
  <c r="C630" i="16"/>
  <c r="C631" i="16"/>
  <c r="C632" i="16"/>
  <c r="C633" i="16"/>
  <c r="C634" i="16"/>
  <c r="C635" i="16"/>
  <c r="C636" i="16"/>
  <c r="C637" i="16"/>
  <c r="C638" i="16"/>
  <c r="C639" i="16"/>
  <c r="C640" i="16"/>
  <c r="C641" i="16"/>
  <c r="C642" i="16"/>
  <c r="C643" i="16"/>
  <c r="C644" i="16"/>
  <c r="C645" i="16"/>
  <c r="C646" i="16"/>
  <c r="C647" i="16"/>
  <c r="C648" i="16"/>
  <c r="C649" i="16"/>
  <c r="C650" i="16"/>
  <c r="C651" i="16"/>
  <c r="C652" i="16"/>
  <c r="C653" i="16"/>
  <c r="C654" i="16"/>
  <c r="C655" i="16"/>
  <c r="C656" i="16"/>
  <c r="C657" i="16"/>
  <c r="C658" i="16"/>
  <c r="C659" i="16"/>
  <c r="C660" i="16"/>
  <c r="C661" i="16"/>
  <c r="C662" i="16"/>
  <c r="C663" i="16"/>
  <c r="C664" i="16"/>
  <c r="C665" i="16"/>
  <c r="C666" i="16"/>
  <c r="C667" i="16"/>
  <c r="C668" i="16"/>
  <c r="C669" i="16"/>
  <c r="C670" i="16"/>
  <c r="C671" i="16"/>
  <c r="C672" i="16"/>
  <c r="C673" i="16"/>
  <c r="C674" i="16"/>
  <c r="C675" i="16"/>
  <c r="C676" i="16"/>
  <c r="C677" i="16"/>
  <c r="C678" i="16"/>
  <c r="C679" i="16"/>
  <c r="C680" i="16"/>
  <c r="C681" i="16"/>
  <c r="C682" i="16"/>
  <c r="C683" i="16"/>
  <c r="C684" i="16"/>
  <c r="C685" i="16"/>
  <c r="C686" i="16"/>
  <c r="C687" i="16"/>
  <c r="C688" i="16"/>
  <c r="C689" i="16"/>
  <c r="C690" i="16"/>
  <c r="C691" i="16"/>
  <c r="C692" i="16"/>
  <c r="C693" i="16"/>
  <c r="C694" i="16"/>
  <c r="C695" i="16"/>
  <c r="C696" i="16"/>
  <c r="C697" i="16"/>
  <c r="C698" i="16"/>
  <c r="C699" i="16"/>
  <c r="C700" i="16"/>
  <c r="C701" i="16"/>
  <c r="C702" i="16"/>
  <c r="C703" i="16"/>
  <c r="C704" i="16"/>
  <c r="C705" i="16"/>
  <c r="C706" i="16"/>
  <c r="C707" i="16"/>
  <c r="C708" i="16"/>
  <c r="C709" i="16"/>
  <c r="C710" i="16"/>
  <c r="C711" i="16"/>
  <c r="C712" i="16"/>
  <c r="C713" i="16"/>
  <c r="C714" i="16"/>
  <c r="C715" i="16"/>
  <c r="C716" i="16"/>
  <c r="C717" i="16"/>
  <c r="C718" i="16"/>
  <c r="C719" i="16"/>
  <c r="C720" i="16"/>
  <c r="C721" i="16"/>
  <c r="C722" i="16"/>
  <c r="C723" i="16"/>
  <c r="C724" i="16"/>
  <c r="C725" i="16"/>
  <c r="C726" i="16"/>
  <c r="C727" i="16"/>
  <c r="C728" i="16"/>
  <c r="C729" i="16"/>
  <c r="C730" i="16"/>
  <c r="C731" i="16"/>
  <c r="C732" i="16"/>
  <c r="C733" i="16"/>
  <c r="C734" i="16"/>
  <c r="C735" i="16"/>
  <c r="C736" i="16"/>
  <c r="C737" i="16"/>
  <c r="C738" i="16"/>
  <c r="C739" i="16"/>
  <c r="C740" i="16"/>
  <c r="C741" i="16"/>
  <c r="C742" i="16"/>
  <c r="C4" i="16"/>
  <c r="BJ2" i="16"/>
  <c r="BK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D500" i="16"/>
  <c r="D501" i="16"/>
  <c r="D502" i="16"/>
  <c r="D503" i="16"/>
  <c r="D504" i="16"/>
  <c r="D505" i="16"/>
  <c r="D506" i="16"/>
  <c r="D507" i="16"/>
  <c r="D508" i="16"/>
  <c r="D509" i="16"/>
  <c r="D510" i="16"/>
  <c r="D511" i="16"/>
  <c r="D512" i="16"/>
  <c r="D513" i="16"/>
  <c r="D514" i="16"/>
  <c r="D515" i="16"/>
  <c r="D516" i="16"/>
  <c r="D517" i="16"/>
  <c r="D518" i="16"/>
  <c r="D519" i="16"/>
  <c r="D520" i="16"/>
  <c r="D521" i="16"/>
  <c r="D522" i="16"/>
  <c r="D523" i="16"/>
  <c r="D524" i="16"/>
  <c r="D525" i="16"/>
  <c r="D526" i="16"/>
  <c r="D527" i="16"/>
  <c r="D528" i="16"/>
  <c r="D529" i="16"/>
  <c r="D530" i="16"/>
  <c r="D531" i="16"/>
  <c r="D532" i="16"/>
  <c r="D533" i="16"/>
  <c r="D534" i="16"/>
  <c r="D535" i="16"/>
  <c r="D536" i="16"/>
  <c r="D537" i="16"/>
  <c r="D538" i="16"/>
  <c r="D539" i="16"/>
  <c r="D540" i="16"/>
  <c r="D541" i="16"/>
  <c r="D542" i="16"/>
  <c r="D543" i="16"/>
  <c r="D544" i="16"/>
  <c r="D545" i="16"/>
  <c r="D546" i="16"/>
  <c r="D547" i="16"/>
  <c r="D548" i="16"/>
  <c r="D549" i="16"/>
  <c r="D550" i="16"/>
  <c r="D551" i="16"/>
  <c r="D552" i="16"/>
  <c r="D553" i="16"/>
  <c r="D554" i="16"/>
  <c r="D555" i="16"/>
  <c r="D556" i="16"/>
  <c r="D557" i="16"/>
  <c r="D558" i="16"/>
  <c r="D559" i="16"/>
  <c r="D560" i="16"/>
  <c r="D561" i="16"/>
  <c r="D562" i="16"/>
  <c r="D563" i="16"/>
  <c r="D564" i="16"/>
  <c r="D565" i="16"/>
  <c r="D566" i="16"/>
  <c r="D567" i="16"/>
  <c r="D568" i="16"/>
  <c r="D569" i="16"/>
  <c r="D570" i="16"/>
  <c r="D571" i="16"/>
  <c r="D572" i="16"/>
  <c r="D573" i="16"/>
  <c r="D574" i="16"/>
  <c r="D575" i="16"/>
  <c r="D576" i="16"/>
  <c r="D577" i="16"/>
  <c r="D578" i="16"/>
  <c r="D579" i="16"/>
  <c r="D580" i="16"/>
  <c r="D581" i="16"/>
  <c r="D582" i="16"/>
  <c r="D583" i="16"/>
  <c r="D584" i="16"/>
  <c r="D585" i="16"/>
  <c r="D586" i="16"/>
  <c r="D587" i="16"/>
  <c r="D588" i="16"/>
  <c r="D589" i="16"/>
  <c r="D590" i="16"/>
  <c r="D591" i="16"/>
  <c r="D592" i="16"/>
  <c r="D593" i="16"/>
  <c r="D594" i="16"/>
  <c r="D595" i="16"/>
  <c r="D596" i="16"/>
  <c r="D597" i="16"/>
  <c r="D598" i="16"/>
  <c r="D599" i="16"/>
  <c r="D600" i="16"/>
  <c r="D601" i="16"/>
  <c r="D602" i="16"/>
  <c r="D603" i="16"/>
  <c r="D604" i="16"/>
  <c r="D605" i="16"/>
  <c r="D606" i="16"/>
  <c r="D607" i="16"/>
  <c r="D608" i="16"/>
  <c r="D609" i="16"/>
  <c r="D610" i="16"/>
  <c r="D611" i="16"/>
  <c r="D612" i="16"/>
  <c r="D613" i="16"/>
  <c r="D614" i="16"/>
  <c r="D615" i="16"/>
  <c r="D616" i="16"/>
  <c r="D617" i="16"/>
  <c r="D618" i="16"/>
  <c r="D619" i="16"/>
  <c r="D620" i="16"/>
  <c r="D621" i="16"/>
  <c r="D622" i="16"/>
  <c r="D623" i="16"/>
  <c r="D624" i="16"/>
  <c r="D625" i="16"/>
  <c r="D626" i="16"/>
  <c r="D627" i="16"/>
  <c r="D628" i="16"/>
  <c r="D629" i="16"/>
  <c r="D630" i="16"/>
  <c r="D631" i="16"/>
  <c r="D632" i="16"/>
  <c r="D633" i="16"/>
  <c r="D634" i="16"/>
  <c r="D635" i="16"/>
  <c r="D636" i="16"/>
  <c r="D637" i="16"/>
  <c r="D638" i="16"/>
  <c r="D639" i="16"/>
  <c r="D640" i="16"/>
  <c r="D641" i="16"/>
  <c r="D642" i="16"/>
  <c r="D643" i="16"/>
  <c r="D644" i="16"/>
  <c r="D645" i="16"/>
  <c r="D646" i="16"/>
  <c r="D647" i="16"/>
  <c r="D648" i="16"/>
  <c r="D649" i="16"/>
  <c r="D650" i="16"/>
  <c r="D651" i="16"/>
  <c r="D652" i="16"/>
  <c r="D653" i="16"/>
  <c r="D654" i="16"/>
  <c r="D655" i="16"/>
  <c r="D656" i="16"/>
  <c r="D657" i="16"/>
  <c r="D658" i="16"/>
  <c r="D659" i="16"/>
  <c r="D660" i="16"/>
  <c r="D661" i="16"/>
  <c r="D662" i="16"/>
  <c r="D663" i="16"/>
  <c r="D664" i="16"/>
  <c r="D665" i="16"/>
  <c r="D666" i="16"/>
  <c r="D667" i="16"/>
  <c r="D668" i="16"/>
  <c r="D669" i="16"/>
  <c r="D670" i="16"/>
  <c r="D671" i="16"/>
  <c r="D672" i="16"/>
  <c r="D673" i="16"/>
  <c r="D674" i="16"/>
  <c r="D675" i="16"/>
  <c r="D676" i="16"/>
  <c r="D677" i="16"/>
  <c r="D678" i="16"/>
  <c r="D679" i="16"/>
  <c r="D680" i="16"/>
  <c r="D681" i="16"/>
  <c r="D682" i="16"/>
  <c r="D683" i="16"/>
  <c r="D684" i="16"/>
  <c r="D685" i="16"/>
  <c r="D686" i="16"/>
  <c r="D687" i="16"/>
  <c r="D688" i="16"/>
  <c r="D689" i="16"/>
  <c r="D690" i="16"/>
  <c r="D691" i="16"/>
  <c r="D692" i="16"/>
  <c r="D693" i="16"/>
  <c r="D694" i="16"/>
  <c r="D695" i="16"/>
  <c r="D696" i="16"/>
  <c r="D697" i="16"/>
  <c r="D698" i="16"/>
  <c r="D699" i="16"/>
  <c r="D700" i="16"/>
  <c r="D701" i="16"/>
  <c r="D702" i="16"/>
  <c r="D703" i="16"/>
  <c r="D704" i="16"/>
  <c r="D705" i="16"/>
  <c r="D706" i="16"/>
  <c r="D707" i="16"/>
  <c r="D708" i="16"/>
  <c r="D709" i="16"/>
  <c r="D710" i="16"/>
  <c r="D711" i="16"/>
  <c r="D712" i="16"/>
  <c r="D713" i="16"/>
  <c r="D714" i="16"/>
  <c r="D715" i="16"/>
  <c r="D716" i="16"/>
  <c r="D717" i="16"/>
  <c r="D718" i="16"/>
  <c r="D719" i="16"/>
  <c r="D720" i="16"/>
  <c r="D721" i="16"/>
  <c r="D722" i="16"/>
  <c r="D723" i="16"/>
  <c r="D724" i="16"/>
  <c r="D725" i="16"/>
  <c r="D726" i="16"/>
  <c r="D727" i="16"/>
  <c r="D728" i="16"/>
  <c r="D729" i="16"/>
  <c r="D730" i="16"/>
  <c r="D731" i="16"/>
  <c r="D732" i="16"/>
  <c r="D733" i="16"/>
  <c r="D734" i="16"/>
  <c r="D735" i="16"/>
  <c r="D736" i="16"/>
  <c r="D737" i="16"/>
  <c r="D738" i="16"/>
  <c r="D739" i="16"/>
  <c r="D740" i="16"/>
  <c r="D741" i="16"/>
  <c r="D742" i="16"/>
  <c r="D4" i="16"/>
  <c r="F4" i="16"/>
  <c r="F5" i="16"/>
  <c r="F6" i="16"/>
  <c r="F7" i="16"/>
  <c r="E17" i="16" s="1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688" i="16"/>
  <c r="F689" i="16"/>
  <c r="F690" i="16"/>
  <c r="F691" i="16"/>
  <c r="F692" i="16"/>
  <c r="F693" i="16"/>
  <c r="F694" i="16"/>
  <c r="F695" i="16"/>
  <c r="F696" i="16"/>
  <c r="F697" i="16"/>
  <c r="F698" i="16"/>
  <c r="F699" i="16"/>
  <c r="F700" i="16"/>
  <c r="F701" i="16"/>
  <c r="F702" i="16"/>
  <c r="F703" i="16"/>
  <c r="F704" i="16"/>
  <c r="F705" i="16"/>
  <c r="F706" i="16"/>
  <c r="F707" i="16"/>
  <c r="F708" i="16"/>
  <c r="F709" i="16"/>
  <c r="F710" i="16"/>
  <c r="F711" i="16"/>
  <c r="F712" i="16"/>
  <c r="F713" i="16"/>
  <c r="F714" i="16"/>
  <c r="F715" i="16"/>
  <c r="F716" i="16"/>
  <c r="F717" i="16"/>
  <c r="F718" i="16"/>
  <c r="F719" i="16"/>
  <c r="F720" i="16"/>
  <c r="F721" i="16"/>
  <c r="F722" i="16"/>
  <c r="F723" i="16"/>
  <c r="F724" i="16"/>
  <c r="F725" i="16"/>
  <c r="F726" i="16"/>
  <c r="F727" i="16"/>
  <c r="F728" i="16"/>
  <c r="F729" i="16"/>
  <c r="F730" i="16"/>
  <c r="F731" i="16"/>
  <c r="F732" i="16"/>
  <c r="F733" i="16"/>
  <c r="F734" i="16"/>
  <c r="F735" i="16"/>
  <c r="F736" i="16"/>
  <c r="F737" i="16"/>
  <c r="F738" i="16"/>
  <c r="F739" i="16"/>
  <c r="F740" i="16"/>
  <c r="F741" i="16"/>
  <c r="F742" i="16"/>
  <c r="E4" i="16"/>
  <c r="E706" i="16" l="1"/>
  <c r="E650" i="16"/>
  <c r="E610" i="16"/>
  <c r="E554" i="16"/>
  <c r="E418" i="16"/>
  <c r="E690" i="16"/>
  <c r="E634" i="16"/>
  <c r="E578" i="16"/>
  <c r="E530" i="16"/>
  <c r="E474" i="16"/>
  <c r="E434" i="16"/>
  <c r="E386" i="16"/>
  <c r="E41" i="16"/>
  <c r="E698" i="16"/>
  <c r="E642" i="16"/>
  <c r="E594" i="16"/>
  <c r="E546" i="16"/>
  <c r="E498" i="16"/>
  <c r="E458" i="16"/>
  <c r="E394" i="16"/>
  <c r="E714" i="16"/>
  <c r="E658" i="16"/>
  <c r="E602" i="16"/>
  <c r="E562" i="16"/>
  <c r="E506" i="16"/>
  <c r="E466" i="16"/>
  <c r="E426" i="16"/>
  <c r="E738" i="16"/>
  <c r="E682" i="16"/>
  <c r="E626" i="16"/>
  <c r="E570" i="16"/>
  <c r="E522" i="16"/>
  <c r="E482" i="16"/>
  <c r="E442" i="16"/>
  <c r="E402" i="16"/>
  <c r="E726" i="16"/>
  <c r="E702" i="16"/>
  <c r="E678" i="16"/>
  <c r="E654" i="16"/>
  <c r="E630" i="16"/>
  <c r="E606" i="16"/>
  <c r="E582" i="16"/>
  <c r="E558" i="16"/>
  <c r="E534" i="16"/>
  <c r="E510" i="16"/>
  <c r="E486" i="16"/>
  <c r="E478" i="16"/>
  <c r="E462" i="16"/>
  <c r="E446" i="16"/>
  <c r="E438" i="16"/>
  <c r="E430" i="16"/>
  <c r="E422" i="16"/>
  <c r="E414" i="16"/>
  <c r="E406" i="16"/>
  <c r="E398" i="16"/>
  <c r="E390" i="16"/>
  <c r="E382" i="16"/>
  <c r="E366" i="16"/>
  <c r="E9" i="16"/>
  <c r="E722" i="16"/>
  <c r="E666" i="16"/>
  <c r="E514" i="16"/>
  <c r="E734" i="16"/>
  <c r="E710" i="16"/>
  <c r="E686" i="16"/>
  <c r="E662" i="16"/>
  <c r="E638" i="16"/>
  <c r="E614" i="16"/>
  <c r="E590" i="16"/>
  <c r="E566" i="16"/>
  <c r="E542" i="16"/>
  <c r="E518" i="16"/>
  <c r="E494" i="16"/>
  <c r="E470" i="16"/>
  <c r="E21" i="16"/>
  <c r="E730" i="16"/>
  <c r="E674" i="16"/>
  <c r="E618" i="16"/>
  <c r="E586" i="16"/>
  <c r="E538" i="16"/>
  <c r="E490" i="16"/>
  <c r="E450" i="16"/>
  <c r="E410" i="16"/>
  <c r="E742" i="16"/>
  <c r="E718" i="16"/>
  <c r="E694" i="16"/>
  <c r="E670" i="16"/>
  <c r="E646" i="16"/>
  <c r="E622" i="16"/>
  <c r="E598" i="16"/>
  <c r="E574" i="16"/>
  <c r="E550" i="16"/>
  <c r="E526" i="16"/>
  <c r="E502" i="16"/>
  <c r="E454" i="16"/>
  <c r="E393" i="16"/>
  <c r="E381" i="16"/>
  <c r="E369" i="16"/>
  <c r="E357" i="16"/>
  <c r="E345" i="16"/>
  <c r="E333" i="16"/>
  <c r="E321" i="16"/>
  <c r="E309" i="16"/>
  <c r="E297" i="16"/>
  <c r="E285" i="16"/>
  <c r="E273" i="16"/>
  <c r="E261" i="16"/>
  <c r="E249" i="16"/>
  <c r="E237" i="16"/>
  <c r="E225" i="16"/>
  <c r="E213" i="16"/>
  <c r="E201" i="16"/>
  <c r="E189" i="16"/>
  <c r="E177" i="16"/>
  <c r="E165" i="16"/>
  <c r="E149" i="16"/>
  <c r="E141" i="16"/>
  <c r="E129" i="16"/>
  <c r="E117" i="16"/>
  <c r="E101" i="16"/>
  <c r="E93" i="16"/>
  <c r="E77" i="16"/>
  <c r="E65" i="16"/>
  <c r="E53" i="16"/>
  <c r="E45" i="16"/>
  <c r="E37" i="16"/>
  <c r="E29" i="16"/>
  <c r="E13" i="16"/>
  <c r="E71" i="16"/>
  <c r="CE180" i="16" a="1"/>
  <c r="CE180" i="16" s="1"/>
  <c r="CF180" i="16" s="1"/>
  <c r="CE173" i="16" a="1"/>
  <c r="CE173" i="16" s="1"/>
  <c r="CF173" i="16" s="1"/>
  <c r="CE166" i="16" a="1"/>
  <c r="CE166" i="16" s="1"/>
  <c r="CF166" i="16" s="1"/>
  <c r="CE296" i="16" a="1"/>
  <c r="CE296" i="16" s="1"/>
  <c r="CF296" i="16" s="1"/>
  <c r="CE25" i="16" a="1"/>
  <c r="CE25" i="16" s="1"/>
  <c r="CF25" i="16" s="1"/>
  <c r="CE119" i="16" a="1"/>
  <c r="CE119" i="16" s="1"/>
  <c r="CF119" i="16" s="1"/>
  <c r="CE160" i="16" a="1"/>
  <c r="CE160" i="16" s="1"/>
  <c r="CF160" i="16" s="1"/>
  <c r="CE59" i="16" a="1"/>
  <c r="CE59" i="16" s="1"/>
  <c r="CF59" i="16" s="1"/>
  <c r="CE284" i="16" a="1"/>
  <c r="CE284" i="16" s="1"/>
  <c r="CF284" i="16" s="1"/>
  <c r="CE141" i="16" a="1"/>
  <c r="CE141" i="16" s="1"/>
  <c r="CF141" i="16" s="1"/>
  <c r="CE287" i="16" a="1"/>
  <c r="CE287" i="16" s="1"/>
  <c r="CF287" i="16" s="1"/>
  <c r="CE90" i="16" a="1"/>
  <c r="CE90" i="16" s="1"/>
  <c r="CF90" i="16" s="1"/>
  <c r="CE154" i="16" a="1"/>
  <c r="CE154" i="16" s="1"/>
  <c r="CF154" i="16" s="1"/>
  <c r="CE26" i="16" a="1"/>
  <c r="CE26" i="16" s="1"/>
  <c r="CF26" i="16" s="1"/>
  <c r="CE78" i="16" a="1"/>
  <c r="CE78" i="16" s="1"/>
  <c r="CF78" i="16" s="1"/>
  <c r="CE165" i="16" a="1"/>
  <c r="CE165" i="16" s="1"/>
  <c r="CF165" i="16" s="1"/>
  <c r="CE231" i="16" a="1"/>
  <c r="CE231" i="16" s="1"/>
  <c r="CF231" i="16" s="1"/>
  <c r="CE142" i="16" a="1"/>
  <c r="CE142" i="16" s="1"/>
  <c r="CF142" i="16" s="1"/>
  <c r="CE159" i="16" a="1"/>
  <c r="CE159" i="16" s="1"/>
  <c r="CF159" i="16" s="1"/>
  <c r="CE70" i="16" a="1"/>
  <c r="CE70" i="16" s="1"/>
  <c r="CF70" i="16" s="1"/>
  <c r="CE108" i="16" a="1"/>
  <c r="CE108" i="16" s="1"/>
  <c r="CF108" i="16" s="1"/>
  <c r="CE98" i="16" a="1"/>
  <c r="CE98" i="16" s="1"/>
  <c r="CF98" i="16" s="1"/>
  <c r="CE113" i="16" a="1"/>
  <c r="CE113" i="16" s="1"/>
  <c r="CF113" i="16" s="1"/>
  <c r="CE106" i="16" a="1"/>
  <c r="CE106" i="16" s="1"/>
  <c r="CF106" i="16" s="1"/>
  <c r="CE15" i="16" a="1"/>
  <c r="CE15" i="16" s="1"/>
  <c r="CF15" i="16" s="1"/>
  <c r="CE47" i="16" a="1"/>
  <c r="CE47" i="16" s="1"/>
  <c r="CF47" i="16" s="1"/>
  <c r="CE51" i="16" a="1"/>
  <c r="CE51" i="16" s="1"/>
  <c r="CF51" i="16" s="1"/>
  <c r="CE114" i="16" a="1"/>
  <c r="CE114" i="16" s="1"/>
  <c r="CF114" i="16" s="1"/>
  <c r="CE216" i="16" a="1"/>
  <c r="CE216" i="16" s="1"/>
  <c r="CF216" i="16" s="1"/>
  <c r="CE17" i="16" a="1"/>
  <c r="CE17" i="16" s="1"/>
  <c r="CF17" i="16" s="1"/>
  <c r="CE184" i="16" a="1"/>
  <c r="CE184" i="16" s="1"/>
  <c r="CF184" i="16" s="1"/>
  <c r="CE319" i="16" a="1"/>
  <c r="CE319" i="16" s="1"/>
  <c r="CF319" i="16" s="1"/>
  <c r="CE324" i="16" a="1"/>
  <c r="CE324" i="16" s="1"/>
  <c r="CF324" i="16" s="1"/>
  <c r="CE343" i="16" a="1"/>
  <c r="CE343" i="16" s="1"/>
  <c r="CF343" i="16" s="1"/>
  <c r="CE112" i="16" a="1"/>
  <c r="CE112" i="16" s="1"/>
  <c r="CF112" i="16" s="1"/>
  <c r="CE135" i="16" a="1"/>
  <c r="CE135" i="16" s="1"/>
  <c r="CF135" i="16" s="1"/>
  <c r="CE65" i="16" a="1"/>
  <c r="CE65" i="16" s="1"/>
  <c r="CF65" i="16" s="1"/>
  <c r="CE44" i="16" a="1"/>
  <c r="CE44" i="16" s="1"/>
  <c r="CF44" i="16" s="1"/>
  <c r="CE259" i="16" a="1"/>
  <c r="CE259" i="16" s="1"/>
  <c r="CF259" i="16" s="1"/>
  <c r="CE92" i="16" a="1"/>
  <c r="CE92" i="16" s="1"/>
  <c r="CF92" i="16" s="1"/>
  <c r="CE200" i="16" a="1"/>
  <c r="CE200" i="16" s="1"/>
  <c r="CF200" i="16" s="1"/>
  <c r="CE7" i="16" a="1"/>
  <c r="CE7" i="16" s="1"/>
  <c r="CF7" i="16" s="1"/>
  <c r="CE157" i="16" a="1"/>
  <c r="CE157" i="16" s="1"/>
  <c r="CF157" i="16" s="1"/>
  <c r="CE27" i="16" a="1"/>
  <c r="CE27" i="16" s="1"/>
  <c r="CF27" i="16" s="1"/>
  <c r="CE308" i="16" a="1"/>
  <c r="CE308" i="16" s="1"/>
  <c r="CF308" i="16" s="1"/>
  <c r="CE14" i="16" a="1"/>
  <c r="CE14" i="16" s="1"/>
  <c r="CF14" i="16" s="1"/>
  <c r="CE38" i="16" a="1"/>
  <c r="CE38" i="16" s="1"/>
  <c r="CF38" i="16" s="1"/>
  <c r="CE267" i="16" a="1"/>
  <c r="CE267" i="16" s="1"/>
  <c r="CF267" i="16" s="1"/>
  <c r="CE299" i="16" a="1"/>
  <c r="CE299" i="16" s="1"/>
  <c r="CF299" i="16" s="1"/>
  <c r="CE191" i="16" a="1"/>
  <c r="CE191" i="16" s="1"/>
  <c r="CF191" i="16" s="1"/>
  <c r="CE179" i="16" a="1"/>
  <c r="CE179" i="16" s="1"/>
  <c r="CF179" i="16" s="1"/>
  <c r="CE328" i="16" a="1"/>
  <c r="CE328" i="16" s="1"/>
  <c r="CF328" i="16" s="1"/>
  <c r="CE167" i="16" a="1"/>
  <c r="CE167" i="16" s="1"/>
  <c r="CF167" i="16" s="1"/>
  <c r="CE82" i="16" a="1"/>
  <c r="CE82" i="16" s="1"/>
  <c r="CF82" i="16" s="1"/>
  <c r="CE105" i="16" a="1"/>
  <c r="CE105" i="16" s="1"/>
  <c r="CF105" i="16" s="1"/>
  <c r="CE4" i="16" a="1"/>
  <c r="CE4" i="16" s="1"/>
  <c r="CF4" i="16" s="1"/>
  <c r="BT4" i="16" s="1"/>
  <c r="CE320" i="16" a="1"/>
  <c r="CE320" i="16" s="1"/>
  <c r="CF320" i="16" s="1"/>
  <c r="CE11" i="16" a="1"/>
  <c r="CE11" i="16" s="1"/>
  <c r="CF11" i="16" s="1"/>
  <c r="CE102" i="16" a="1"/>
  <c r="CE102" i="16" s="1"/>
  <c r="CF102" i="16" s="1"/>
  <c r="CE211" i="16" a="1"/>
  <c r="CE211" i="16" s="1"/>
  <c r="CF211" i="16" s="1"/>
  <c r="CE252" i="16" a="1"/>
  <c r="CE252" i="16" s="1"/>
  <c r="CF252" i="16" s="1"/>
  <c r="CE33" i="16" a="1"/>
  <c r="CE33" i="16" s="1"/>
  <c r="CF33" i="16" s="1"/>
  <c r="CE155" i="16" a="1"/>
  <c r="CE155" i="16" s="1"/>
  <c r="CF155" i="16" s="1"/>
  <c r="CE245" i="16" a="1"/>
  <c r="CE245" i="16" s="1"/>
  <c r="CF245" i="16" s="1"/>
  <c r="CE265" i="16" a="1"/>
  <c r="CE265" i="16" s="1"/>
  <c r="CF265" i="16" s="1"/>
  <c r="CE144" i="16" a="1"/>
  <c r="CE144" i="16" s="1"/>
  <c r="CF144" i="16" s="1"/>
  <c r="CE130" i="16" a="1"/>
  <c r="CE130" i="16" s="1"/>
  <c r="CF130" i="16" s="1"/>
  <c r="CE45" i="16" a="1"/>
  <c r="CE45" i="16" s="1"/>
  <c r="CF45" i="16" s="1"/>
  <c r="CE122" i="16" a="1"/>
  <c r="CE122" i="16" s="1"/>
  <c r="CF122" i="16" s="1"/>
  <c r="CE100" i="16" a="1"/>
  <c r="CE100" i="16" s="1"/>
  <c r="CF100" i="16" s="1"/>
  <c r="CE88" i="16" a="1"/>
  <c r="CE88" i="16" s="1"/>
  <c r="CF88" i="16" s="1"/>
  <c r="CE268" i="16" a="1"/>
  <c r="CE268" i="16" s="1"/>
  <c r="CF268" i="16" s="1"/>
  <c r="CE183" i="16" a="1"/>
  <c r="CE183" i="16" s="1"/>
  <c r="CF183" i="16" s="1"/>
  <c r="CE19" i="16" a="1"/>
  <c r="CE19" i="16" s="1"/>
  <c r="CF19" i="16" s="1"/>
  <c r="CE303" i="16" a="1"/>
  <c r="CE303" i="16" s="1"/>
  <c r="CF303" i="16" s="1"/>
  <c r="CE228" i="16" a="1"/>
  <c r="CE228" i="16" s="1"/>
  <c r="CF228" i="16" s="1"/>
  <c r="CE199" i="16" a="1"/>
  <c r="CE199" i="16" s="1"/>
  <c r="CF199" i="16" s="1"/>
  <c r="CE271" i="16" a="1"/>
  <c r="CE271" i="16" s="1"/>
  <c r="CF271" i="16" s="1"/>
  <c r="CE116" i="16" a="1"/>
  <c r="CE116" i="16" s="1"/>
  <c r="CF116" i="16" s="1"/>
  <c r="CE139" i="16" a="1"/>
  <c r="CE139" i="16" s="1"/>
  <c r="CF139" i="16" s="1"/>
  <c r="CE42" i="16" a="1"/>
  <c r="CE42" i="16" s="1"/>
  <c r="CF42" i="16" s="1"/>
  <c r="CE60" i="16" a="1"/>
  <c r="CE60" i="16" s="1"/>
  <c r="CF60" i="16" s="1"/>
  <c r="CE236" i="16" a="1"/>
  <c r="CE236" i="16" s="1"/>
  <c r="CF236" i="16" s="1"/>
  <c r="CE96" i="16" a="1"/>
  <c r="CE96" i="16" s="1"/>
  <c r="CF96" i="16" s="1"/>
  <c r="CE117" i="16" a="1"/>
  <c r="CE117" i="16" s="1"/>
  <c r="CF117" i="16" s="1"/>
  <c r="CE121" i="16" a="1"/>
  <c r="CE121" i="16" s="1"/>
  <c r="CF121" i="16" s="1"/>
  <c r="CE133" i="16" a="1"/>
  <c r="CE133" i="16" s="1"/>
  <c r="CF133" i="16" s="1"/>
  <c r="CE22" i="16" a="1"/>
  <c r="CE22" i="16" s="1"/>
  <c r="CF22" i="16" s="1"/>
  <c r="CE164" i="16" a="1"/>
  <c r="CE164" i="16" s="1"/>
  <c r="CF164" i="16" s="1"/>
  <c r="CE276" i="16" a="1"/>
  <c r="CE276" i="16" s="1"/>
  <c r="CF276" i="16" s="1"/>
  <c r="CE332" i="16" a="1"/>
  <c r="CE332" i="16" s="1"/>
  <c r="CF332" i="16" s="1"/>
  <c r="CE260" i="16" a="1"/>
  <c r="CE260" i="16" s="1"/>
  <c r="CF260" i="16" s="1"/>
  <c r="CE331" i="16" a="1"/>
  <c r="CE331" i="16" s="1"/>
  <c r="CF331" i="16" s="1"/>
  <c r="CE212" i="16" a="1"/>
  <c r="CE212" i="16" s="1"/>
  <c r="CF212" i="16" s="1"/>
  <c r="CE279" i="16" a="1"/>
  <c r="CE279" i="16" s="1"/>
  <c r="CF279" i="16" s="1"/>
  <c r="CE172" i="16" a="1"/>
  <c r="CE172" i="16" s="1"/>
  <c r="CF172" i="16" s="1"/>
  <c r="CE48" i="16" a="1"/>
  <c r="CE48" i="16" s="1"/>
  <c r="CF48" i="16" s="1"/>
  <c r="CE31" i="16" a="1"/>
  <c r="CE31" i="16" s="1"/>
  <c r="CF31" i="16" s="1"/>
  <c r="CE243" i="16" a="1"/>
  <c r="CE243" i="16" s="1"/>
  <c r="CF243" i="16" s="1"/>
  <c r="CE136" i="16" a="1"/>
  <c r="CE136" i="16" s="1"/>
  <c r="CF136" i="16" s="1"/>
  <c r="CE34" i="16" a="1"/>
  <c r="CE34" i="16" s="1"/>
  <c r="CF34" i="16" s="1"/>
  <c r="CE95" i="16" a="1"/>
  <c r="CE95" i="16" s="1"/>
  <c r="CF95" i="16" s="1"/>
  <c r="CE109" i="16" a="1"/>
  <c r="CE109" i="16" s="1"/>
  <c r="CF109" i="16" s="1"/>
  <c r="CE152" i="16" a="1"/>
  <c r="CE152" i="16" s="1"/>
  <c r="CF152" i="16" s="1"/>
  <c r="CE81" i="16" a="1"/>
  <c r="CE81" i="16" s="1"/>
  <c r="CF81" i="16" s="1"/>
  <c r="CE10" i="16" a="1"/>
  <c r="CE10" i="16" s="1"/>
  <c r="CF10" i="16" s="1"/>
  <c r="CE215" i="16" a="1"/>
  <c r="CE215" i="16" s="1"/>
  <c r="CF215" i="16" s="1"/>
  <c r="CE29" i="16" a="1"/>
  <c r="CE29" i="16" s="1"/>
  <c r="CF29" i="16" s="1"/>
  <c r="CE20" i="16" a="1"/>
  <c r="CE20" i="16" s="1"/>
  <c r="CF20" i="16" s="1"/>
  <c r="CE192" i="16" a="1"/>
  <c r="CE192" i="16" s="1"/>
  <c r="CF192" i="16" s="1"/>
  <c r="CE223" i="16" a="1"/>
  <c r="CE223" i="16" s="1"/>
  <c r="CF223" i="16" s="1"/>
  <c r="CE224" i="16" a="1"/>
  <c r="CE224" i="16" s="1"/>
  <c r="CF224" i="16" s="1"/>
  <c r="CE312" i="16" a="1"/>
  <c r="CE312" i="16" s="1"/>
  <c r="CF312" i="16" s="1"/>
  <c r="CE101" i="16" a="1"/>
  <c r="CE101" i="16" s="1"/>
  <c r="CF101" i="16" s="1"/>
  <c r="CE147" i="16" a="1"/>
  <c r="CE147" i="16" s="1"/>
  <c r="CF147" i="16" s="1"/>
  <c r="CE62" i="16" a="1"/>
  <c r="CE62" i="16" s="1"/>
  <c r="CF62" i="16" s="1"/>
  <c r="CE80" i="16" a="1"/>
  <c r="CE80" i="16" s="1"/>
  <c r="CF80" i="16" s="1"/>
  <c r="CE53" i="16" a="1"/>
  <c r="CE53" i="16" s="1"/>
  <c r="CF53" i="16" s="1"/>
  <c r="CE128" i="16" a="1"/>
  <c r="CE128" i="16" s="1"/>
  <c r="CF128" i="16" s="1"/>
  <c r="CE46" i="16" a="1"/>
  <c r="CE46" i="16" s="1"/>
  <c r="CF46" i="16" s="1"/>
  <c r="CE168" i="16" a="1"/>
  <c r="CE168" i="16" s="1"/>
  <c r="CF168" i="16" s="1"/>
  <c r="CE75" i="16" a="1"/>
  <c r="CE75" i="16" s="1"/>
  <c r="CF75" i="16" s="1"/>
  <c r="CE188" i="16" a="1"/>
  <c r="CE188" i="16" s="1"/>
  <c r="CF188" i="16" s="1"/>
  <c r="CE150" i="16" a="1"/>
  <c r="CE150" i="16" s="1"/>
  <c r="CF150" i="16" s="1"/>
  <c r="CE220" i="16" a="1"/>
  <c r="CE220" i="16" s="1"/>
  <c r="CF220" i="16" s="1"/>
  <c r="CE340" i="16" a="1"/>
  <c r="CE340" i="16" s="1"/>
  <c r="CF340" i="16" s="1"/>
  <c r="CE244" i="16" a="1"/>
  <c r="CE244" i="16" s="1"/>
  <c r="CF244" i="16" s="1"/>
  <c r="CE283" i="16" a="1"/>
  <c r="CE283" i="16" s="1"/>
  <c r="CF283" i="16" s="1"/>
  <c r="CE64" i="16" a="1"/>
  <c r="CE64" i="16" s="1"/>
  <c r="CF64" i="16" s="1"/>
  <c r="CE21" i="16" a="1"/>
  <c r="CE21" i="16" s="1"/>
  <c r="CF21" i="16" s="1"/>
  <c r="CE124" i="16" a="1"/>
  <c r="CE124" i="16" s="1"/>
  <c r="CF124" i="16" s="1"/>
  <c r="CE89" i="16" a="1"/>
  <c r="CE89" i="16" s="1"/>
  <c r="CF89" i="16" s="1"/>
  <c r="CE36" i="16" a="1"/>
  <c r="CE36" i="16" s="1"/>
  <c r="CF36" i="16" s="1"/>
  <c r="CE83" i="16" a="1"/>
  <c r="CE83" i="16" s="1"/>
  <c r="CF83" i="16" s="1"/>
  <c r="CE248" i="16" a="1"/>
  <c r="CE248" i="16" s="1"/>
  <c r="CF248" i="16" s="1"/>
  <c r="CE304" i="16" a="1"/>
  <c r="CE304" i="16" s="1"/>
  <c r="CF304" i="16" s="1"/>
  <c r="CE138" i="16" a="1"/>
  <c r="CE138" i="16" s="1"/>
  <c r="CF138" i="16" s="1"/>
  <c r="CE120" i="16" a="1"/>
  <c r="CE120" i="16" s="1"/>
  <c r="CF120" i="16" s="1"/>
  <c r="CE203" i="16" a="1"/>
  <c r="CE203" i="16" s="1"/>
  <c r="CF203" i="16" s="1"/>
  <c r="CE280" i="16" a="1"/>
  <c r="CE280" i="16" s="1"/>
  <c r="CF280" i="16" s="1"/>
  <c r="CE264" i="16" a="1"/>
  <c r="CE264" i="16" s="1"/>
  <c r="CF264" i="16" s="1"/>
  <c r="CE68" i="16" a="1"/>
  <c r="CE68" i="16" s="1"/>
  <c r="CF68" i="16" s="1"/>
  <c r="CE39" i="16" a="1"/>
  <c r="CE39" i="16" s="1"/>
  <c r="CF39" i="16" s="1"/>
  <c r="CE316" i="16" a="1"/>
  <c r="CE316" i="16" s="1"/>
  <c r="CF316" i="16" s="1"/>
  <c r="CE12" i="16" a="1"/>
  <c r="CE12" i="16" s="1"/>
  <c r="CF12" i="16" s="1"/>
  <c r="CE118" i="16" a="1"/>
  <c r="CE118" i="16" s="1"/>
  <c r="CF118" i="16" s="1"/>
  <c r="CE103" i="16" a="1"/>
  <c r="CE103" i="16" s="1"/>
  <c r="CF103" i="16" s="1"/>
  <c r="CE125" i="16" a="1"/>
  <c r="CE125" i="16" s="1"/>
  <c r="CF125" i="16" s="1"/>
  <c r="CE52" i="16" a="1"/>
  <c r="CE52" i="16" s="1"/>
  <c r="CF52" i="16" s="1"/>
  <c r="CE156" i="16" a="1"/>
  <c r="CE156" i="16" s="1"/>
  <c r="CF156" i="16" s="1"/>
  <c r="CE129" i="16" a="1"/>
  <c r="CE129" i="16" s="1"/>
  <c r="CF129" i="16" s="1"/>
  <c r="CE74" i="16" a="1"/>
  <c r="CE74" i="16" s="1"/>
  <c r="CF74" i="16" s="1"/>
  <c r="CE272" i="16" a="1"/>
  <c r="CE272" i="16" s="1"/>
  <c r="CF272" i="16" s="1"/>
  <c r="CE137" i="16" a="1"/>
  <c r="CE137" i="16" s="1"/>
  <c r="CF137" i="16" s="1"/>
  <c r="CE72" i="16" a="1"/>
  <c r="CE72" i="16" s="1"/>
  <c r="CF72" i="16" s="1"/>
  <c r="CE256" i="16" a="1"/>
  <c r="CE256" i="16" s="1"/>
  <c r="CF256" i="16" s="1"/>
  <c r="CE315" i="16" a="1"/>
  <c r="CE315" i="16" s="1"/>
  <c r="CF315" i="16" s="1"/>
  <c r="CE240" i="16" a="1"/>
  <c r="CE240" i="16" s="1"/>
  <c r="CF240" i="16" s="1"/>
  <c r="CE207" i="16" a="1"/>
  <c r="CE207" i="16" s="1"/>
  <c r="CF207" i="16" s="1"/>
  <c r="CE175" i="16" a="1"/>
  <c r="CE175" i="16" s="1"/>
  <c r="CF175" i="16" s="1"/>
  <c r="CE86" i="16" a="1"/>
  <c r="CE86" i="16" s="1"/>
  <c r="CF86" i="16" s="1"/>
  <c r="CE158" i="16" a="1"/>
  <c r="CE158" i="16" s="1"/>
  <c r="CF158" i="16" s="1"/>
  <c r="CE63" i="16" a="1"/>
  <c r="CE63" i="16" s="1"/>
  <c r="CF63" i="16" s="1"/>
  <c r="CE32" i="16" a="1"/>
  <c r="CE32" i="16" s="1"/>
  <c r="CF32" i="16" s="1"/>
  <c r="CE23" i="16" a="1"/>
  <c r="CE23" i="16" s="1"/>
  <c r="CF23" i="16" s="1"/>
  <c r="CE67" i="16" a="1"/>
  <c r="CE67" i="16" s="1"/>
  <c r="CF67" i="16" s="1"/>
  <c r="CE176" i="16" a="1"/>
  <c r="CE176" i="16" s="1"/>
  <c r="CF176" i="16" s="1"/>
  <c r="CE99" i="16" a="1"/>
  <c r="CE99" i="16" s="1"/>
  <c r="CF99" i="16" s="1"/>
  <c r="CE18" i="16" a="1"/>
  <c r="CE18" i="16" s="1"/>
  <c r="CF18" i="16" s="1"/>
  <c r="CE227" i="16" a="1"/>
  <c r="CE227" i="16" s="1"/>
  <c r="CF227" i="16" s="1"/>
  <c r="CE49" i="16" a="1"/>
  <c r="CE49" i="16" s="1"/>
  <c r="CF49" i="16" s="1"/>
  <c r="CE110" i="16" a="1"/>
  <c r="CE110" i="16" s="1"/>
  <c r="CF110" i="16" s="1"/>
  <c r="CE187" i="16" a="1"/>
  <c r="CE187" i="16" s="1"/>
  <c r="CF187" i="16" s="1"/>
  <c r="CE161" i="16" a="1"/>
  <c r="CE161" i="16" s="1"/>
  <c r="CF161" i="16" s="1"/>
  <c r="CE327" i="16" a="1"/>
  <c r="CE327" i="16" s="1"/>
  <c r="CF327" i="16" s="1"/>
  <c r="CE169" i="16" a="1"/>
  <c r="CE169" i="16" s="1"/>
  <c r="CF169" i="16" s="1"/>
  <c r="CE84" i="16" a="1"/>
  <c r="CE84" i="16" s="1"/>
  <c r="CF84" i="16" s="1"/>
  <c r="CE115" i="16" a="1"/>
  <c r="CE115" i="16" s="1"/>
  <c r="CF115" i="16" s="1"/>
  <c r="CE61" i="16" a="1"/>
  <c r="CE61" i="16" s="1"/>
  <c r="CF61" i="16" s="1"/>
  <c r="CE28" i="16" a="1"/>
  <c r="CE28" i="16" s="1"/>
  <c r="CF28" i="16" s="1"/>
  <c r="CE232" i="16" a="1"/>
  <c r="CE232" i="16" s="1"/>
  <c r="CF232" i="16" s="1"/>
  <c r="CE76" i="16" a="1"/>
  <c r="CE76" i="16" s="1"/>
  <c r="CF76" i="16" s="1"/>
  <c r="CE288" i="16" a="1"/>
  <c r="CE288" i="16" s="1"/>
  <c r="CF288" i="16" s="1"/>
  <c r="CE79" i="16" a="1"/>
  <c r="CE79" i="16" s="1"/>
  <c r="CF79" i="16" s="1"/>
  <c r="CE5" i="16" a="1"/>
  <c r="CE5" i="16" s="1"/>
  <c r="CF5" i="16" s="1"/>
  <c r="BT5" i="16" s="1"/>
  <c r="CE146" i="16" a="1"/>
  <c r="CE146" i="16" s="1"/>
  <c r="CF146" i="16" s="1"/>
  <c r="CE57" i="16" a="1"/>
  <c r="CE57" i="16" s="1"/>
  <c r="CF57" i="16" s="1"/>
  <c r="CE30" i="16" a="1"/>
  <c r="CE30" i="16" s="1"/>
  <c r="CF30" i="16" s="1"/>
  <c r="CE174" i="16" a="1"/>
  <c r="CE174" i="16" s="1"/>
  <c r="CF174" i="16" s="1"/>
  <c r="CE171" i="16" a="1"/>
  <c r="CE171" i="16" s="1"/>
  <c r="CF171" i="16" s="1"/>
  <c r="CE208" i="16" a="1"/>
  <c r="CE208" i="16" s="1"/>
  <c r="CF208" i="16" s="1"/>
  <c r="CE163" i="16" a="1"/>
  <c r="CE163" i="16" s="1"/>
  <c r="CF163" i="16" s="1"/>
  <c r="CE24" i="16" a="1"/>
  <c r="CE24" i="16" s="1"/>
  <c r="CF24" i="16" s="1"/>
  <c r="CE195" i="16" a="1"/>
  <c r="CE195" i="16" s="1"/>
  <c r="CF195" i="16" s="1"/>
  <c r="CE8" i="16" a="1"/>
  <c r="CE8" i="16" s="1"/>
  <c r="CF8" i="16" s="1"/>
  <c r="CE292" i="16" a="1"/>
  <c r="CE292" i="16" s="1"/>
  <c r="CF292" i="16" s="1"/>
  <c r="CE55" i="16" a="1"/>
  <c r="CE55" i="16" s="1"/>
  <c r="CF55" i="16" s="1"/>
  <c r="CE54" i="16" a="1"/>
  <c r="CE54" i="16" s="1"/>
  <c r="CF54" i="16" s="1"/>
  <c r="CE9" i="16" a="1"/>
  <c r="CE9" i="16" s="1"/>
  <c r="CF9" i="16" s="1"/>
  <c r="CE145" i="16" a="1"/>
  <c r="CE145" i="16" s="1"/>
  <c r="CF145" i="16" s="1"/>
  <c r="CE204" i="16" a="1"/>
  <c r="CE204" i="16" s="1"/>
  <c r="CF204" i="16" s="1"/>
  <c r="CE143" i="16" a="1"/>
  <c r="CE143" i="16" s="1"/>
  <c r="CF143" i="16" s="1"/>
  <c r="CE295" i="16" a="1"/>
  <c r="CE295" i="16" s="1"/>
  <c r="CF295" i="16" s="1"/>
  <c r="CE335" i="16" a="1"/>
  <c r="CE335" i="16" s="1"/>
  <c r="CF335" i="16" s="1"/>
  <c r="CE16" i="16" a="1"/>
  <c r="CE16" i="16" s="1"/>
  <c r="CF16" i="16" s="1"/>
  <c r="CE94" i="16" a="1"/>
  <c r="CE94" i="16" s="1"/>
  <c r="CF94" i="16" s="1"/>
  <c r="CE134" i="16" a="1"/>
  <c r="CE134" i="16" s="1"/>
  <c r="CF134" i="16" s="1"/>
  <c r="CE91" i="16" a="1"/>
  <c r="CE91" i="16" s="1"/>
  <c r="CF91" i="16" s="1"/>
  <c r="CE56" i="16" a="1"/>
  <c r="CE56" i="16" s="1"/>
  <c r="CF56" i="16" s="1"/>
  <c r="CE35" i="16" a="1"/>
  <c r="CE35" i="16" s="1"/>
  <c r="CF35" i="16" s="1"/>
  <c r="CE43" i="16" a="1"/>
  <c r="CE43" i="16" s="1"/>
  <c r="CF43" i="16" s="1"/>
  <c r="CE123" i="16" a="1"/>
  <c r="CE123" i="16" s="1"/>
  <c r="CF123" i="16" s="1"/>
  <c r="CE37" i="16" a="1"/>
  <c r="CE37" i="16" s="1"/>
  <c r="CF37" i="16" s="1"/>
  <c r="CE300" i="16" a="1"/>
  <c r="CE300" i="16" s="1"/>
  <c r="CF300" i="16" s="1"/>
  <c r="CE97" i="16" a="1"/>
  <c r="CE97" i="16" s="1"/>
  <c r="CF97" i="16" s="1"/>
  <c r="CE13" i="16" a="1"/>
  <c r="CE13" i="16" s="1"/>
  <c r="CF13" i="16" s="1"/>
  <c r="CE153" i="16" a="1"/>
  <c r="CE153" i="16" s="1"/>
  <c r="CF153" i="16" s="1"/>
  <c r="CE87" i="16" a="1"/>
  <c r="CE87" i="16" s="1"/>
  <c r="CF87" i="16" s="1"/>
  <c r="CE219" i="16" a="1"/>
  <c r="CE219" i="16" s="1"/>
  <c r="CF219" i="16" s="1"/>
  <c r="CE251" i="16" a="1"/>
  <c r="CE251" i="16" s="1"/>
  <c r="CF251" i="16" s="1"/>
  <c r="CE255" i="16" a="1"/>
  <c r="CE255" i="16" s="1"/>
  <c r="CF255" i="16" s="1"/>
  <c r="CE151" i="16" a="1"/>
  <c r="CE151" i="16" s="1"/>
  <c r="CF151" i="16" s="1"/>
  <c r="CE66" i="16" a="1"/>
  <c r="CE66" i="16" s="1"/>
  <c r="CF66" i="16" s="1"/>
  <c r="CE104" i="16" a="1"/>
  <c r="CE104" i="16" s="1"/>
  <c r="CF104" i="16" s="1"/>
  <c r="CE73" i="16" a="1"/>
  <c r="CE73" i="16" s="1"/>
  <c r="CF73" i="16" s="1"/>
  <c r="CE132" i="16" a="1"/>
  <c r="CE132" i="16" s="1"/>
  <c r="CF132" i="16" s="1"/>
  <c r="CE58" i="16" a="1"/>
  <c r="CE58" i="16" s="1"/>
  <c r="CF58" i="16" s="1"/>
  <c r="CE77" i="16" a="1"/>
  <c r="CE77" i="16" s="1"/>
  <c r="CF77" i="16" s="1"/>
  <c r="CE111" i="16" a="1"/>
  <c r="CE111" i="16" s="1"/>
  <c r="CF111" i="16" s="1"/>
  <c r="CE107" i="16" a="1"/>
  <c r="CE107" i="16" s="1"/>
  <c r="CF107" i="16" s="1"/>
  <c r="CE41" i="16" a="1"/>
  <c r="CE41" i="16" s="1"/>
  <c r="CF41" i="16" s="1"/>
  <c r="CE196" i="16" a="1"/>
  <c r="CE196" i="16" s="1"/>
  <c r="CF196" i="16" s="1"/>
  <c r="CE40" i="16" a="1"/>
  <c r="CE40" i="16" s="1"/>
  <c r="CF40" i="16" s="1"/>
  <c r="CE50" i="16" a="1"/>
  <c r="CE50" i="16" s="1"/>
  <c r="CF50" i="16" s="1"/>
  <c r="CE336" i="16" a="1"/>
  <c r="CE336" i="16" s="1"/>
  <c r="CF336" i="16" s="1"/>
  <c r="CE148" i="16" a="1"/>
  <c r="CE148" i="16" s="1"/>
  <c r="CF148" i="16" s="1"/>
  <c r="CE239" i="16" a="1"/>
  <c r="CE239" i="16" s="1"/>
  <c r="CF239" i="16" s="1"/>
  <c r="CE126" i="16" a="1"/>
  <c r="CE126" i="16" s="1"/>
  <c r="CF126" i="16" s="1"/>
  <c r="CE71" i="16" a="1"/>
  <c r="CE71" i="16" s="1"/>
  <c r="CF71" i="16" s="1"/>
  <c r="CE6" i="16" a="1"/>
  <c r="CE6" i="16" s="1"/>
  <c r="CF6" i="16" s="1"/>
  <c r="BT6" i="16" s="1"/>
  <c r="CE263" i="16" a="1"/>
  <c r="CE263" i="16" s="1"/>
  <c r="CF263" i="16" s="1"/>
  <c r="CE85" i="16" a="1"/>
  <c r="CE85" i="16" s="1"/>
  <c r="CF85" i="16" s="1"/>
  <c r="CE93" i="16" a="1"/>
  <c r="CE93" i="16" s="1"/>
  <c r="CF93" i="16" s="1"/>
  <c r="CE140" i="16" a="1"/>
  <c r="CE140" i="16" s="1"/>
  <c r="CF140" i="16" s="1"/>
  <c r="CE69" i="16" a="1"/>
  <c r="CE69" i="16" s="1"/>
  <c r="CF69" i="16" s="1"/>
  <c r="CE247" i="16" a="1"/>
  <c r="CE247" i="16" s="1"/>
  <c r="CF247" i="16" s="1"/>
  <c r="CE127" i="16" a="1"/>
  <c r="CE127" i="16" s="1"/>
  <c r="CF127" i="16" s="1"/>
  <c r="CE149" i="16" a="1"/>
  <c r="CE149" i="16" s="1"/>
  <c r="CF149" i="16" s="1"/>
  <c r="CE201" i="16" a="1"/>
  <c r="CE201" i="16" s="1"/>
  <c r="CF201" i="16" s="1"/>
  <c r="CE281" i="16" a="1"/>
  <c r="CE281" i="16" s="1"/>
  <c r="CF281" i="16" s="1"/>
  <c r="CE210" i="16" a="1"/>
  <c r="CE210" i="16" s="1"/>
  <c r="CF210" i="16" s="1"/>
  <c r="CE323" i="16" a="1"/>
  <c r="CE323" i="16" s="1"/>
  <c r="CF323" i="16" s="1"/>
  <c r="CE321" i="16" a="1"/>
  <c r="CE321" i="16" s="1"/>
  <c r="CF321" i="16" s="1"/>
  <c r="CE193" i="16" a="1"/>
  <c r="CE193" i="16" s="1"/>
  <c r="CF193" i="16" s="1"/>
  <c r="CE186" i="16" a="1"/>
  <c r="CE186" i="16" s="1"/>
  <c r="CF186" i="16" s="1"/>
  <c r="CE178" i="16" a="1"/>
  <c r="CE178" i="16" s="1"/>
  <c r="CF178" i="16" s="1"/>
  <c r="CE341" i="16" a="1"/>
  <c r="CE341" i="16" s="1"/>
  <c r="CF341" i="16" s="1"/>
  <c r="CE177" i="16" a="1"/>
  <c r="CE177" i="16" s="1"/>
  <c r="CF177" i="16" s="1"/>
  <c r="CE306" i="16" a="1"/>
  <c r="CE306" i="16" s="1"/>
  <c r="CF306" i="16" s="1"/>
  <c r="CE270" i="16" a="1"/>
  <c r="CE270" i="16" s="1"/>
  <c r="CF270" i="16" s="1"/>
  <c r="CE162" i="16" a="1"/>
  <c r="CE162" i="16" s="1"/>
  <c r="CF162" i="16" s="1"/>
  <c r="CE290" i="16" a="1"/>
  <c r="CE290" i="16" s="1"/>
  <c r="CF290" i="16" s="1"/>
  <c r="CE305" i="16" a="1"/>
  <c r="CE305" i="16" s="1"/>
  <c r="CF305" i="16" s="1"/>
  <c r="CE334" i="16" a="1"/>
  <c r="CE334" i="16" s="1"/>
  <c r="CF334" i="16" s="1"/>
  <c r="CE266" i="16" a="1"/>
  <c r="CE266" i="16" s="1"/>
  <c r="CF266" i="16" s="1"/>
  <c r="CE325" i="16" a="1"/>
  <c r="CE325" i="16" s="1"/>
  <c r="CF325" i="16" s="1"/>
  <c r="CE234" i="16" a="1"/>
  <c r="CE234" i="16" s="1"/>
  <c r="CF234" i="16" s="1"/>
  <c r="CE230" i="16" a="1"/>
  <c r="CE230" i="16" s="1"/>
  <c r="CF230" i="16" s="1"/>
  <c r="CE326" i="16" a="1"/>
  <c r="CE326" i="16" s="1"/>
  <c r="CF326" i="16" s="1"/>
  <c r="CE330" i="16" a="1"/>
  <c r="CE330" i="16" s="1"/>
  <c r="CF330" i="16" s="1"/>
  <c r="CE250" i="16" a="1"/>
  <c r="CE250" i="16" s="1"/>
  <c r="CF250" i="16" s="1"/>
  <c r="CE289" i="16" a="1"/>
  <c r="CE289" i="16" s="1"/>
  <c r="CF289" i="16" s="1"/>
  <c r="CE310" i="16" a="1"/>
  <c r="CE310" i="16" s="1"/>
  <c r="CF310" i="16" s="1"/>
  <c r="CE285" i="16" a="1"/>
  <c r="CE285" i="16" s="1"/>
  <c r="CF285" i="16" s="1"/>
  <c r="CE209" i="16" a="1"/>
  <c r="CE209" i="16" s="1"/>
  <c r="CF209" i="16" s="1"/>
  <c r="CE254" i="16" a="1"/>
  <c r="CE254" i="16" s="1"/>
  <c r="CF254" i="16" s="1"/>
  <c r="CE213" i="16" a="1"/>
  <c r="CE213" i="16" s="1"/>
  <c r="CF213" i="16" s="1"/>
  <c r="CE291" i="16" a="1"/>
  <c r="CE291" i="16" s="1"/>
  <c r="CF291" i="16" s="1"/>
  <c r="CE222" i="16" a="1"/>
  <c r="CE222" i="16" s="1"/>
  <c r="CF222" i="16" s="1"/>
  <c r="CE217" i="16" a="1"/>
  <c r="CE217" i="16" s="1"/>
  <c r="CF217" i="16" s="1"/>
  <c r="CE262" i="16" a="1"/>
  <c r="CE262" i="16" s="1"/>
  <c r="CF262" i="16" s="1"/>
  <c r="CE318" i="16" a="1"/>
  <c r="CE318" i="16" s="1"/>
  <c r="CF318" i="16" s="1"/>
  <c r="CE274" i="16" a="1"/>
  <c r="CE274" i="16" s="1"/>
  <c r="CF274" i="16" s="1"/>
  <c r="CE198" i="16" a="1"/>
  <c r="CE198" i="16" s="1"/>
  <c r="CF198" i="16" s="1"/>
  <c r="CE277" i="16" a="1"/>
  <c r="CE277" i="16" s="1"/>
  <c r="CF277" i="16" s="1"/>
  <c r="CE275" i="16" a="1"/>
  <c r="CE275" i="16" s="1"/>
  <c r="CF275" i="16" s="1"/>
  <c r="CE273" i="16" a="1"/>
  <c r="CE273" i="16" s="1"/>
  <c r="CF273" i="16" s="1"/>
  <c r="CE278" i="16" a="1"/>
  <c r="CE278" i="16" s="1"/>
  <c r="CF278" i="16" s="1"/>
  <c r="CE235" i="16" a="1"/>
  <c r="CE235" i="16" s="1"/>
  <c r="CF235" i="16" s="1"/>
  <c r="CE307" i="16" a="1"/>
  <c r="CE307" i="16" s="1"/>
  <c r="CF307" i="16" s="1"/>
  <c r="CE317" i="16" a="1"/>
  <c r="CE317" i="16" s="1"/>
  <c r="CF317" i="16" s="1"/>
  <c r="CE237" i="16" a="1"/>
  <c r="CE237" i="16" s="1"/>
  <c r="CF237" i="16" s="1"/>
  <c r="CE282" i="16" a="1"/>
  <c r="CE282" i="16" s="1"/>
  <c r="CF282" i="16" s="1"/>
  <c r="CE339" i="16" a="1"/>
  <c r="CE339" i="16" s="1"/>
  <c r="CF339" i="16" s="1"/>
  <c r="CE294" i="16" a="1"/>
  <c r="CE294" i="16" s="1"/>
  <c r="CF294" i="16" s="1"/>
  <c r="CE170" i="16" a="1"/>
  <c r="CE170" i="16" s="1"/>
  <c r="CF170" i="16" s="1"/>
  <c r="CE225" i="16" a="1"/>
  <c r="CE225" i="16" s="1"/>
  <c r="CF225" i="16" s="1"/>
  <c r="CE131" i="16" a="1"/>
  <c r="CE131" i="16" s="1"/>
  <c r="CF131" i="16" s="1"/>
  <c r="CE185" i="16" a="1"/>
  <c r="CE185" i="16" s="1"/>
  <c r="CF185" i="16" s="1"/>
  <c r="CE333" i="16" a="1"/>
  <c r="CE333" i="16" s="1"/>
  <c r="CF333" i="16" s="1"/>
  <c r="CE311" i="16" a="1"/>
  <c r="CE311" i="16" s="1"/>
  <c r="CF311" i="16" s="1"/>
  <c r="CE241" i="16" a="1"/>
  <c r="CE241" i="16" s="1"/>
  <c r="CF241" i="16" s="1"/>
  <c r="CE205" i="16" a="1"/>
  <c r="CE205" i="16" s="1"/>
  <c r="CF205" i="16" s="1"/>
  <c r="CE261" i="16" a="1"/>
  <c r="CE261" i="16" s="1"/>
  <c r="CF261" i="16" s="1"/>
  <c r="CE190" i="16" a="1"/>
  <c r="CE190" i="16" s="1"/>
  <c r="CF190" i="16" s="1"/>
  <c r="CE293" i="16" a="1"/>
  <c r="CE293" i="16" s="1"/>
  <c r="CF293" i="16" s="1"/>
  <c r="CE342" i="16" a="1"/>
  <c r="CE342" i="16" s="1"/>
  <c r="CF342" i="16" s="1"/>
  <c r="CE197" i="16" a="1"/>
  <c r="CE197" i="16" s="1"/>
  <c r="CF197" i="16" s="1"/>
  <c r="CE226" i="16" a="1"/>
  <c r="CE226" i="16" s="1"/>
  <c r="CF226" i="16" s="1"/>
  <c r="CE253" i="16" a="1"/>
  <c r="CE253" i="16" s="1"/>
  <c r="CF253" i="16" s="1"/>
  <c r="CE249" i="16" a="1"/>
  <c r="CE249" i="16" s="1"/>
  <c r="CF249" i="16" s="1"/>
  <c r="CE257" i="16" a="1"/>
  <c r="CE257" i="16" s="1"/>
  <c r="CF257" i="16" s="1"/>
  <c r="CE238" i="16" a="1"/>
  <c r="CE238" i="16" s="1"/>
  <c r="CF238" i="16" s="1"/>
  <c r="CE221" i="16" a="1"/>
  <c r="CE221" i="16" s="1"/>
  <c r="CF221" i="16" s="1"/>
  <c r="CE298" i="16" a="1"/>
  <c r="CE298" i="16" s="1"/>
  <c r="CF298" i="16" s="1"/>
  <c r="CE313" i="16" a="1"/>
  <c r="CE313" i="16" s="1"/>
  <c r="CF313" i="16" s="1"/>
  <c r="CE202" i="16" a="1"/>
  <c r="CE202" i="16" s="1"/>
  <c r="CF202" i="16" s="1"/>
  <c r="CE338" i="16" a="1"/>
  <c r="CE338" i="16" s="1"/>
  <c r="CF338" i="16" s="1"/>
  <c r="CE314" i="16" a="1"/>
  <c r="CE314" i="16" s="1"/>
  <c r="CF314" i="16" s="1"/>
  <c r="CE301" i="16" a="1"/>
  <c r="CE301" i="16" s="1"/>
  <c r="CF301" i="16" s="1"/>
  <c r="CE218" i="16" a="1"/>
  <c r="CE218" i="16" s="1"/>
  <c r="CF218" i="16" s="1"/>
  <c r="CE181" i="16" a="1"/>
  <c r="CE181" i="16" s="1"/>
  <c r="CF181" i="16" s="1"/>
  <c r="CE229" i="16" a="1"/>
  <c r="CE229" i="16" s="1"/>
  <c r="CF229" i="16" s="1"/>
  <c r="CE182" i="16" a="1"/>
  <c r="CE182" i="16" s="1"/>
  <c r="CF182" i="16" s="1"/>
  <c r="CE189" i="16" a="1"/>
  <c r="CE189" i="16" s="1"/>
  <c r="CF189" i="16" s="1"/>
  <c r="CE337" i="16" a="1"/>
  <c r="CE337" i="16" s="1"/>
  <c r="CF337" i="16" s="1"/>
  <c r="CE214" i="16" a="1"/>
  <c r="CE214" i="16" s="1"/>
  <c r="CF214" i="16" s="1"/>
  <c r="CE297" i="16" a="1"/>
  <c r="CE297" i="16" s="1"/>
  <c r="CF297" i="16" s="1"/>
  <c r="CE269" i="16" a="1"/>
  <c r="CE269" i="16" s="1"/>
  <c r="CF269" i="16" s="1"/>
  <c r="CE258" i="16" a="1"/>
  <c r="CE258" i="16" s="1"/>
  <c r="CF258" i="16" s="1"/>
  <c r="CE322" i="16" a="1"/>
  <c r="CE322" i="16" s="1"/>
  <c r="CF322" i="16" s="1"/>
  <c r="CE242" i="16" a="1"/>
  <c r="CE242" i="16" s="1"/>
  <c r="CF242" i="16" s="1"/>
  <c r="CE302" i="16" a="1"/>
  <c r="CE302" i="16" s="1"/>
  <c r="CF302" i="16" s="1"/>
  <c r="CE329" i="16" a="1"/>
  <c r="CE329" i="16" s="1"/>
  <c r="CF329" i="16" s="1"/>
  <c r="CE194" i="16" a="1"/>
  <c r="CE194" i="16" s="1"/>
  <c r="CF194" i="16" s="1"/>
  <c r="CE286" i="16" a="1"/>
  <c r="CE286" i="16" s="1"/>
  <c r="CF286" i="16" s="1"/>
  <c r="CE246" i="16" a="1"/>
  <c r="CE246" i="16" s="1"/>
  <c r="CF246" i="16" s="1"/>
  <c r="CE206" i="16" a="1"/>
  <c r="CE206" i="16" s="1"/>
  <c r="CF206" i="16" s="1"/>
  <c r="CE233" i="16" a="1"/>
  <c r="CE233" i="16" s="1"/>
  <c r="CF233" i="16" s="1"/>
  <c r="CE309" i="16" a="1"/>
  <c r="CE309" i="16" s="1"/>
  <c r="CF309" i="16" s="1"/>
  <c r="E385" i="16"/>
  <c r="E373" i="16"/>
  <c r="E361" i="16"/>
  <c r="E349" i="16"/>
  <c r="E337" i="16"/>
  <c r="E325" i="16"/>
  <c r="E313" i="16"/>
  <c r="E301" i="16"/>
  <c r="E289" i="16"/>
  <c r="E277" i="16"/>
  <c r="E265" i="16"/>
  <c r="E253" i="16"/>
  <c r="E241" i="16"/>
  <c r="E229" i="16"/>
  <c r="E217" i="16"/>
  <c r="E205" i="16"/>
  <c r="E193" i="16"/>
  <c r="E181" i="16"/>
  <c r="E169" i="16"/>
  <c r="E157" i="16"/>
  <c r="E145" i="16"/>
  <c r="E133" i="16"/>
  <c r="E121" i="16"/>
  <c r="E109" i="16"/>
  <c r="E97" i="16"/>
  <c r="E85" i="16"/>
  <c r="E73" i="16"/>
  <c r="E61" i="16"/>
  <c r="E49" i="16"/>
  <c r="E33" i="16"/>
  <c r="E25" i="16"/>
  <c r="E284" i="16"/>
  <c r="E56" i="16"/>
  <c r="E389" i="16"/>
  <c r="E377" i="16"/>
  <c r="E365" i="16"/>
  <c r="E353" i="16"/>
  <c r="E341" i="16"/>
  <c r="E329" i="16"/>
  <c r="E317" i="16"/>
  <c r="E305" i="16"/>
  <c r="E293" i="16"/>
  <c r="E281" i="16"/>
  <c r="E269" i="16"/>
  <c r="E257" i="16"/>
  <c r="E245" i="16"/>
  <c r="E233" i="16"/>
  <c r="E221" i="16"/>
  <c r="E209" i="16"/>
  <c r="E197" i="16"/>
  <c r="E185" i="16"/>
  <c r="E173" i="16"/>
  <c r="E161" i="16"/>
  <c r="E153" i="16"/>
  <c r="E137" i="16"/>
  <c r="E125" i="16"/>
  <c r="E113" i="16"/>
  <c r="E105" i="16"/>
  <c r="E89" i="16"/>
  <c r="E81" i="16"/>
  <c r="E69" i="16"/>
  <c r="E57" i="16"/>
  <c r="E8" i="16"/>
  <c r="E440" i="16"/>
  <c r="E340" i="16"/>
  <c r="E184" i="16"/>
  <c r="O4" i="16" a="1"/>
  <c r="O4" i="16" s="1"/>
  <c r="E741" i="16"/>
  <c r="E737" i="16"/>
  <c r="E729" i="16"/>
  <c r="E721" i="16"/>
  <c r="E717" i="16"/>
  <c r="E709" i="16"/>
  <c r="E705" i="16"/>
  <c r="E697" i="16"/>
  <c r="E693" i="16"/>
  <c r="E689" i="16"/>
  <c r="E685" i="16"/>
  <c r="E681" i="16"/>
  <c r="E677" i="16"/>
  <c r="E673" i="16"/>
  <c r="E669" i="16"/>
  <c r="E665" i="16"/>
  <c r="E661" i="16"/>
  <c r="E657" i="16"/>
  <c r="E653" i="16"/>
  <c r="E649" i="16"/>
  <c r="E645" i="16"/>
  <c r="E641" i="16"/>
  <c r="E637" i="16"/>
  <c r="E633" i="16"/>
  <c r="E629" i="16"/>
  <c r="E625" i="16"/>
  <c r="E621" i="16"/>
  <c r="E617" i="16"/>
  <c r="E613" i="16"/>
  <c r="E609" i="16"/>
  <c r="E605" i="16"/>
  <c r="E601" i="16"/>
  <c r="E597" i="16"/>
  <c r="E593" i="16"/>
  <c r="E589" i="16"/>
  <c r="E733" i="16"/>
  <c r="E725" i="16"/>
  <c r="E713" i="16"/>
  <c r="E701" i="16"/>
  <c r="E720" i="16"/>
  <c r="E716" i="16"/>
  <c r="E688" i="16"/>
  <c r="E684" i="16"/>
  <c r="E656" i="16"/>
  <c r="E652" i="16"/>
  <c r="E636" i="16"/>
  <c r="E620" i="16"/>
  <c r="E572" i="16"/>
  <c r="E556" i="16"/>
  <c r="E378" i="16"/>
  <c r="E374" i="16"/>
  <c r="E370" i="16"/>
  <c r="E362" i="16"/>
  <c r="E358" i="16"/>
  <c r="E354" i="16"/>
  <c r="E350" i="16"/>
  <c r="E346" i="16"/>
  <c r="E342" i="16"/>
  <c r="E338" i="16"/>
  <c r="E334" i="16"/>
  <c r="E330" i="16"/>
  <c r="E326" i="16"/>
  <c r="E322" i="16"/>
  <c r="E318" i="16"/>
  <c r="E736" i="16"/>
  <c r="E715" i="16"/>
  <c r="E704" i="16"/>
  <c r="E683" i="16"/>
  <c r="E672" i="16"/>
  <c r="E651" i="16"/>
  <c r="E631" i="16"/>
  <c r="E588" i="16"/>
  <c r="E567" i="16"/>
  <c r="E419" i="16"/>
  <c r="E376" i="16"/>
  <c r="E327" i="16"/>
  <c r="E212" i="16"/>
  <c r="E156" i="16"/>
  <c r="E99" i="16"/>
  <c r="E581" i="16"/>
  <c r="E573" i="16"/>
  <c r="E565" i="16"/>
  <c r="E553" i="16"/>
  <c r="E545" i="16"/>
  <c r="E533" i="16"/>
  <c r="E525" i="16"/>
  <c r="E513" i="16"/>
  <c r="E505" i="16"/>
  <c r="E493" i="16"/>
  <c r="E485" i="16"/>
  <c r="E473" i="16"/>
  <c r="E465" i="16"/>
  <c r="E453" i="16"/>
  <c r="E445" i="16"/>
  <c r="E433" i="16"/>
  <c r="E425" i="16"/>
  <c r="E413" i="16"/>
  <c r="E401" i="16"/>
  <c r="E732" i="16"/>
  <c r="E700" i="16"/>
  <c r="E647" i="16"/>
  <c r="E540" i="16"/>
  <c r="E255" i="16"/>
  <c r="E28" i="16"/>
  <c r="E5" i="16"/>
  <c r="E724" i="16"/>
  <c r="E708" i="16"/>
  <c r="E696" i="16"/>
  <c r="E676" i="16"/>
  <c r="E660" i="16"/>
  <c r="E644" i="16"/>
  <c r="E624" i="16"/>
  <c r="E612" i="16"/>
  <c r="E600" i="16"/>
  <c r="E592" i="16"/>
  <c r="E580" i="16"/>
  <c r="E564" i="16"/>
  <c r="E548" i="16"/>
  <c r="E532" i="16"/>
  <c r="E520" i="16"/>
  <c r="E512" i="16"/>
  <c r="E500" i="16"/>
  <c r="E492" i="16"/>
  <c r="E480" i="16"/>
  <c r="E472" i="16"/>
  <c r="E460" i="16"/>
  <c r="E448" i="16"/>
  <c r="E436" i="16"/>
  <c r="E428" i="16"/>
  <c r="E416" i="16"/>
  <c r="E400" i="16"/>
  <c r="E388" i="16"/>
  <c r="E380" i="16"/>
  <c r="E368" i="16"/>
  <c r="E356" i="16"/>
  <c r="E344" i="16"/>
  <c r="E328" i="16"/>
  <c r="E316" i="16"/>
  <c r="E300" i="16"/>
  <c r="E292" i="16"/>
  <c r="E280" i="16"/>
  <c r="E268" i="16"/>
  <c r="E260" i="16"/>
  <c r="E248" i="16"/>
  <c r="E240" i="16"/>
  <c r="E228" i="16"/>
  <c r="E216" i="16"/>
  <c r="E204" i="16"/>
  <c r="E192" i="16"/>
  <c r="E180" i="16"/>
  <c r="E168" i="16"/>
  <c r="E160" i="16"/>
  <c r="E148" i="16"/>
  <c r="E136" i="16"/>
  <c r="E128" i="16"/>
  <c r="E116" i="16"/>
  <c r="E108" i="16"/>
  <c r="E96" i="16"/>
  <c r="E80" i="16"/>
  <c r="E72" i="16"/>
  <c r="E64" i="16"/>
  <c r="E48" i="16"/>
  <c r="E36" i="16"/>
  <c r="E32" i="16"/>
  <c r="E20" i="16"/>
  <c r="E12" i="16"/>
  <c r="E731" i="16"/>
  <c r="E699" i="16"/>
  <c r="E667" i="16"/>
  <c r="E599" i="16"/>
  <c r="E535" i="16"/>
  <c r="E355" i="16"/>
  <c r="E127" i="16"/>
  <c r="E585" i="16"/>
  <c r="E577" i="16"/>
  <c r="E569" i="16"/>
  <c r="E561" i="16"/>
  <c r="E557" i="16"/>
  <c r="E549" i="16"/>
  <c r="E541" i="16"/>
  <c r="E537" i="16"/>
  <c r="E529" i="16"/>
  <c r="E521" i="16"/>
  <c r="E517" i="16"/>
  <c r="E509" i="16"/>
  <c r="E501" i="16"/>
  <c r="E497" i="16"/>
  <c r="E489" i="16"/>
  <c r="E481" i="16"/>
  <c r="E477" i="16"/>
  <c r="E469" i="16"/>
  <c r="E461" i="16"/>
  <c r="E457" i="16"/>
  <c r="E449" i="16"/>
  <c r="E441" i="16"/>
  <c r="E437" i="16"/>
  <c r="E429" i="16"/>
  <c r="E421" i="16"/>
  <c r="E417" i="16"/>
  <c r="E409" i="16"/>
  <c r="E405" i="16"/>
  <c r="E397" i="16"/>
  <c r="E31" i="16"/>
  <c r="E39" i="16"/>
  <c r="E67" i="16"/>
  <c r="E95" i="16"/>
  <c r="E103" i="16"/>
  <c r="E131" i="16"/>
  <c r="E159" i="16"/>
  <c r="E167" i="16"/>
  <c r="E195" i="16"/>
  <c r="E223" i="16"/>
  <c r="E231" i="16"/>
  <c r="E259" i="16"/>
  <c r="E287" i="16"/>
  <c r="E295" i="16"/>
  <c r="E323" i="16"/>
  <c r="E351" i="16"/>
  <c r="E363" i="16"/>
  <c r="E379" i="16"/>
  <c r="E395" i="16"/>
  <c r="E411" i="16"/>
  <c r="E427" i="16"/>
  <c r="E443" i="16"/>
  <c r="E87" i="16"/>
  <c r="E115" i="16"/>
  <c r="E143" i="16"/>
  <c r="E215" i="16"/>
  <c r="E243" i="16"/>
  <c r="E271" i="16"/>
  <c r="E343" i="16"/>
  <c r="E367" i="16"/>
  <c r="E399" i="16"/>
  <c r="E431" i="16"/>
  <c r="E451" i="16"/>
  <c r="E459" i="16"/>
  <c r="E467" i="16"/>
  <c r="E475" i="16"/>
  <c r="E483" i="16"/>
  <c r="E491" i="16"/>
  <c r="E499" i="16"/>
  <c r="E507" i="16"/>
  <c r="E515" i="16"/>
  <c r="E523" i="16"/>
  <c r="E531" i="16"/>
  <c r="E547" i="16"/>
  <c r="E563" i="16"/>
  <c r="E579" i="16"/>
  <c r="E595" i="16"/>
  <c r="E611" i="16"/>
  <c r="E627" i="16"/>
  <c r="E643" i="16"/>
  <c r="E659" i="16"/>
  <c r="E35" i="16"/>
  <c r="E63" i="16"/>
  <c r="E135" i="16"/>
  <c r="E163" i="16"/>
  <c r="E191" i="16"/>
  <c r="E263" i="16"/>
  <c r="E291" i="16"/>
  <c r="E319" i="16"/>
  <c r="E371" i="16"/>
  <c r="E403" i="16"/>
  <c r="E435" i="16"/>
  <c r="E543" i="16"/>
  <c r="E559" i="16"/>
  <c r="E575" i="16"/>
  <c r="E591" i="16"/>
  <c r="E607" i="16"/>
  <c r="E623" i="16"/>
  <c r="E639" i="16"/>
  <c r="E655" i="16"/>
  <c r="E23" i="16"/>
  <c r="E51" i="16"/>
  <c r="E79" i="16"/>
  <c r="E151" i="16"/>
  <c r="E179" i="16"/>
  <c r="E207" i="16"/>
  <c r="E279" i="16"/>
  <c r="E307" i="16"/>
  <c r="E335" i="16"/>
  <c r="E383" i="16"/>
  <c r="E415" i="16"/>
  <c r="E447" i="16"/>
  <c r="E455" i="16"/>
  <c r="E463" i="16"/>
  <c r="E471" i="16"/>
  <c r="E479" i="16"/>
  <c r="E487" i="16"/>
  <c r="E495" i="16"/>
  <c r="E503" i="16"/>
  <c r="E511" i="16"/>
  <c r="E519" i="16"/>
  <c r="E527" i="16"/>
  <c r="E539" i="16"/>
  <c r="E555" i="16"/>
  <c r="E571" i="16"/>
  <c r="E587" i="16"/>
  <c r="E603" i="16"/>
  <c r="E619" i="16"/>
  <c r="E635" i="16"/>
  <c r="E711" i="16"/>
  <c r="E679" i="16"/>
  <c r="E668" i="16"/>
  <c r="E604" i="16"/>
  <c r="E583" i="16"/>
  <c r="E408" i="16"/>
  <c r="E312" i="16"/>
  <c r="E199" i="16"/>
  <c r="E84" i="16"/>
  <c r="E16" i="16"/>
  <c r="E740" i="16"/>
  <c r="E728" i="16"/>
  <c r="E712" i="16"/>
  <c r="E692" i="16"/>
  <c r="E680" i="16"/>
  <c r="E664" i="16"/>
  <c r="E648" i="16"/>
  <c r="E640" i="16"/>
  <c r="E632" i="16"/>
  <c r="E628" i="16"/>
  <c r="E616" i="16"/>
  <c r="E608" i="16"/>
  <c r="E596" i="16"/>
  <c r="E584" i="16"/>
  <c r="E576" i="16"/>
  <c r="E568" i="16"/>
  <c r="E560" i="16"/>
  <c r="E552" i="16"/>
  <c r="E544" i="16"/>
  <c r="E536" i="16"/>
  <c r="E528" i="16"/>
  <c r="E524" i="16"/>
  <c r="E516" i="16"/>
  <c r="E508" i="16"/>
  <c r="E504" i="16"/>
  <c r="E496" i="16"/>
  <c r="E488" i="16"/>
  <c r="E484" i="16"/>
  <c r="E476" i="16"/>
  <c r="E468" i="16"/>
  <c r="E464" i="16"/>
  <c r="E456" i="16"/>
  <c r="E452" i="16"/>
  <c r="E444" i="16"/>
  <c r="E432" i="16"/>
  <c r="E424" i="16"/>
  <c r="E420" i="16"/>
  <c r="E412" i="16"/>
  <c r="E404" i="16"/>
  <c r="E396" i="16"/>
  <c r="E392" i="16"/>
  <c r="E384" i="16"/>
  <c r="E372" i="16"/>
  <c r="E364" i="16"/>
  <c r="E360" i="16"/>
  <c r="E352" i="16"/>
  <c r="E348" i="16"/>
  <c r="E336" i="16"/>
  <c r="E332" i="16"/>
  <c r="E324" i="16"/>
  <c r="E320" i="16"/>
  <c r="E308" i="16"/>
  <c r="E304" i="16"/>
  <c r="E296" i="16"/>
  <c r="E288" i="16"/>
  <c r="E276" i="16"/>
  <c r="E272" i="16"/>
  <c r="E264" i="16"/>
  <c r="E256" i="16"/>
  <c r="E252" i="16"/>
  <c r="E244" i="16"/>
  <c r="E236" i="16"/>
  <c r="E232" i="16"/>
  <c r="E224" i="16"/>
  <c r="E220" i="16"/>
  <c r="E208" i="16"/>
  <c r="E200" i="16"/>
  <c r="E196" i="16"/>
  <c r="E188" i="16"/>
  <c r="E176" i="16"/>
  <c r="E172" i="16"/>
  <c r="E164" i="16"/>
  <c r="E152" i="16"/>
  <c r="E144" i="16"/>
  <c r="E140" i="16"/>
  <c r="E132" i="16"/>
  <c r="E124" i="16"/>
  <c r="E120" i="16"/>
  <c r="E112" i="16"/>
  <c r="E104" i="16"/>
  <c r="E100" i="16"/>
  <c r="E92" i="16"/>
  <c r="E88" i="16"/>
  <c r="E76" i="16"/>
  <c r="E68" i="16"/>
  <c r="E60" i="16"/>
  <c r="E52" i="16"/>
  <c r="E44" i="16"/>
  <c r="E40" i="16"/>
  <c r="E24" i="16"/>
  <c r="E739" i="16"/>
  <c r="E735" i="16"/>
  <c r="E723" i="16"/>
  <c r="E719" i="16"/>
  <c r="E707" i="16"/>
  <c r="E703" i="16"/>
  <c r="E691" i="16"/>
  <c r="E687" i="16"/>
  <c r="E675" i="16"/>
  <c r="E671" i="16"/>
  <c r="E727" i="16"/>
  <c r="E695" i="16"/>
  <c r="E663" i="16"/>
  <c r="E615" i="16"/>
  <c r="E551" i="16"/>
  <c r="E387" i="16"/>
  <c r="E227" i="16"/>
  <c r="E439" i="16"/>
  <c r="E423" i="16"/>
  <c r="E407" i="16"/>
  <c r="E391" i="16"/>
  <c r="E375" i="16"/>
  <c r="E359" i="16"/>
  <c r="E339" i="16"/>
  <c r="E311" i="16"/>
  <c r="E303" i="16"/>
  <c r="E275" i="16"/>
  <c r="E247" i="16"/>
  <c r="E239" i="16"/>
  <c r="E211" i="16"/>
  <c r="E183" i="16"/>
  <c r="E175" i="16"/>
  <c r="E147" i="16"/>
  <c r="E119" i="16"/>
  <c r="E111" i="16"/>
  <c r="E83" i="16"/>
  <c r="E55" i="16"/>
  <c r="E47" i="16"/>
  <c r="E314" i="16"/>
  <c r="E310" i="16"/>
  <c r="E306" i="16"/>
  <c r="E302" i="16"/>
  <c r="E298" i="16"/>
  <c r="E294" i="16"/>
  <c r="E290" i="16"/>
  <c r="E286" i="16"/>
  <c r="E282" i="16"/>
  <c r="E278" i="16"/>
  <c r="E274" i="16"/>
  <c r="E270" i="16"/>
  <c r="E266" i="16"/>
  <c r="E262" i="16"/>
  <c r="E258" i="16"/>
  <c r="E254" i="16"/>
  <c r="E250" i="16"/>
  <c r="E246" i="16"/>
  <c r="E242" i="16"/>
  <c r="E238" i="16"/>
  <c r="E234" i="16"/>
  <c r="E230" i="16"/>
  <c r="E226" i="16"/>
  <c r="E222" i="16"/>
  <c r="E218" i="16"/>
  <c r="E214" i="16"/>
  <c r="E210" i="16"/>
  <c r="E206" i="16"/>
  <c r="E202" i="16"/>
  <c r="E198" i="16"/>
  <c r="E194" i="16"/>
  <c r="E190" i="16"/>
  <c r="E186" i="16"/>
  <c r="E182" i="16"/>
  <c r="E178" i="16"/>
  <c r="E174" i="16"/>
  <c r="E170" i="16"/>
  <c r="E166" i="16"/>
  <c r="E162" i="16"/>
  <c r="E158" i="16"/>
  <c r="E154" i="16"/>
  <c r="E150" i="16"/>
  <c r="E146" i="16"/>
  <c r="E142" i="16"/>
  <c r="E138" i="16"/>
  <c r="E134" i="16"/>
  <c r="E130" i="16"/>
  <c r="E126" i="16"/>
  <c r="E122" i="16"/>
  <c r="E118" i="16"/>
  <c r="E114" i="16"/>
  <c r="E110" i="16"/>
  <c r="E106" i="16"/>
  <c r="E102" i="16"/>
  <c r="E98" i="16"/>
  <c r="E94" i="16"/>
  <c r="E90" i="16"/>
  <c r="E86" i="16"/>
  <c r="E82" i="16"/>
  <c r="E78" i="16"/>
  <c r="E74" i="16"/>
  <c r="E70" i="16"/>
  <c r="E66" i="16"/>
  <c r="E62" i="16"/>
  <c r="E58" i="16"/>
  <c r="E54" i="16"/>
  <c r="E50" i="16"/>
  <c r="E46" i="16"/>
  <c r="E42" i="16"/>
  <c r="E38" i="16"/>
  <c r="E34" i="16"/>
  <c r="E30" i="16"/>
  <c r="E26" i="16"/>
  <c r="E22" i="16"/>
  <c r="E18" i="16"/>
  <c r="E14" i="16"/>
  <c r="E10" i="16"/>
  <c r="E6" i="16"/>
  <c r="E347" i="16"/>
  <c r="E331" i="16"/>
  <c r="E315" i="16"/>
  <c r="E299" i="16"/>
  <c r="E283" i="16"/>
  <c r="E267" i="16"/>
  <c r="E251" i="16"/>
  <c r="E235" i="16"/>
  <c r="E219" i="16"/>
  <c r="E203" i="16"/>
  <c r="E187" i="16"/>
  <c r="E171" i="16"/>
  <c r="E155" i="16"/>
  <c r="E139" i="16"/>
  <c r="E123" i="16"/>
  <c r="E107" i="16"/>
  <c r="E91" i="16"/>
  <c r="E75" i="16"/>
  <c r="E59" i="16"/>
  <c r="E43" i="16"/>
  <c r="E27" i="16"/>
  <c r="E19" i="16"/>
  <c r="E15" i="16"/>
  <c r="E11" i="16"/>
  <c r="E7" i="16"/>
  <c r="BF5" i="16"/>
  <c r="BJ5" i="16"/>
  <c r="BK5" i="16" s="1"/>
  <c r="BG5" i="16"/>
  <c r="BH5" i="16"/>
  <c r="BI5" i="16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6" i="13"/>
  <c r="H75" i="13"/>
  <c r="I75" i="13"/>
  <c r="J75" i="13"/>
  <c r="K75" i="13"/>
  <c r="G75" i="13"/>
  <c r="O272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A293" i="8"/>
  <c r="A294" i="8" s="1"/>
  <c r="A295" i="8" s="1"/>
  <c r="A296" i="8" s="1"/>
  <c r="A292" i="8"/>
  <c r="BT206" i="16" l="1"/>
  <c r="BT181" i="16"/>
  <c r="BT131" i="16"/>
  <c r="BT50" i="16"/>
  <c r="BT35" i="16"/>
  <c r="BT337" i="16"/>
  <c r="BT241" i="16"/>
  <c r="BT285" i="16"/>
  <c r="BT193" i="16"/>
  <c r="BT151" i="16"/>
  <c r="BT329" i="16"/>
  <c r="BT338" i="16"/>
  <c r="BT293" i="16"/>
  <c r="BT339" i="16"/>
  <c r="BT318" i="16"/>
  <c r="BT325" i="16"/>
  <c r="BT247" i="16"/>
  <c r="BT126" i="16"/>
  <c r="BT132" i="16"/>
  <c r="BT87" i="16"/>
  <c r="BT246" i="16"/>
  <c r="BT253" i="16"/>
  <c r="BT307" i="16"/>
  <c r="BT291" i="16"/>
  <c r="BT290" i="16"/>
  <c r="BT281" i="16"/>
  <c r="BT85" i="16"/>
  <c r="BT107" i="16"/>
  <c r="BT300" i="16"/>
  <c r="BT258" i="16"/>
  <c r="BT221" i="16"/>
  <c r="BT275" i="16"/>
  <c r="BT330" i="16"/>
  <c r="BT177" i="16"/>
  <c r="BT233" i="16"/>
  <c r="BT194" i="16"/>
  <c r="BT322" i="16"/>
  <c r="BT94" i="16"/>
  <c r="BT143" i="16"/>
  <c r="BT54" i="16"/>
  <c r="BT195" i="16"/>
  <c r="BT171" i="16"/>
  <c r="BT146" i="16"/>
  <c r="BT76" i="16"/>
  <c r="BT115" i="16"/>
  <c r="BT161" i="16"/>
  <c r="BT227" i="16"/>
  <c r="BT67" i="16"/>
  <c r="BT158" i="16"/>
  <c r="BT240" i="16"/>
  <c r="BT137" i="16"/>
  <c r="BT156" i="16"/>
  <c r="BT118" i="16"/>
  <c r="BT68" i="16"/>
  <c r="BT120" i="16"/>
  <c r="BT83" i="16"/>
  <c r="BT21" i="16"/>
  <c r="BT340" i="16"/>
  <c r="BT75" i="16"/>
  <c r="BT53" i="16"/>
  <c r="BT101" i="16"/>
  <c r="BT192" i="16"/>
  <c r="BT10" i="16"/>
  <c r="BT95" i="16"/>
  <c r="BT31" i="16"/>
  <c r="BT212" i="16"/>
  <c r="BT276" i="16"/>
  <c r="BT121" i="16"/>
  <c r="BT60" i="16"/>
  <c r="BT271" i="16"/>
  <c r="BT19" i="16"/>
  <c r="BT100" i="16"/>
  <c r="BT144" i="16"/>
  <c r="BT33" i="16"/>
  <c r="BT11" i="16"/>
  <c r="BT82" i="16"/>
  <c r="BT191" i="16"/>
  <c r="BT14" i="16"/>
  <c r="BT7" i="16"/>
  <c r="BT44" i="16"/>
  <c r="BT343" i="16"/>
  <c r="BT17" i="16"/>
  <c r="BT47" i="16"/>
  <c r="BT98" i="16"/>
  <c r="BT142" i="16"/>
  <c r="BT26" i="16"/>
  <c r="BT141" i="16"/>
  <c r="BT119" i="16"/>
  <c r="BT173" i="16"/>
  <c r="BT269" i="16"/>
  <c r="BT218" i="16"/>
  <c r="BT202" i="16"/>
  <c r="BT238" i="16"/>
  <c r="BT226" i="16"/>
  <c r="BT190" i="16"/>
  <c r="BT311" i="16"/>
  <c r="BT225" i="16"/>
  <c r="BT282" i="16"/>
  <c r="BT235" i="16"/>
  <c r="BT277" i="16"/>
  <c r="BT262" i="16"/>
  <c r="BT213" i="16"/>
  <c r="BT310" i="16"/>
  <c r="BT326" i="16"/>
  <c r="BT266" i="16"/>
  <c r="BT162" i="16"/>
  <c r="BT341" i="16"/>
  <c r="BT321" i="16"/>
  <c r="BT201" i="16"/>
  <c r="BT69" i="16"/>
  <c r="BT263" i="16"/>
  <c r="BT239" i="16"/>
  <c r="BT40" i="16"/>
  <c r="BT111" i="16"/>
  <c r="BT73" i="16"/>
  <c r="BT255" i="16"/>
  <c r="BT153" i="16"/>
  <c r="BT37" i="16"/>
  <c r="BT56" i="16"/>
  <c r="BT16" i="16"/>
  <c r="BT204" i="16"/>
  <c r="BT55" i="16"/>
  <c r="BT24" i="16"/>
  <c r="BT174" i="16"/>
  <c r="BT232" i="16"/>
  <c r="BT84" i="16"/>
  <c r="BT187" i="16"/>
  <c r="BT18" i="16"/>
  <c r="BT23" i="16"/>
  <c r="BT86" i="16"/>
  <c r="BT315" i="16"/>
  <c r="BT272" i="16"/>
  <c r="BT52" i="16"/>
  <c r="BT12" i="16"/>
  <c r="CN8" i="16" s="1"/>
  <c r="BT264" i="16"/>
  <c r="BT138" i="16"/>
  <c r="BT36" i="16"/>
  <c r="BT64" i="16"/>
  <c r="BT220" i="16"/>
  <c r="BT168" i="16"/>
  <c r="BT80" i="16"/>
  <c r="BT312" i="16"/>
  <c r="BT20" i="16"/>
  <c r="BT81" i="16"/>
  <c r="BT34" i="16"/>
  <c r="BT48" i="16"/>
  <c r="BT331" i="16"/>
  <c r="BT164" i="16"/>
  <c r="BT117" i="16"/>
  <c r="BT42" i="16"/>
  <c r="BT199" i="16"/>
  <c r="BT183" i="16"/>
  <c r="BT122" i="16"/>
  <c r="BT265" i="16"/>
  <c r="BT252" i="16"/>
  <c r="BT320" i="16"/>
  <c r="BT167" i="16"/>
  <c r="BT299" i="16"/>
  <c r="BT308" i="16"/>
  <c r="BT200" i="16"/>
  <c r="BT65" i="16"/>
  <c r="BT324" i="16"/>
  <c r="BT216" i="16"/>
  <c r="BT15" i="16"/>
  <c r="BT108" i="16"/>
  <c r="BT231" i="16"/>
  <c r="BT154" i="16"/>
  <c r="BT284" i="16"/>
  <c r="BT25" i="16"/>
  <c r="BT180" i="16"/>
  <c r="BT302" i="16"/>
  <c r="BT189" i="16"/>
  <c r="BT309" i="16"/>
  <c r="BT286" i="16"/>
  <c r="BT242" i="16"/>
  <c r="BT297" i="16"/>
  <c r="BT182" i="16"/>
  <c r="BT301" i="16"/>
  <c r="BT313" i="16"/>
  <c r="BT257" i="16"/>
  <c r="BT197" i="16"/>
  <c r="BT261" i="16"/>
  <c r="BT333" i="16"/>
  <c r="BT170" i="16"/>
  <c r="BT237" i="16"/>
  <c r="BT278" i="16"/>
  <c r="BT198" i="16"/>
  <c r="BT217" i="16"/>
  <c r="BT254" i="16"/>
  <c r="BT289" i="16"/>
  <c r="BT230" i="16"/>
  <c r="BT334" i="16"/>
  <c r="BT270" i="16"/>
  <c r="BT178" i="16"/>
  <c r="BT323" i="16"/>
  <c r="BT149" i="16"/>
  <c r="BT140" i="16"/>
  <c r="BT148" i="16"/>
  <c r="BT196" i="16"/>
  <c r="BT77" i="16"/>
  <c r="BT104" i="16"/>
  <c r="BT251" i="16"/>
  <c r="BT13" i="16"/>
  <c r="BT123" i="16"/>
  <c r="BT91" i="16"/>
  <c r="BT335" i="16"/>
  <c r="BT145" i="16"/>
  <c r="BT292" i="16"/>
  <c r="BT163" i="16"/>
  <c r="BT30" i="16"/>
  <c r="BT79" i="16"/>
  <c r="BT28" i="16"/>
  <c r="BT169" i="16"/>
  <c r="BT110" i="16"/>
  <c r="BT99" i="16"/>
  <c r="BT32" i="16"/>
  <c r="BT175" i="16"/>
  <c r="BT256" i="16"/>
  <c r="BT74" i="16"/>
  <c r="BT125" i="16"/>
  <c r="BT316" i="16"/>
  <c r="BT280" i="16"/>
  <c r="BT304" i="16"/>
  <c r="BT89" i="16"/>
  <c r="BT283" i="16"/>
  <c r="BT150" i="16"/>
  <c r="BT46" i="16"/>
  <c r="BT62" i="16"/>
  <c r="BT224" i="16"/>
  <c r="BT29" i="16"/>
  <c r="BT152" i="16"/>
  <c r="BT136" i="16"/>
  <c r="BT172" i="16"/>
  <c r="BT260" i="16"/>
  <c r="BT22" i="16"/>
  <c r="BT96" i="16"/>
  <c r="BT139" i="16"/>
  <c r="BT228" i="16"/>
  <c r="BT268" i="16"/>
  <c r="BT45" i="16"/>
  <c r="BT245" i="16"/>
  <c r="BT211" i="16"/>
  <c r="BT328" i="16"/>
  <c r="BT267" i="16"/>
  <c r="BT27" i="16"/>
  <c r="BT92" i="16"/>
  <c r="BT135" i="16"/>
  <c r="BT319" i="16"/>
  <c r="BT114" i="16"/>
  <c r="BT106" i="16"/>
  <c r="BT70" i="16"/>
  <c r="BT165" i="16"/>
  <c r="BT90" i="16"/>
  <c r="BT59" i="16"/>
  <c r="BT296" i="16"/>
  <c r="BT214" i="16"/>
  <c r="BT229" i="16"/>
  <c r="BT314" i="16"/>
  <c r="BT298" i="16"/>
  <c r="BT249" i="16"/>
  <c r="BT342" i="16"/>
  <c r="BT205" i="16"/>
  <c r="BT185" i="16"/>
  <c r="BT294" i="16"/>
  <c r="BT317" i="16"/>
  <c r="BT273" i="16"/>
  <c r="BT274" i="16"/>
  <c r="BT222" i="16"/>
  <c r="BT209" i="16"/>
  <c r="BT250" i="16"/>
  <c r="BT234" i="16"/>
  <c r="BT305" i="16"/>
  <c r="BT306" i="16"/>
  <c r="BT186" i="16"/>
  <c r="BT210" i="16"/>
  <c r="BT127" i="16"/>
  <c r="BT93" i="16"/>
  <c r="BT71" i="16"/>
  <c r="BT336" i="16"/>
  <c r="BT41" i="16"/>
  <c r="BT58" i="16"/>
  <c r="BT66" i="16"/>
  <c r="BT219" i="16"/>
  <c r="BT97" i="16"/>
  <c r="BT43" i="16"/>
  <c r="BT134" i="16"/>
  <c r="BT295" i="16"/>
  <c r="BT9" i="16"/>
  <c r="BT8" i="16"/>
  <c r="BT208" i="16"/>
  <c r="BT57" i="16"/>
  <c r="BT288" i="16"/>
  <c r="BT61" i="16"/>
  <c r="BT327" i="16"/>
  <c r="BT49" i="16"/>
  <c r="BT176" i="16"/>
  <c r="BT63" i="16"/>
  <c r="BT207" i="16"/>
  <c r="BT72" i="16"/>
  <c r="BT129" i="16"/>
  <c r="BT103" i="16"/>
  <c r="BT39" i="16"/>
  <c r="BT203" i="16"/>
  <c r="BT248" i="16"/>
  <c r="BT124" i="16"/>
  <c r="BT244" i="16"/>
  <c r="BT188" i="16"/>
  <c r="BT128" i="16"/>
  <c r="BT147" i="16"/>
  <c r="BT223" i="16"/>
  <c r="BT215" i="16"/>
  <c r="BT109" i="16"/>
  <c r="BT243" i="16"/>
  <c r="BT279" i="16"/>
  <c r="BT332" i="16"/>
  <c r="BT133" i="16"/>
  <c r="BT236" i="16"/>
  <c r="BT116" i="16"/>
  <c r="BT303" i="16"/>
  <c r="BT88" i="16"/>
  <c r="BT130" i="16"/>
  <c r="BT155" i="16"/>
  <c r="BT102" i="16"/>
  <c r="BT105" i="16"/>
  <c r="BT179" i="16"/>
  <c r="BT38" i="16"/>
  <c r="BT157" i="16"/>
  <c r="BT259" i="16"/>
  <c r="BT112" i="16"/>
  <c r="BT184" i="16"/>
  <c r="BT51" i="16"/>
  <c r="BT113" i="16"/>
  <c r="BT159" i="16"/>
  <c r="BT78" i="16"/>
  <c r="BT287" i="16"/>
  <c r="BT160" i="16"/>
  <c r="BT166" i="16"/>
  <c r="CM21" i="16"/>
  <c r="CM69" i="16"/>
  <c r="CL50" i="16"/>
  <c r="CN4" i="16"/>
  <c r="CO16" i="16"/>
  <c r="CM33" i="16"/>
  <c r="CN85" i="16"/>
  <c r="CM4" i="16"/>
  <c r="CQ4" i="16"/>
  <c r="CL35" i="16"/>
  <c r="CL57" i="16"/>
  <c r="CO10" i="16"/>
  <c r="CO101" i="16"/>
  <c r="CP10" i="16"/>
  <c r="CP4" i="16"/>
  <c r="CQ16" i="16"/>
  <c r="CN100" i="16"/>
  <c r="CL104" i="16"/>
  <c r="CQ74" i="16"/>
  <c r="CN16" i="16"/>
  <c r="CP20" i="16"/>
  <c r="CM27" i="16"/>
  <c r="CP9" i="16"/>
  <c r="CL91" i="16"/>
  <c r="CN111" i="16"/>
  <c r="CL9" i="16"/>
  <c r="CO4" i="16"/>
  <c r="CL36" i="16"/>
  <c r="CO64" i="16"/>
  <c r="CP25" i="16"/>
  <c r="CN12" i="16"/>
  <c r="CO115" i="16"/>
  <c r="CP103" i="16"/>
  <c r="CN92" i="16"/>
  <c r="CO123" i="16"/>
  <c r="CP98" i="16"/>
  <c r="CM120" i="16"/>
  <c r="CP85" i="16"/>
  <c r="CM107" i="16"/>
  <c r="CM105" i="16"/>
  <c r="CN105" i="16"/>
  <c r="CP114" i="16"/>
  <c r="CO86" i="16"/>
  <c r="CN121" i="16"/>
  <c r="CP109" i="16"/>
  <c r="CO103" i="16"/>
  <c r="CQ97" i="16"/>
  <c r="CO122" i="16"/>
  <c r="BB5" i="16"/>
  <c r="BL5" i="16" s="1" a="1"/>
  <c r="BL5" i="16" s="1"/>
  <c r="BN5" i="16" s="1"/>
  <c r="BF4" i="16"/>
  <c r="BJ4" i="16"/>
  <c r="BG4" i="16"/>
  <c r="BI4" i="16"/>
  <c r="BH4" i="16"/>
  <c r="BG8" i="16"/>
  <c r="BH8" i="16"/>
  <c r="BI8" i="16"/>
  <c r="BJ8" i="16"/>
  <c r="BF8" i="16"/>
  <c r="A297" i="8"/>
  <c r="CL124" i="16" l="1"/>
  <c r="CN122" i="16"/>
  <c r="CQ98" i="16"/>
  <c r="CO85" i="16"/>
  <c r="CL108" i="16"/>
  <c r="CO111" i="16"/>
  <c r="CM122" i="16"/>
  <c r="CN88" i="16"/>
  <c r="CP102" i="16"/>
  <c r="CP83" i="16"/>
  <c r="CQ88" i="16"/>
  <c r="CL112" i="16"/>
  <c r="CM83" i="16"/>
  <c r="CM100" i="16"/>
  <c r="CO114" i="16"/>
  <c r="CL109" i="16"/>
  <c r="CO22" i="16"/>
  <c r="CN19" i="16"/>
  <c r="CP64" i="16"/>
  <c r="CL13" i="16"/>
  <c r="CQ70" i="16"/>
  <c r="CL31" i="16"/>
  <c r="CM91" i="16"/>
  <c r="CL75" i="16"/>
  <c r="CP13" i="16"/>
  <c r="CN29" i="16"/>
  <c r="CL39" i="16"/>
  <c r="CL66" i="16"/>
  <c r="CM123" i="16"/>
  <c r="CO109" i="16"/>
  <c r="CQ13" i="16"/>
  <c r="CN9" i="16"/>
  <c r="CM10" i="16"/>
  <c r="CQ122" i="16"/>
  <c r="CM30" i="16"/>
  <c r="CQ28" i="16"/>
  <c r="CL24" i="16"/>
  <c r="CL10" i="16"/>
  <c r="CM87" i="16"/>
  <c r="CL19" i="16"/>
  <c r="CQ15" i="16"/>
  <c r="CQ8" i="16"/>
  <c r="CP96" i="16"/>
  <c r="CM17" i="16"/>
  <c r="CQ123" i="16"/>
  <c r="CP113" i="16"/>
  <c r="CQ114" i="16"/>
  <c r="CN114" i="16"/>
  <c r="CO117" i="16"/>
  <c r="CQ124" i="16"/>
  <c r="CL94" i="16"/>
  <c r="CL117" i="16"/>
  <c r="CL102" i="16"/>
  <c r="CN124" i="16"/>
  <c r="CQ116" i="16"/>
  <c r="CN104" i="16"/>
  <c r="CP112" i="16"/>
  <c r="CQ101" i="16"/>
  <c r="CQ94" i="16"/>
  <c r="CL89" i="16"/>
  <c r="CQ115" i="16"/>
  <c r="CQ25" i="16"/>
  <c r="CP35" i="16"/>
  <c r="CM51" i="16"/>
  <c r="CQ18" i="16"/>
  <c r="CO13" i="16"/>
  <c r="CP88" i="16"/>
  <c r="CM113" i="16"/>
  <c r="CL63" i="16"/>
  <c r="CO29" i="16"/>
  <c r="CO7" i="16"/>
  <c r="CM60" i="16"/>
  <c r="CO56" i="16"/>
  <c r="CM118" i="16"/>
  <c r="CP121" i="16"/>
  <c r="CM37" i="16"/>
  <c r="CP8" i="16"/>
  <c r="CL43" i="16"/>
  <c r="CO118" i="16"/>
  <c r="CQ35" i="16"/>
  <c r="CL14" i="16"/>
  <c r="CN7" i="16"/>
  <c r="CL5" i="16"/>
  <c r="CO19" i="16"/>
  <c r="CP74" i="16"/>
  <c r="CQ11" i="16"/>
  <c r="CL65" i="16"/>
  <c r="CL72" i="16"/>
  <c r="CN82" i="16"/>
  <c r="CQ95" i="16"/>
  <c r="CO102" i="16"/>
  <c r="CO90" i="16"/>
  <c r="CO95" i="16"/>
  <c r="CN120" i="16"/>
  <c r="CM99" i="16"/>
  <c r="CQ119" i="16"/>
  <c r="CQ107" i="16"/>
  <c r="CO82" i="16"/>
  <c r="CM95" i="16"/>
  <c r="CP119" i="16"/>
  <c r="CQ105" i="16"/>
  <c r="CL84" i="16"/>
  <c r="CL123" i="16"/>
  <c r="CQ117" i="16"/>
  <c r="CP84" i="16"/>
  <c r="CN83" i="16"/>
  <c r="CM115" i="16"/>
  <c r="CP42" i="16"/>
  <c r="CP40" i="16"/>
  <c r="CM18" i="16"/>
  <c r="CO33" i="16"/>
  <c r="CQ58" i="16"/>
  <c r="CN102" i="16"/>
  <c r="CL87" i="16"/>
  <c r="CN13" i="16"/>
  <c r="CP19" i="16"/>
  <c r="CO62" i="16"/>
  <c r="CO27" i="16"/>
  <c r="CL85" i="16"/>
  <c r="CN107" i="16"/>
  <c r="CP18" i="16"/>
  <c r="CQ38" i="16"/>
  <c r="CM20" i="16"/>
  <c r="CO39" i="16"/>
  <c r="CO110" i="16"/>
  <c r="CO5" i="16"/>
  <c r="CQ81" i="16"/>
  <c r="CP7" i="16"/>
  <c r="CO58" i="16"/>
  <c r="CL51" i="16"/>
  <c r="CP14" i="16"/>
  <c r="CO51" i="16"/>
  <c r="CN50" i="16"/>
  <c r="CM29" i="16"/>
  <c r="CO8" i="16"/>
  <c r="CO98" i="16"/>
  <c r="CQ99" i="16"/>
  <c r="CL96" i="16"/>
  <c r="CP124" i="16"/>
  <c r="CQ110" i="16"/>
  <c r="CQ113" i="16"/>
  <c r="CO116" i="16"/>
  <c r="CP86" i="16"/>
  <c r="CQ83" i="16"/>
  <c r="CL118" i="16"/>
  <c r="CN115" i="16"/>
  <c r="CL82" i="16"/>
  <c r="CO124" i="16"/>
  <c r="CQ112" i="16"/>
  <c r="CM84" i="16"/>
  <c r="CO108" i="16"/>
  <c r="CO75" i="16"/>
  <c r="CL34" i="16"/>
  <c r="CM8" i="16"/>
  <c r="CL28" i="16"/>
  <c r="CP22" i="16"/>
  <c r="CN37" i="16"/>
  <c r="CN101" i="16"/>
  <c r="CL121" i="16"/>
  <c r="CO11" i="16"/>
  <c r="CN18" i="16"/>
  <c r="CP70" i="16"/>
  <c r="CL18" i="16"/>
  <c r="CM86" i="16"/>
  <c r="CO97" i="16"/>
  <c r="CM68" i="16"/>
  <c r="CQ77" i="16"/>
  <c r="CP43" i="16"/>
  <c r="CP76" i="16"/>
  <c r="CO121" i="16"/>
  <c r="CM7" i="16"/>
  <c r="CO6" i="16"/>
  <c r="CO42" i="16"/>
  <c r="CQ9" i="16"/>
  <c r="CP11" i="16"/>
  <c r="CO55" i="16"/>
  <c r="CN57" i="16"/>
  <c r="CN14" i="16"/>
  <c r="CQ100" i="16"/>
  <c r="CM114" i="16"/>
  <c r="CP87" i="16"/>
  <c r="CL99" i="16"/>
  <c r="CM112" i="16"/>
  <c r="CQ118" i="16"/>
  <c r="CO99" i="16"/>
  <c r="CL101" i="16"/>
  <c r="CM93" i="16"/>
  <c r="CM102" i="16"/>
  <c r="CL110" i="16"/>
  <c r="CQ86" i="16"/>
  <c r="CM119" i="16"/>
  <c r="CL122" i="16"/>
  <c r="CP118" i="16"/>
  <c r="CP82" i="16"/>
  <c r="CM14" i="16"/>
  <c r="CN28" i="16"/>
  <c r="CO40" i="16"/>
  <c r="CO20" i="16"/>
  <c r="CO43" i="16"/>
  <c r="CP89" i="16"/>
  <c r="CP116" i="16"/>
  <c r="CQ50" i="16"/>
  <c r="CL22" i="16"/>
  <c r="CN77" i="16"/>
  <c r="CO14" i="16"/>
  <c r="CN44" i="16"/>
  <c r="CO92" i="16"/>
  <c r="CQ56" i="16"/>
  <c r="CO17" i="16"/>
  <c r="CN66" i="16"/>
  <c r="CL20" i="16"/>
  <c r="CL107" i="16"/>
  <c r="CP57" i="16"/>
  <c r="CM90" i="16"/>
  <c r="CQ75" i="16"/>
  <c r="CP90" i="16"/>
  <c r="CN47" i="16"/>
  <c r="CM9" i="16"/>
  <c r="CN6" i="16"/>
  <c r="CM42" i="16"/>
  <c r="CO30" i="16"/>
  <c r="CO45" i="16"/>
  <c r="CP110" i="16"/>
  <c r="CP108" i="16"/>
  <c r="CL103" i="16"/>
  <c r="CQ121" i="16"/>
  <c r="CP100" i="16"/>
  <c r="CP104" i="16"/>
  <c r="CL105" i="16"/>
  <c r="CP115" i="16"/>
  <c r="CM96" i="16"/>
  <c r="CQ108" i="16"/>
  <c r="CN103" i="16"/>
  <c r="CQ89" i="16"/>
  <c r="CP105" i="16"/>
  <c r="CM111" i="16"/>
  <c r="CN99" i="16"/>
  <c r="CL119" i="16"/>
  <c r="CM16" i="16"/>
  <c r="CN24" i="16"/>
  <c r="CL52" i="16"/>
  <c r="CP21" i="16"/>
  <c r="CL37" i="16"/>
  <c r="CL61" i="16"/>
  <c r="CQ109" i="16"/>
  <c r="CN112" i="16"/>
  <c r="CO12" i="16"/>
  <c r="CQ20" i="16"/>
  <c r="CQ14" i="16"/>
  <c r="CQ6" i="16"/>
  <c r="CQ62" i="16"/>
  <c r="CL115" i="16"/>
  <c r="CQ40" i="16"/>
  <c r="CO70" i="16"/>
  <c r="CN40" i="16"/>
  <c r="CM25" i="16"/>
  <c r="CM28" i="16"/>
  <c r="CQ19" i="16"/>
  <c r="CO34" i="16"/>
  <c r="CL71" i="16"/>
  <c r="CL70" i="16"/>
  <c r="CP78" i="16"/>
  <c r="CN35" i="16"/>
  <c r="CQ65" i="16"/>
  <c r="CO81" i="16"/>
  <c r="CN5" i="16"/>
  <c r="CQ5" i="16"/>
  <c r="CO93" i="16"/>
  <c r="CQ106" i="16"/>
  <c r="CN98" i="16"/>
  <c r="CP117" i="16"/>
  <c r="CP94" i="16"/>
  <c r="CP111" i="16"/>
  <c r="CP99" i="16"/>
  <c r="CP95" i="16"/>
  <c r="CQ87" i="16"/>
  <c r="CN84" i="16"/>
  <c r="CM116" i="16"/>
  <c r="CM109" i="16"/>
  <c r="CL120" i="16"/>
  <c r="CN110" i="16"/>
  <c r="CM108" i="16"/>
  <c r="CN117" i="16"/>
  <c r="CQ71" i="16"/>
  <c r="CN33" i="16"/>
  <c r="CM40" i="16"/>
  <c r="CL33" i="16"/>
  <c r="CP6" i="16"/>
  <c r="CO65" i="16"/>
  <c r="CM110" i="16"/>
  <c r="CQ32" i="16"/>
  <c r="CP16" i="16"/>
  <c r="CN15" i="16"/>
  <c r="CM32" i="16"/>
  <c r="CO79" i="16"/>
  <c r="CO107" i="16"/>
  <c r="CO87" i="16"/>
  <c r="CQ72" i="16"/>
  <c r="CO26" i="16"/>
  <c r="CL23" i="16"/>
  <c r="CO88" i="16"/>
  <c r="CP31" i="16"/>
  <c r="CN39" i="16"/>
  <c r="CO84" i="16"/>
  <c r="CN31" i="16"/>
  <c r="CM79" i="16"/>
  <c r="CN65" i="16"/>
  <c r="CQ57" i="16"/>
  <c r="CQ90" i="16"/>
  <c r="CN55" i="16"/>
  <c r="CN51" i="16"/>
  <c r="CM23" i="16"/>
  <c r="CN23" i="16"/>
  <c r="CL58" i="16"/>
  <c r="CN27" i="16"/>
  <c r="CO67" i="16"/>
  <c r="CP73" i="16"/>
  <c r="CQ92" i="16"/>
  <c r="CN58" i="16"/>
  <c r="CQ73" i="16"/>
  <c r="CM52" i="16"/>
  <c r="CQ59" i="16"/>
  <c r="CP60" i="16"/>
  <c r="CL67" i="16"/>
  <c r="CO96" i="16"/>
  <c r="CQ21" i="16"/>
  <c r="CP48" i="16"/>
  <c r="CN74" i="16"/>
  <c r="CQ26" i="16"/>
  <c r="CM63" i="16"/>
  <c r="CP27" i="16"/>
  <c r="CL27" i="16"/>
  <c r="CO69" i="16"/>
  <c r="CN42" i="16"/>
  <c r="CL45" i="16"/>
  <c r="CN69" i="16"/>
  <c r="CP36" i="16"/>
  <c r="CN53" i="16"/>
  <c r="CQ82" i="16"/>
  <c r="CN109" i="16"/>
  <c r="CN123" i="16"/>
  <c r="CL88" i="16"/>
  <c r="CO72" i="16"/>
  <c r="CP44" i="16"/>
  <c r="CQ53" i="16"/>
  <c r="CO57" i="16"/>
  <c r="CP45" i="16"/>
  <c r="CM101" i="16"/>
  <c r="CQ104" i="16"/>
  <c r="CQ103" i="16"/>
  <c r="CN119" i="16"/>
  <c r="CL114" i="16"/>
  <c r="CP92" i="16"/>
  <c r="CM74" i="16"/>
  <c r="CQ67" i="16"/>
  <c r="CN30" i="16"/>
  <c r="CQ24" i="16"/>
  <c r="CQ36" i="16"/>
  <c r="CM24" i="16"/>
  <c r="CL26" i="16"/>
  <c r="CN61" i="16"/>
  <c r="CM55" i="16"/>
  <c r="CM65" i="16"/>
  <c r="CO24" i="16"/>
  <c r="CL116" i="16"/>
  <c r="CO120" i="16"/>
  <c r="CL90" i="16"/>
  <c r="CO89" i="16"/>
  <c r="CM121" i="16"/>
  <c r="CP101" i="16"/>
  <c r="CM97" i="16"/>
  <c r="CQ48" i="16"/>
  <c r="CM66" i="16"/>
  <c r="CN72" i="16"/>
  <c r="CL40" i="16"/>
  <c r="CO41" i="16"/>
  <c r="CP28" i="16"/>
  <c r="CN70" i="16"/>
  <c r="CO83" i="16"/>
  <c r="CP39" i="16"/>
  <c r="CM35" i="16"/>
  <c r="CQ63" i="16"/>
  <c r="CO50" i="16"/>
  <c r="CL54" i="16"/>
  <c r="CL49" i="16"/>
  <c r="CN25" i="16"/>
  <c r="CQ45" i="16"/>
  <c r="CO47" i="16"/>
  <c r="CM85" i="16"/>
  <c r="CQ61" i="16"/>
  <c r="CN36" i="16"/>
  <c r="CM44" i="16"/>
  <c r="CN38" i="16"/>
  <c r="CP123" i="16"/>
  <c r="CM98" i="16"/>
  <c r="CL113" i="16"/>
  <c r="CL100" i="16"/>
  <c r="CQ44" i="16"/>
  <c r="CQ42" i="16"/>
  <c r="CQ64" i="16"/>
  <c r="CP33" i="16"/>
  <c r="CM53" i="16"/>
  <c r="CO36" i="16"/>
  <c r="CP80" i="16"/>
  <c r="CN34" i="16"/>
  <c r="CO105" i="16"/>
  <c r="CM124" i="16"/>
  <c r="CM104" i="16"/>
  <c r="CM117" i="16"/>
  <c r="CN118" i="16"/>
  <c r="CN96" i="16"/>
  <c r="CO119" i="16"/>
  <c r="CN76" i="16"/>
  <c r="CO54" i="16"/>
  <c r="CN26" i="16"/>
  <c r="CQ29" i="16"/>
  <c r="CP77" i="16"/>
  <c r="CQ79" i="16"/>
  <c r="CL56" i="16"/>
  <c r="CP29" i="16"/>
  <c r="CO80" i="16"/>
  <c r="CQ39" i="16"/>
  <c r="CO112" i="16"/>
  <c r="CL98" i="16"/>
  <c r="CL95" i="16"/>
  <c r="CQ111" i="16"/>
  <c r="CM106" i="16"/>
  <c r="CP91" i="16"/>
  <c r="CP54" i="16"/>
  <c r="CO60" i="16"/>
  <c r="CN68" i="16"/>
  <c r="CN91" i="16"/>
  <c r="CO77" i="16"/>
  <c r="CP52" i="16"/>
  <c r="CL78" i="16"/>
  <c r="CO38" i="16"/>
  <c r="CP41" i="16"/>
  <c r="CM56" i="16"/>
  <c r="CO71" i="16"/>
  <c r="CP34" i="16"/>
  <c r="CN116" i="16"/>
  <c r="CQ84" i="16"/>
  <c r="CM103" i="16"/>
  <c r="CP122" i="16"/>
  <c r="CP120" i="16"/>
  <c r="CN108" i="16"/>
  <c r="CN106" i="16"/>
  <c r="CQ96" i="16"/>
  <c r="CO104" i="16"/>
  <c r="CO100" i="16"/>
  <c r="CN89" i="16"/>
  <c r="CN93" i="16"/>
  <c r="CL111" i="16"/>
  <c r="CQ78" i="16"/>
  <c r="CO61" i="16"/>
  <c r="CP65" i="16"/>
  <c r="CL64" i="16"/>
  <c r="CM38" i="16"/>
  <c r="CO28" i="16"/>
  <c r="CM39" i="16"/>
  <c r="CN87" i="16"/>
  <c r="CN73" i="16"/>
  <c r="CQ55" i="16"/>
  <c r="CP62" i="16"/>
  <c r="CQ47" i="16"/>
  <c r="CL4" i="16"/>
  <c r="CL17" i="16"/>
  <c r="CQ76" i="16"/>
  <c r="CM67" i="16"/>
  <c r="CO66" i="16"/>
  <c r="CL79" i="16"/>
  <c r="CO32" i="16"/>
  <c r="CM76" i="16"/>
  <c r="CO44" i="16"/>
  <c r="CQ91" i="16"/>
  <c r="CL7" i="16"/>
  <c r="CN71" i="16"/>
  <c r="CN67" i="16"/>
  <c r="CN59" i="16"/>
  <c r="CQ43" i="16"/>
  <c r="CL59" i="16"/>
  <c r="CM58" i="16"/>
  <c r="CP50" i="16"/>
  <c r="CQ12" i="16"/>
  <c r="CL8" i="16"/>
  <c r="CN80" i="16"/>
  <c r="CN75" i="16"/>
  <c r="CN32" i="16"/>
  <c r="CM80" i="16"/>
  <c r="CP32" i="16"/>
  <c r="CO31" i="16"/>
  <c r="CQ7" i="16"/>
  <c r="CO18" i="16"/>
  <c r="CL6" i="16"/>
  <c r="CL55" i="16"/>
  <c r="CN56" i="16"/>
  <c r="CM54" i="16"/>
  <c r="CN48" i="16"/>
  <c r="CN95" i="16"/>
  <c r="CL97" i="16"/>
  <c r="CO52" i="16"/>
  <c r="CL25" i="16"/>
  <c r="CL93" i="16"/>
  <c r="CM48" i="16"/>
  <c r="CL12" i="16"/>
  <c r="CO35" i="16"/>
  <c r="CQ46" i="16"/>
  <c r="CO91" i="16"/>
  <c r="CM5" i="16"/>
  <c r="CO46" i="16"/>
  <c r="CO74" i="16"/>
  <c r="CN21" i="16"/>
  <c r="CP15" i="16"/>
  <c r="CM71" i="16"/>
  <c r="CQ27" i="16"/>
  <c r="CL92" i="16"/>
  <c r="CN52" i="16"/>
  <c r="CM57" i="16"/>
  <c r="CL53" i="16"/>
  <c r="CL69" i="16"/>
  <c r="CO76" i="16"/>
  <c r="CM49" i="16"/>
  <c r="CO48" i="16"/>
  <c r="CP66" i="16"/>
  <c r="CP75" i="16"/>
  <c r="CQ54" i="16"/>
  <c r="CP37" i="16"/>
  <c r="CP26" i="16"/>
  <c r="CN46" i="16"/>
  <c r="CQ17" i="16"/>
  <c r="CQ10" i="16"/>
  <c r="CQ102" i="16"/>
  <c r="CN113" i="16"/>
  <c r="CM88" i="16"/>
  <c r="CO113" i="16"/>
  <c r="CM92" i="16"/>
  <c r="CO94" i="16"/>
  <c r="CP58" i="16"/>
  <c r="CL81" i="16"/>
  <c r="CP49" i="16"/>
  <c r="CN11" i="16"/>
  <c r="CO15" i="16"/>
  <c r="CQ22" i="16"/>
  <c r="CN20" i="16"/>
  <c r="CQ34" i="16"/>
  <c r="CL42" i="16"/>
  <c r="CM13" i="16"/>
  <c r="CL77" i="16"/>
  <c r="CQ37" i="16"/>
  <c r="CM41" i="16"/>
  <c r="CL62" i="16"/>
  <c r="CM12" i="16"/>
  <c r="CP23" i="16"/>
  <c r="CM72" i="16"/>
  <c r="CN64" i="16"/>
  <c r="CO23" i="16"/>
  <c r="CM19" i="16"/>
  <c r="CM6" i="16"/>
  <c r="CM70" i="16"/>
  <c r="CM50" i="16"/>
  <c r="CL46" i="16"/>
  <c r="CL38" i="16"/>
  <c r="CN54" i="16"/>
  <c r="CN62" i="16"/>
  <c r="CL47" i="16"/>
  <c r="CQ51" i="16"/>
  <c r="CQ49" i="16"/>
  <c r="CP69" i="16"/>
  <c r="CL60" i="16"/>
  <c r="CQ80" i="16"/>
  <c r="CN41" i="16"/>
  <c r="CO73" i="16"/>
  <c r="CM15" i="16"/>
  <c r="CP24" i="16"/>
  <c r="CM34" i="16"/>
  <c r="CP17" i="16"/>
  <c r="CO78" i="16"/>
  <c r="CL68" i="16"/>
  <c r="CL30" i="16"/>
  <c r="CP97" i="16"/>
  <c r="CL44" i="16"/>
  <c r="CN43" i="16"/>
  <c r="CO21" i="16"/>
  <c r="CO59" i="16"/>
  <c r="CP68" i="16"/>
  <c r="CP93" i="16"/>
  <c r="CP47" i="16"/>
  <c r="CQ85" i="16"/>
  <c r="CP56" i="16"/>
  <c r="CP61" i="16"/>
  <c r="CO25" i="16"/>
  <c r="CP81" i="16"/>
  <c r="CM47" i="16"/>
  <c r="CQ31" i="16"/>
  <c r="CQ33" i="16"/>
  <c r="CM31" i="16"/>
  <c r="CQ30" i="16"/>
  <c r="CL48" i="16"/>
  <c r="CO9" i="16"/>
  <c r="CP38" i="16"/>
  <c r="CN90" i="16"/>
  <c r="CP12" i="16"/>
  <c r="CN10" i="16"/>
  <c r="CO63" i="16"/>
  <c r="CL74" i="16"/>
  <c r="CO68" i="16"/>
  <c r="CP79" i="16"/>
  <c r="CO37" i="16"/>
  <c r="CN45" i="16"/>
  <c r="CL11" i="16"/>
  <c r="CP63" i="16"/>
  <c r="CL21" i="16"/>
  <c r="CM22" i="16"/>
  <c r="CP30" i="16"/>
  <c r="CL29" i="16"/>
  <c r="CM11" i="16"/>
  <c r="CP106" i="16"/>
  <c r="CL83" i="16"/>
  <c r="CP107" i="16"/>
  <c r="CQ120" i="16"/>
  <c r="CL106" i="16"/>
  <c r="CO106" i="16"/>
  <c r="CQ60" i="16"/>
  <c r="CM89" i="16"/>
  <c r="CM94" i="16"/>
  <c r="CL16" i="16"/>
  <c r="CN81" i="16"/>
  <c r="CP5" i="16"/>
  <c r="CL15" i="16"/>
  <c r="CM75" i="16"/>
  <c r="CP55" i="16"/>
  <c r="CM61" i="16"/>
  <c r="CL86" i="16"/>
  <c r="CN60" i="16"/>
  <c r="CQ23" i="16"/>
  <c r="CP72" i="16"/>
  <c r="CL41" i="16"/>
  <c r="CM45" i="16"/>
  <c r="CP67" i="16"/>
  <c r="CM64" i="16"/>
  <c r="CQ41" i="16"/>
  <c r="CQ93" i="16"/>
  <c r="CO53" i="16"/>
  <c r="CP71" i="16"/>
  <c r="CN78" i="16"/>
  <c r="CM81" i="16"/>
  <c r="CP59" i="16"/>
  <c r="CM36" i="16"/>
  <c r="CM59" i="16"/>
  <c r="CL73" i="16"/>
  <c r="CL76" i="16"/>
  <c r="CM26" i="16"/>
  <c r="CN49" i="16"/>
  <c r="CM82" i="16"/>
  <c r="CQ66" i="16"/>
  <c r="CN63" i="16"/>
  <c r="CQ68" i="16"/>
  <c r="CM77" i="16"/>
  <c r="CQ69" i="16"/>
  <c r="CP46" i="16"/>
  <c r="CM62" i="16"/>
  <c r="CN79" i="16"/>
  <c r="CN22" i="16"/>
  <c r="CM46" i="16"/>
  <c r="CP51" i="16"/>
  <c r="CM78" i="16"/>
  <c r="CN86" i="16"/>
  <c r="CN94" i="16"/>
  <c r="CM73" i="16"/>
  <c r="CM43" i="16"/>
  <c r="CN97" i="16"/>
  <c r="CL32" i="16"/>
  <c r="CQ52" i="16"/>
  <c r="CL80" i="16"/>
  <c r="CN17" i="16"/>
  <c r="CO49" i="16"/>
  <c r="CP53" i="16"/>
  <c r="BB8" i="16"/>
  <c r="BL8" i="16" s="1" a="1"/>
  <c r="BL8" i="16" s="1"/>
  <c r="BN8" i="16" s="1"/>
  <c r="BB4" i="16"/>
  <c r="BL4" i="16" s="1" a="1"/>
  <c r="BL4" i="16" s="1"/>
  <c r="BN4" i="16" s="1"/>
  <c r="BH7" i="16"/>
  <c r="BI7" i="16"/>
  <c r="BF7" i="16"/>
  <c r="BJ7" i="16"/>
  <c r="BG7" i="16"/>
  <c r="BI6" i="16"/>
  <c r="BF6" i="16"/>
  <c r="BJ6" i="16"/>
  <c r="BK6" i="16" s="1"/>
  <c r="BK7" i="16" s="1"/>
  <c r="BK8" i="16" s="1"/>
  <c r="BG6" i="16"/>
  <c r="BH6" i="16"/>
  <c r="A298" i="8"/>
  <c r="BB6" i="16" l="1"/>
  <c r="BL6" i="16" s="1" a="1"/>
  <c r="BL6" i="16" s="1"/>
  <c r="BN6" i="16" s="1"/>
  <c r="BB7" i="16"/>
  <c r="BL7" i="16" s="1" a="1"/>
  <c r="BL7" i="16" s="1"/>
  <c r="BN7" i="16" s="1"/>
  <c r="BF9" i="16"/>
  <c r="BJ9" i="16"/>
  <c r="BK9" i="16" s="1"/>
  <c r="BG9" i="16"/>
  <c r="BH9" i="16"/>
  <c r="BI9" i="16"/>
  <c r="BI10" i="16"/>
  <c r="BF10" i="16"/>
  <c r="BJ10" i="16"/>
  <c r="BG10" i="16"/>
  <c r="BH10" i="16"/>
  <c r="A299" i="8"/>
  <c r="BK10" i="16" l="1"/>
  <c r="BB10" i="16"/>
  <c r="BL10" i="16" s="1" a="1"/>
  <c r="BL10" i="16" s="1"/>
  <c r="BN10" i="16" s="1"/>
  <c r="BB9" i="16"/>
  <c r="BL9" i="16" s="1" a="1"/>
  <c r="BL9" i="16" s="1"/>
  <c r="BN9" i="16" s="1"/>
  <c r="BH11" i="16"/>
  <c r="BI11" i="16"/>
  <c r="BF11" i="16"/>
  <c r="BJ11" i="16"/>
  <c r="BK11" i="16" s="1"/>
  <c r="BG11" i="16"/>
  <c r="A300" i="8"/>
  <c r="BB11" i="16" l="1"/>
  <c r="BL11" i="16" s="1" a="1"/>
  <c r="BL11" i="16" s="1"/>
  <c r="BN11" i="16" s="1"/>
  <c r="BG12" i="16"/>
  <c r="BH12" i="16"/>
  <c r="BI12" i="16"/>
  <c r="BF12" i="16"/>
  <c r="BJ12" i="16"/>
  <c r="BK12" i="16" s="1"/>
  <c r="A301" i="8"/>
  <c r="BB12" i="16" l="1"/>
  <c r="BL12" i="16" s="1" a="1"/>
  <c r="BL12" i="16" s="1"/>
  <c r="BN12" i="16" s="1"/>
  <c r="BF13" i="16"/>
  <c r="BJ13" i="16"/>
  <c r="BK13" i="16" s="1"/>
  <c r="BG13" i="16"/>
  <c r="BH13" i="16"/>
  <c r="BI13" i="16"/>
  <c r="A302" i="8"/>
  <c r="BB13" i="16" l="1"/>
  <c r="BL13" i="16" s="1" a="1"/>
  <c r="BL13" i="16" s="1"/>
  <c r="BN13" i="16" s="1"/>
  <c r="BI14" i="16"/>
  <c r="BF14" i="16"/>
  <c r="BJ14" i="16"/>
  <c r="BK14" i="16" s="1"/>
  <c r="BG14" i="16"/>
  <c r="BH14" i="16"/>
  <c r="A303" i="8"/>
  <c r="BB14" i="16" l="1"/>
  <c r="BL14" i="16" s="1" a="1"/>
  <c r="BL14" i="16" s="1"/>
  <c r="BN14" i="16" s="1"/>
  <c r="BH15" i="16"/>
  <c r="BI15" i="16"/>
  <c r="BF15" i="16"/>
  <c r="BJ15" i="16"/>
  <c r="BK15" i="16" s="1"/>
  <c r="BG15" i="16"/>
  <c r="A304" i="8"/>
  <c r="BB15" i="16" l="1"/>
  <c r="BL15" i="16" s="1" a="1"/>
  <c r="BL15" i="16" s="1"/>
  <c r="BN15" i="16" s="1"/>
  <c r="BG16" i="16"/>
  <c r="BH16" i="16"/>
  <c r="BI16" i="16"/>
  <c r="BJ16" i="16"/>
  <c r="BK16" i="16" s="1"/>
  <c r="BF16" i="16"/>
  <c r="BB16" i="16" l="1"/>
  <c r="BL16" i="16" s="1" a="1"/>
  <c r="BL16" i="16" s="1"/>
  <c r="BN16" i="16" s="1"/>
  <c r="BF17" i="16"/>
  <c r="BJ17" i="16"/>
  <c r="BK17" i="16" s="1"/>
  <c r="BG17" i="16"/>
  <c r="BH17" i="16"/>
  <c r="BI17" i="16"/>
  <c r="BB17" i="16" l="1"/>
  <c r="BL17" i="16" s="1" a="1"/>
  <c r="BL17" i="16" s="1"/>
  <c r="BN17" i="16" s="1"/>
  <c r="BI18" i="16"/>
  <c r="BF18" i="16"/>
  <c r="BJ18" i="16"/>
  <c r="BK18" i="16" s="1"/>
  <c r="BG18" i="16"/>
  <c r="BH18" i="16"/>
  <c r="BB18" i="16" l="1"/>
  <c r="BL18" i="16" s="1" a="1"/>
  <c r="BL18" i="16" s="1"/>
  <c r="BN18" i="16" s="1"/>
  <c r="BH19" i="16"/>
  <c r="BI19" i="16"/>
  <c r="BF19" i="16"/>
  <c r="BJ19" i="16"/>
  <c r="BK19" i="16" s="1"/>
  <c r="BG19" i="16"/>
  <c r="M84" i="13"/>
  <c r="BB19" i="16" l="1"/>
  <c r="BL19" i="16" s="1" a="1"/>
  <c r="BL19" i="16" s="1"/>
  <c r="BN19" i="16" s="1"/>
  <c r="BG20" i="16"/>
  <c r="BH20" i="16"/>
  <c r="BI20" i="16"/>
  <c r="BF20" i="16"/>
  <c r="BJ20" i="16"/>
  <c r="BK20" i="16" s="1"/>
  <c r="BB20" i="16" l="1"/>
  <c r="BL20" i="16" s="1" a="1"/>
  <c r="BL20" i="16" s="1"/>
  <c r="BN20" i="16" s="1"/>
  <c r="BF21" i="16"/>
  <c r="BJ21" i="16"/>
  <c r="BK21" i="16" s="1"/>
  <c r="BG21" i="16"/>
  <c r="BH21" i="16"/>
  <c r="BI21" i="16"/>
  <c r="T4" i="16"/>
  <c r="G260" i="16"/>
  <c r="G177" i="16"/>
  <c r="G100" i="16"/>
  <c r="G88" i="16"/>
  <c r="G66" i="16"/>
  <c r="G43" i="16"/>
  <c r="G27" i="16"/>
  <c r="G19" i="16"/>
  <c r="G13" i="16"/>
  <c r="G11" i="16"/>
  <c r="G7" i="16"/>
  <c r="G6" i="16"/>
  <c r="G5" i="16"/>
  <c r="G4" i="16"/>
  <c r="G18" i="16"/>
  <c r="G12" i="16"/>
  <c r="G8" i="16"/>
  <c r="G9" i="16"/>
  <c r="G10" i="16"/>
  <c r="G14" i="16"/>
  <c r="G15" i="16"/>
  <c r="G16" i="16"/>
  <c r="G17" i="16"/>
  <c r="G20" i="16"/>
  <c r="G21" i="16"/>
  <c r="G22" i="16"/>
  <c r="G23" i="16"/>
  <c r="G24" i="16"/>
  <c r="G25" i="16"/>
  <c r="G26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9" i="16"/>
  <c r="G90" i="16"/>
  <c r="G91" i="16"/>
  <c r="G92" i="16"/>
  <c r="G93" i="16"/>
  <c r="G94" i="16"/>
  <c r="G95" i="16"/>
  <c r="G96" i="16"/>
  <c r="G97" i="16"/>
  <c r="G98" i="16"/>
  <c r="G99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688" i="16"/>
  <c r="G689" i="16"/>
  <c r="G690" i="16"/>
  <c r="G691" i="16"/>
  <c r="G692" i="16"/>
  <c r="G693" i="16"/>
  <c r="G694" i="16"/>
  <c r="G695" i="16"/>
  <c r="G696" i="16"/>
  <c r="G697" i="16"/>
  <c r="G698" i="16"/>
  <c r="G699" i="16"/>
  <c r="G700" i="16"/>
  <c r="G701" i="16"/>
  <c r="G702" i="16"/>
  <c r="G703" i="16"/>
  <c r="G704" i="16"/>
  <c r="G705" i="16"/>
  <c r="G706" i="16"/>
  <c r="G707" i="16"/>
  <c r="G708" i="16"/>
  <c r="G709" i="16"/>
  <c r="G710" i="16"/>
  <c r="G711" i="16"/>
  <c r="G712" i="16"/>
  <c r="G713" i="16"/>
  <c r="G714" i="16"/>
  <c r="G715" i="16"/>
  <c r="G716" i="16"/>
  <c r="G717" i="16"/>
  <c r="G718" i="16"/>
  <c r="G719" i="16"/>
  <c r="G720" i="16"/>
  <c r="G721" i="16"/>
  <c r="G722" i="16"/>
  <c r="G723" i="16"/>
  <c r="G724" i="16"/>
  <c r="G725" i="16"/>
  <c r="G726" i="16"/>
  <c r="G727" i="16"/>
  <c r="G728" i="16"/>
  <c r="G729" i="16"/>
  <c r="G730" i="16"/>
  <c r="G731" i="16"/>
  <c r="G732" i="16"/>
  <c r="G733" i="16"/>
  <c r="G734" i="16"/>
  <c r="G735" i="16"/>
  <c r="G736" i="16"/>
  <c r="G737" i="16"/>
  <c r="G738" i="16"/>
  <c r="G739" i="16"/>
  <c r="G740" i="16"/>
  <c r="G741" i="16"/>
  <c r="G742" i="16"/>
  <c r="R85" i="15"/>
  <c r="R86" i="15" s="1"/>
  <c r="R87" i="15" s="1"/>
  <c r="R88" i="15" s="1"/>
  <c r="R89" i="15" s="1"/>
  <c r="R90" i="15" s="1"/>
  <c r="R91" i="15" s="1"/>
  <c r="R92" i="15" s="1"/>
  <c r="R93" i="15" s="1"/>
  <c r="R94" i="15" s="1"/>
  <c r="R95" i="15" s="1"/>
  <c r="R96" i="15" s="1"/>
  <c r="R97" i="15" s="1"/>
  <c r="R98" i="15" s="1"/>
  <c r="R99" i="15" s="1"/>
  <c r="R100" i="15" s="1"/>
  <c r="R101" i="15" s="1"/>
  <c r="R102" i="15" s="1"/>
  <c r="R103" i="15" s="1"/>
  <c r="R104" i="15" s="1"/>
  <c r="R105" i="15" s="1"/>
  <c r="R106" i="15" s="1"/>
  <c r="R107" i="15" s="1"/>
  <c r="R108" i="15" s="1"/>
  <c r="R109" i="15" s="1"/>
  <c r="R110" i="15" s="1"/>
  <c r="R111" i="15" s="1"/>
  <c r="R112" i="15" s="1"/>
  <c r="R113" i="15" s="1"/>
  <c r="R114" i="15" s="1"/>
  <c r="R115" i="15" s="1"/>
  <c r="R116" i="15" s="1"/>
  <c r="R117" i="15" s="1"/>
  <c r="R118" i="15" s="1"/>
  <c r="R119" i="15" s="1"/>
  <c r="R120" i="15" s="1"/>
  <c r="R121" i="15" s="1"/>
  <c r="R122" i="15" s="1"/>
  <c r="R123" i="15" s="1"/>
  <c r="R124" i="15" s="1"/>
  <c r="R125" i="15" s="1"/>
  <c r="R126" i="15" s="1"/>
  <c r="R127" i="15" s="1"/>
  <c r="R128" i="15" s="1"/>
  <c r="R129" i="15" s="1"/>
  <c r="R130" i="15" s="1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5" i="16"/>
  <c r="T246" i="16"/>
  <c r="T247" i="16"/>
  <c r="T248" i="16"/>
  <c r="T249" i="16"/>
  <c r="T250" i="16"/>
  <c r="T251" i="16"/>
  <c r="T252" i="16"/>
  <c r="T253" i="16"/>
  <c r="T254" i="16"/>
  <c r="T255" i="16"/>
  <c r="T256" i="16"/>
  <c r="T257" i="16"/>
  <c r="T258" i="16"/>
  <c r="T259" i="16"/>
  <c r="T260" i="16"/>
  <c r="T261" i="16"/>
  <c r="T262" i="16"/>
  <c r="T263" i="16"/>
  <c r="T264" i="16"/>
  <c r="T265" i="16"/>
  <c r="T266" i="16"/>
  <c r="T267" i="16"/>
  <c r="T268" i="16"/>
  <c r="T269" i="16"/>
  <c r="T270" i="16"/>
  <c r="T271" i="16"/>
  <c r="T272" i="16"/>
  <c r="T273" i="16"/>
  <c r="T274" i="16"/>
  <c r="T275" i="16"/>
  <c r="T276" i="16"/>
  <c r="T277" i="16"/>
  <c r="T278" i="16"/>
  <c r="T279" i="16"/>
  <c r="T280" i="16"/>
  <c r="T281" i="16"/>
  <c r="T282" i="16"/>
  <c r="T283" i="16"/>
  <c r="T284" i="16"/>
  <c r="T285" i="16"/>
  <c r="T286" i="16"/>
  <c r="T287" i="16"/>
  <c r="T288" i="16"/>
  <c r="T289" i="16"/>
  <c r="T290" i="16"/>
  <c r="T291" i="16"/>
  <c r="T292" i="16"/>
  <c r="T293" i="16"/>
  <c r="T294" i="16"/>
  <c r="T295" i="16"/>
  <c r="T296" i="16"/>
  <c r="T297" i="16"/>
  <c r="T298" i="16"/>
  <c r="T299" i="16"/>
  <c r="T300" i="16"/>
  <c r="T301" i="16"/>
  <c r="T302" i="16"/>
  <c r="T303" i="16"/>
  <c r="T304" i="16"/>
  <c r="T305" i="16"/>
  <c r="T306" i="16"/>
  <c r="T307" i="16"/>
  <c r="T308" i="16"/>
  <c r="T309" i="16"/>
  <c r="T310" i="16"/>
  <c r="T311" i="16"/>
  <c r="T312" i="16"/>
  <c r="T313" i="16"/>
  <c r="T314" i="16"/>
  <c r="T315" i="16"/>
  <c r="T316" i="16"/>
  <c r="T317" i="16"/>
  <c r="T318" i="16"/>
  <c r="T319" i="16"/>
  <c r="T320" i="16"/>
  <c r="T321" i="16"/>
  <c r="T322" i="16"/>
  <c r="T323" i="16"/>
  <c r="T324" i="16"/>
  <c r="T325" i="16"/>
  <c r="T326" i="16"/>
  <c r="T327" i="16"/>
  <c r="T328" i="16"/>
  <c r="T329" i="16"/>
  <c r="T330" i="16"/>
  <c r="T331" i="16"/>
  <c r="T332" i="16"/>
  <c r="T333" i="16"/>
  <c r="T334" i="16"/>
  <c r="T335" i="16"/>
  <c r="T336" i="16"/>
  <c r="T337" i="16"/>
  <c r="T338" i="16"/>
  <c r="T339" i="16"/>
  <c r="T340" i="16"/>
  <c r="T341" i="16"/>
  <c r="T342" i="16"/>
  <c r="T343" i="16"/>
  <c r="T344" i="16"/>
  <c r="T345" i="16"/>
  <c r="T346" i="16"/>
  <c r="T347" i="16"/>
  <c r="T348" i="16"/>
  <c r="T349" i="16"/>
  <c r="T350" i="16"/>
  <c r="T351" i="16"/>
  <c r="T352" i="16"/>
  <c r="T353" i="16"/>
  <c r="T354" i="16"/>
  <c r="T355" i="16"/>
  <c r="T356" i="16"/>
  <c r="T357" i="16"/>
  <c r="T358" i="16"/>
  <c r="T359" i="16"/>
  <c r="T360" i="16"/>
  <c r="T361" i="16"/>
  <c r="T362" i="16"/>
  <c r="T363" i="16"/>
  <c r="T364" i="16"/>
  <c r="T365" i="16"/>
  <c r="T366" i="16"/>
  <c r="T367" i="16"/>
  <c r="T368" i="16"/>
  <c r="T369" i="16"/>
  <c r="T370" i="16"/>
  <c r="T371" i="16"/>
  <c r="T372" i="16"/>
  <c r="T373" i="16"/>
  <c r="T374" i="16"/>
  <c r="T375" i="16"/>
  <c r="T376" i="16"/>
  <c r="T377" i="16"/>
  <c r="T378" i="16"/>
  <c r="T379" i="16"/>
  <c r="T380" i="16"/>
  <c r="T381" i="16"/>
  <c r="T382" i="16"/>
  <c r="T383" i="16"/>
  <c r="T384" i="16"/>
  <c r="T385" i="16"/>
  <c r="T386" i="16"/>
  <c r="T387" i="16"/>
  <c r="T388" i="16"/>
  <c r="T389" i="16"/>
  <c r="T390" i="16"/>
  <c r="T391" i="16"/>
  <c r="T392" i="16"/>
  <c r="T393" i="16"/>
  <c r="T394" i="16"/>
  <c r="T395" i="16"/>
  <c r="T396" i="16"/>
  <c r="T397" i="16"/>
  <c r="T398" i="16"/>
  <c r="T399" i="16"/>
  <c r="T400" i="16"/>
  <c r="T401" i="16"/>
  <c r="T402" i="16"/>
  <c r="T403" i="16"/>
  <c r="T404" i="16"/>
  <c r="T405" i="16"/>
  <c r="T406" i="16"/>
  <c r="T407" i="16"/>
  <c r="T408" i="16"/>
  <c r="T409" i="16"/>
  <c r="T410" i="16"/>
  <c r="T411" i="16"/>
  <c r="T412" i="16"/>
  <c r="T413" i="16"/>
  <c r="T414" i="16"/>
  <c r="T415" i="16"/>
  <c r="T416" i="16"/>
  <c r="T417" i="16"/>
  <c r="T418" i="16"/>
  <c r="T419" i="16"/>
  <c r="T420" i="16"/>
  <c r="T421" i="16"/>
  <c r="T422" i="16"/>
  <c r="T423" i="16"/>
  <c r="T424" i="16"/>
  <c r="T425" i="16"/>
  <c r="T426" i="16"/>
  <c r="T427" i="16"/>
  <c r="T428" i="16"/>
  <c r="T429" i="16"/>
  <c r="T430" i="16"/>
  <c r="T431" i="16"/>
  <c r="T432" i="16"/>
  <c r="T433" i="16"/>
  <c r="T434" i="16"/>
  <c r="T435" i="16"/>
  <c r="T436" i="16"/>
  <c r="T437" i="16"/>
  <c r="T438" i="16"/>
  <c r="T439" i="16"/>
  <c r="T440" i="16"/>
  <c r="T441" i="16"/>
  <c r="T442" i="16"/>
  <c r="T443" i="16"/>
  <c r="T444" i="16"/>
  <c r="T445" i="16"/>
  <c r="T446" i="16"/>
  <c r="T447" i="16"/>
  <c r="T448" i="16"/>
  <c r="T449" i="16"/>
  <c r="T450" i="16"/>
  <c r="T451" i="16"/>
  <c r="T452" i="16"/>
  <c r="T453" i="16"/>
  <c r="T454" i="16"/>
  <c r="T455" i="16"/>
  <c r="T456" i="16"/>
  <c r="T457" i="16"/>
  <c r="T458" i="16"/>
  <c r="T459" i="16"/>
  <c r="T460" i="16"/>
  <c r="T461" i="16"/>
  <c r="T462" i="16"/>
  <c r="T463" i="16"/>
  <c r="T464" i="16"/>
  <c r="T465" i="16"/>
  <c r="T466" i="16"/>
  <c r="T467" i="16"/>
  <c r="T468" i="16"/>
  <c r="T469" i="16"/>
  <c r="T470" i="16"/>
  <c r="T471" i="16"/>
  <c r="T472" i="16"/>
  <c r="T473" i="16"/>
  <c r="T474" i="16"/>
  <c r="T475" i="16"/>
  <c r="T476" i="16"/>
  <c r="T477" i="16"/>
  <c r="T478" i="16"/>
  <c r="T479" i="16"/>
  <c r="T480" i="16"/>
  <c r="T481" i="16"/>
  <c r="T482" i="16"/>
  <c r="T483" i="16"/>
  <c r="T484" i="16"/>
  <c r="T485" i="16"/>
  <c r="T486" i="16"/>
  <c r="T487" i="16"/>
  <c r="T488" i="16"/>
  <c r="T489" i="16"/>
  <c r="T490" i="16"/>
  <c r="T491" i="16"/>
  <c r="T492" i="16"/>
  <c r="T493" i="16"/>
  <c r="T494" i="16"/>
  <c r="T495" i="16"/>
  <c r="T496" i="16"/>
  <c r="T497" i="16"/>
  <c r="T498" i="16"/>
  <c r="T499" i="16"/>
  <c r="T500" i="16"/>
  <c r="T501" i="16"/>
  <c r="T502" i="16"/>
  <c r="T503" i="16"/>
  <c r="T504" i="16"/>
  <c r="T505" i="16"/>
  <c r="T506" i="16"/>
  <c r="T507" i="16"/>
  <c r="T508" i="16"/>
  <c r="T509" i="16"/>
  <c r="T510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BB21" i="16" l="1"/>
  <c r="BL21" i="16" s="1" a="1"/>
  <c r="BL21" i="16" s="1"/>
  <c r="BN21" i="16" s="1"/>
  <c r="X4" i="16"/>
  <c r="BI22" i="16"/>
  <c r="BF22" i="16"/>
  <c r="BJ22" i="16"/>
  <c r="BK22" i="16" s="1"/>
  <c r="BG22" i="16"/>
  <c r="BH22" i="16"/>
  <c r="Z4" i="16"/>
  <c r="S4" i="16" s="1"/>
  <c r="W4" i="16"/>
  <c r="AA5" i="16"/>
  <c r="BB22" i="16" l="1"/>
  <c r="BL22" i="16" s="1" a="1"/>
  <c r="BL22" i="16" s="1"/>
  <c r="BN22" i="16" s="1"/>
  <c r="BH23" i="16"/>
  <c r="BI23" i="16"/>
  <c r="BF23" i="16"/>
  <c r="BJ23" i="16"/>
  <c r="BK23" i="16" s="1"/>
  <c r="BG23" i="16"/>
  <c r="V498" i="16"/>
  <c r="X328" i="16"/>
  <c r="V224" i="16"/>
  <c r="X372" i="16"/>
  <c r="X88" i="16"/>
  <c r="Z42" i="16"/>
  <c r="S42" i="16" s="1"/>
  <c r="AA107" i="16"/>
  <c r="X353" i="16"/>
  <c r="AA465" i="16"/>
  <c r="W79" i="16"/>
  <c r="V123" i="16"/>
  <c r="V167" i="16"/>
  <c r="Z219" i="16"/>
  <c r="S219" i="16" s="1"/>
  <c r="W267" i="16"/>
  <c r="V319" i="16"/>
  <c r="W367" i="16"/>
  <c r="V431" i="16"/>
  <c r="AA57" i="16"/>
  <c r="AA25" i="16"/>
  <c r="AA477" i="16"/>
  <c r="Y121" i="16"/>
  <c r="W193" i="16"/>
  <c r="Y289" i="16"/>
  <c r="Y389" i="16"/>
  <c r="Y51" i="16"/>
  <c r="AA74" i="16"/>
  <c r="X138" i="16"/>
  <c r="X270" i="16"/>
  <c r="Y68" i="16"/>
  <c r="AA173" i="16"/>
  <c r="AA126" i="16"/>
  <c r="Y370" i="16"/>
  <c r="Y200" i="16"/>
  <c r="AA62" i="16"/>
  <c r="AA256" i="16"/>
  <c r="AA408" i="16"/>
  <c r="X112" i="16"/>
  <c r="W6" i="16"/>
  <c r="X193" i="16"/>
  <c r="V389" i="16"/>
  <c r="V481" i="16"/>
  <c r="Z91" i="16"/>
  <c r="S91" i="16" s="1"/>
  <c r="W139" i="16"/>
  <c r="AA179" i="16"/>
  <c r="V231" i="16"/>
  <c r="Z283" i="16"/>
  <c r="S283" i="16" s="1"/>
  <c r="Y331" i="16"/>
  <c r="W383" i="16"/>
  <c r="Y447" i="16"/>
  <c r="V65" i="16"/>
  <c r="V222" i="16"/>
  <c r="Z69" i="16"/>
  <c r="S69" i="16" s="1"/>
  <c r="X145" i="16"/>
  <c r="AA217" i="16"/>
  <c r="V309" i="16"/>
  <c r="W409" i="16"/>
  <c r="AA67" i="16"/>
  <c r="X86" i="16"/>
  <c r="W158" i="16"/>
  <c r="Y306" i="16"/>
  <c r="Y353" i="16"/>
  <c r="V261" i="16"/>
  <c r="W286" i="16"/>
  <c r="W444" i="16"/>
  <c r="Z124" i="16"/>
  <c r="S124" i="16" s="1"/>
  <c r="AA296" i="16"/>
  <c r="AA448" i="16"/>
  <c r="AA136" i="16"/>
  <c r="V18" i="16"/>
  <c r="Z255" i="16"/>
  <c r="S255" i="16" s="1"/>
  <c r="V417" i="16"/>
  <c r="AA497" i="16"/>
  <c r="Z103" i="16"/>
  <c r="S103" i="16" s="1"/>
  <c r="Z147" i="16"/>
  <c r="S147" i="16" s="1"/>
  <c r="X195" i="16"/>
  <c r="AA243" i="16"/>
  <c r="X295" i="16"/>
  <c r="AA343" i="16"/>
  <c r="W399" i="16"/>
  <c r="X33" i="16"/>
  <c r="V5" i="16"/>
  <c r="Y381" i="16"/>
  <c r="X85" i="16"/>
  <c r="AA157" i="16"/>
  <c r="Z241" i="16"/>
  <c r="S241" i="16" s="1"/>
  <c r="X333" i="16"/>
  <c r="AA441" i="16"/>
  <c r="V27" i="16"/>
  <c r="Y102" i="16"/>
  <c r="Y194" i="16"/>
  <c r="W354" i="16"/>
  <c r="Y494" i="16"/>
  <c r="AA345" i="16"/>
  <c r="W32" i="16"/>
  <c r="Z140" i="16"/>
  <c r="S140" i="16" s="1"/>
  <c r="X504" i="16"/>
  <c r="V184" i="16"/>
  <c r="V336" i="16"/>
  <c r="AA500" i="16"/>
  <c r="AA160" i="16"/>
  <c r="AA44" i="16"/>
  <c r="W306" i="16"/>
  <c r="V446" i="16"/>
  <c r="X71" i="16"/>
  <c r="X115" i="16"/>
  <c r="Y159" i="16"/>
  <c r="X207" i="16"/>
  <c r="AA255" i="16"/>
  <c r="Y307" i="16"/>
  <c r="W355" i="16"/>
  <c r="V415" i="16"/>
  <c r="W45" i="16"/>
  <c r="X13" i="16"/>
  <c r="Z453" i="16"/>
  <c r="S453" i="16" s="1"/>
  <c r="W101" i="16"/>
  <c r="Y177" i="16"/>
  <c r="Z265" i="16"/>
  <c r="S265" i="16" s="1"/>
  <c r="Y357" i="16"/>
  <c r="Z35" i="16"/>
  <c r="S35" i="16" s="1"/>
  <c r="X334" i="16"/>
  <c r="AA118" i="16"/>
  <c r="V234" i="16"/>
  <c r="W462" i="16"/>
  <c r="W73" i="16"/>
  <c r="W445" i="16"/>
  <c r="AA202" i="16"/>
  <c r="Y500" i="16"/>
  <c r="V268" i="16"/>
  <c r="V275" i="16"/>
  <c r="V506" i="16"/>
  <c r="Z445" i="16"/>
  <c r="S445" i="16" s="1"/>
  <c r="V479" i="16"/>
  <c r="W412" i="16"/>
  <c r="W332" i="16"/>
  <c r="Y264" i="16"/>
  <c r="W204" i="16"/>
  <c r="Z84" i="16"/>
  <c r="S84" i="16" s="1"/>
  <c r="Y504" i="16"/>
  <c r="Y10" i="16"/>
  <c r="AA148" i="16"/>
  <c r="X307" i="16"/>
  <c r="V460" i="16"/>
  <c r="Y8" i="16"/>
  <c r="Z386" i="16"/>
  <c r="S386" i="16" s="1"/>
  <c r="Y266" i="16"/>
  <c r="V202" i="16"/>
  <c r="V470" i="16"/>
  <c r="V44" i="16"/>
  <c r="W394" i="16"/>
  <c r="Z298" i="16"/>
  <c r="S298" i="16" s="1"/>
  <c r="AA226" i="16"/>
  <c r="Z150" i="16"/>
  <c r="S150" i="16" s="1"/>
  <c r="V150" i="16"/>
  <c r="W47" i="16"/>
  <c r="Z401" i="16"/>
  <c r="S401" i="16" s="1"/>
  <c r="W345" i="16"/>
  <c r="W301" i="16"/>
  <c r="Y261" i="16"/>
  <c r="Y221" i="16"/>
  <c r="X181" i="16"/>
  <c r="Z133" i="16"/>
  <c r="S133" i="16" s="1"/>
  <c r="AA73" i="16"/>
  <c r="X393" i="16"/>
  <c r="W497" i="16"/>
  <c r="X463" i="16"/>
  <c r="AA386" i="16"/>
  <c r="Z205" i="16"/>
  <c r="S205" i="16" s="1"/>
  <c r="X16" i="16"/>
  <c r="X48" i="16"/>
  <c r="W470" i="16"/>
  <c r="W406" i="16"/>
  <c r="X362" i="16"/>
  <c r="Y479" i="16"/>
  <c r="Y146" i="16"/>
  <c r="Z245" i="16"/>
  <c r="S245" i="16" s="1"/>
  <c r="Y456" i="16"/>
  <c r="Y364" i="16"/>
  <c r="Y296" i="16"/>
  <c r="AA236" i="16"/>
  <c r="W172" i="16"/>
  <c r="Z176" i="16"/>
  <c r="S176" i="16" s="1"/>
  <c r="X360" i="16"/>
  <c r="V34" i="16"/>
  <c r="Z496" i="16"/>
  <c r="S496" i="16" s="1"/>
  <c r="W509" i="16"/>
  <c r="AA244" i="16"/>
  <c r="AA494" i="16"/>
  <c r="Y310" i="16"/>
  <c r="Y230" i="16"/>
  <c r="W178" i="16"/>
  <c r="V12" i="16"/>
  <c r="AA458" i="16"/>
  <c r="Z350" i="16"/>
  <c r="S350" i="16" s="1"/>
  <c r="W274" i="16"/>
  <c r="Z186" i="16"/>
  <c r="S186" i="16" s="1"/>
  <c r="X422" i="16"/>
  <c r="Y7" i="16"/>
  <c r="AA429" i="16"/>
  <c r="Y377" i="16"/>
  <c r="AA329" i="16"/>
  <c r="AA277" i="16"/>
  <c r="V245" i="16"/>
  <c r="W197" i="16"/>
  <c r="Z153" i="16"/>
  <c r="S153" i="16" s="1"/>
  <c r="Y117" i="16"/>
  <c r="V485" i="16"/>
  <c r="Y23" i="16"/>
  <c r="W481" i="16"/>
  <c r="W442" i="16"/>
  <c r="V301" i="16"/>
  <c r="X12" i="16"/>
  <c r="W64" i="16"/>
  <c r="W506" i="16"/>
  <c r="X446" i="16"/>
  <c r="W382" i="16"/>
  <c r="Y66" i="16"/>
  <c r="Y136" i="16"/>
  <c r="AA184" i="16"/>
  <c r="AA224" i="16"/>
  <c r="AA264" i="16"/>
  <c r="X300" i="16"/>
  <c r="X340" i="16"/>
  <c r="AA376" i="16"/>
  <c r="V416" i="16"/>
  <c r="X452" i="16"/>
  <c r="AA72" i="16"/>
  <c r="Y92" i="16"/>
  <c r="Y116" i="16"/>
  <c r="Y140" i="16"/>
  <c r="V160" i="16"/>
  <c r="W46" i="16"/>
  <c r="Z6" i="16"/>
  <c r="S6" i="16" s="1"/>
  <c r="X22" i="16"/>
  <c r="W53" i="16"/>
  <c r="Z126" i="16"/>
  <c r="S126" i="16" s="1"/>
  <c r="V198" i="16"/>
  <c r="X257" i="16"/>
  <c r="Z315" i="16"/>
  <c r="S315" i="16" s="1"/>
  <c r="Z355" i="16"/>
  <c r="S355" i="16" s="1"/>
  <c r="V394" i="16"/>
  <c r="V421" i="16"/>
  <c r="V449" i="16"/>
  <c r="Z466" i="16"/>
  <c r="S466" i="16" s="1"/>
  <c r="Z483" i="16"/>
  <c r="S483" i="16" s="1"/>
  <c r="Z498" i="16"/>
  <c r="S498" i="16" s="1"/>
  <c r="W71" i="16"/>
  <c r="X83" i="16"/>
  <c r="V91" i="16"/>
  <c r="X107" i="16"/>
  <c r="Y115" i="16"/>
  <c r="X127" i="16"/>
  <c r="Y139" i="16"/>
  <c r="X151" i="16"/>
  <c r="X159" i="16"/>
  <c r="X171" i="16"/>
  <c r="V183" i="16"/>
  <c r="Z195" i="16"/>
  <c r="S195" i="16" s="1"/>
  <c r="AA207" i="16"/>
  <c r="AA219" i="16"/>
  <c r="W231" i="16"/>
  <c r="W243" i="16"/>
  <c r="Z259" i="16"/>
  <c r="S259" i="16" s="1"/>
  <c r="X271" i="16"/>
  <c r="Y283" i="16"/>
  <c r="W295" i="16"/>
  <c r="AA307" i="16"/>
  <c r="W319" i="16"/>
  <c r="W331" i="16"/>
  <c r="V347" i="16"/>
  <c r="Z359" i="16"/>
  <c r="S359" i="16" s="1"/>
  <c r="AA371" i="16"/>
  <c r="V387" i="16"/>
  <c r="Z403" i="16"/>
  <c r="S403" i="16" s="1"/>
  <c r="V419" i="16"/>
  <c r="AA431" i="16"/>
  <c r="AA447" i="16"/>
  <c r="Z33" i="16"/>
  <c r="S33" i="16" s="1"/>
  <c r="Z45" i="16"/>
  <c r="S45" i="16" s="1"/>
  <c r="Z57" i="16"/>
  <c r="S57" i="16" s="1"/>
  <c r="W17" i="16"/>
  <c r="V25" i="16"/>
  <c r="X265" i="16"/>
  <c r="AA382" i="16"/>
  <c r="X457" i="16"/>
  <c r="X489" i="16"/>
  <c r="AA77" i="16"/>
  <c r="Z85" i="16"/>
  <c r="S85" i="16" s="1"/>
  <c r="V101" i="16"/>
  <c r="X121" i="16"/>
  <c r="W145" i="16"/>
  <c r="V157" i="16"/>
  <c r="V177" i="16"/>
  <c r="V201" i="16"/>
  <c r="Y225" i="16"/>
  <c r="W241" i="16"/>
  <c r="AA265" i="16"/>
  <c r="AA289" i="16"/>
  <c r="X309" i="16"/>
  <c r="AA333" i="16"/>
  <c r="W357" i="16"/>
  <c r="X389" i="16"/>
  <c r="AA417" i="16"/>
  <c r="Z449" i="16"/>
  <c r="S449" i="16" s="1"/>
  <c r="AA39" i="16"/>
  <c r="Z51" i="16"/>
  <c r="S51" i="16" s="1"/>
  <c r="V67" i="16"/>
  <c r="AA27" i="16"/>
  <c r="V338" i="16"/>
  <c r="Z74" i="16"/>
  <c r="S74" i="16" s="1"/>
  <c r="W90" i="16"/>
  <c r="W102" i="16"/>
  <c r="X118" i="16"/>
  <c r="V142" i="16"/>
  <c r="V166" i="16"/>
  <c r="Z206" i="16"/>
  <c r="S206" i="16" s="1"/>
  <c r="AA242" i="16"/>
  <c r="W270" i="16"/>
  <c r="Z318" i="16"/>
  <c r="S318" i="16" s="1"/>
  <c r="X382" i="16"/>
  <c r="AA506" i="16"/>
  <c r="AA28" i="16"/>
  <c r="V429" i="16"/>
  <c r="AA507" i="16"/>
  <c r="AA105" i="16"/>
  <c r="X197" i="16"/>
  <c r="X277" i="16"/>
  <c r="X369" i="16"/>
  <c r="V7" i="16"/>
  <c r="W186" i="16"/>
  <c r="Y330" i="16"/>
  <c r="AA12" i="16"/>
  <c r="Z230" i="16"/>
  <c r="S230" i="16" s="1"/>
  <c r="W466" i="16"/>
  <c r="Z500" i="16"/>
  <c r="S500" i="16" s="1"/>
  <c r="AA34" i="16"/>
  <c r="W120" i="16"/>
  <c r="Y232" i="16"/>
  <c r="AA364" i="16"/>
  <c r="Z229" i="16"/>
  <c r="S229" i="16" s="1"/>
  <c r="Y255" i="16"/>
  <c r="AA30" i="16"/>
  <c r="W96" i="16"/>
  <c r="W160" i="16"/>
  <c r="AA200" i="16"/>
  <c r="V240" i="16"/>
  <c r="V280" i="16"/>
  <c r="AA312" i="16"/>
  <c r="AA352" i="16"/>
  <c r="AA392" i="16"/>
  <c r="X428" i="16"/>
  <c r="AA476" i="16"/>
  <c r="AA80" i="16"/>
  <c r="X100" i="16"/>
  <c r="Y124" i="16"/>
  <c r="Y148" i="16"/>
  <c r="V168" i="16"/>
  <c r="X54" i="16"/>
  <c r="X14" i="16"/>
  <c r="Z26" i="16"/>
  <c r="S26" i="16" s="1"/>
  <c r="V78" i="16"/>
  <c r="V154" i="16"/>
  <c r="Z223" i="16"/>
  <c r="S223" i="16" s="1"/>
  <c r="V278" i="16"/>
  <c r="V331" i="16"/>
  <c r="Y373" i="16"/>
  <c r="AA402" i="16"/>
  <c r="V433" i="16"/>
  <c r="V457" i="16"/>
  <c r="AA473" i="16"/>
  <c r="AA489" i="16"/>
  <c r="AA505" i="16"/>
  <c r="W75" i="16"/>
  <c r="AA87" i="16"/>
  <c r="W99" i="16"/>
  <c r="X111" i="16"/>
  <c r="Z119" i="16"/>
  <c r="S119" i="16" s="1"/>
  <c r="Y131" i="16"/>
  <c r="Z143" i="16"/>
  <c r="S143" i="16" s="1"/>
  <c r="W155" i="16"/>
  <c r="Y163" i="16"/>
  <c r="X175" i="16"/>
  <c r="Y187" i="16"/>
  <c r="V199" i="16"/>
  <c r="AA211" i="16"/>
  <c r="X227" i="16"/>
  <c r="W235" i="16"/>
  <c r="Z251" i="16"/>
  <c r="S251" i="16" s="1"/>
  <c r="V263" i="16"/>
  <c r="Y275" i="16"/>
  <c r="AA287" i="16"/>
  <c r="AA299" i="16"/>
  <c r="AA311" i="16"/>
  <c r="W323" i="16"/>
  <c r="Y339" i="16"/>
  <c r="Y351" i="16"/>
  <c r="Y363" i="16"/>
  <c r="W375" i="16"/>
  <c r="AA391" i="16"/>
  <c r="V407" i="16"/>
  <c r="V423" i="16"/>
  <c r="W435" i="16"/>
  <c r="W451" i="16"/>
  <c r="V37" i="16"/>
  <c r="V49" i="16"/>
  <c r="V61" i="16"/>
  <c r="V9" i="16"/>
  <c r="W21" i="16"/>
  <c r="AA122" i="16"/>
  <c r="Y333" i="16"/>
  <c r="V409" i="16"/>
  <c r="X466" i="16"/>
  <c r="V501" i="16"/>
  <c r="V77" i="16"/>
  <c r="V89" i="16"/>
  <c r="V109" i="16"/>
  <c r="X129" i="16"/>
  <c r="AA149" i="16"/>
  <c r="Z165" i="16"/>
  <c r="S165" i="16" s="1"/>
  <c r="V185" i="16"/>
  <c r="V209" i="16"/>
  <c r="V233" i="16"/>
  <c r="W249" i="16"/>
  <c r="W273" i="16"/>
  <c r="AA297" i="16"/>
  <c r="AA317" i="16"/>
  <c r="W341" i="16"/>
  <c r="X373" i="16"/>
  <c r="AA397" i="16"/>
  <c r="W425" i="16"/>
  <c r="W31" i="16"/>
  <c r="V39" i="16"/>
  <c r="AA59" i="16"/>
  <c r="X11" i="16"/>
  <c r="AA166" i="16"/>
  <c r="W434" i="16"/>
  <c r="W82" i="16"/>
  <c r="W94" i="16"/>
  <c r="X106" i="16"/>
  <c r="Z134" i="16"/>
  <c r="S134" i="16" s="1"/>
  <c r="Z146" i="16"/>
  <c r="S146" i="16" s="1"/>
  <c r="Y174" i="16"/>
  <c r="Y214" i="16"/>
  <c r="V250" i="16"/>
  <c r="AA290" i="16"/>
  <c r="Y326" i="16"/>
  <c r="V406" i="16"/>
  <c r="Z48" i="16"/>
  <c r="S48" i="16" s="1"/>
  <c r="Z189" i="16"/>
  <c r="S189" i="16" s="1"/>
  <c r="V459" i="16"/>
  <c r="V330" i="16"/>
  <c r="V125" i="16"/>
  <c r="AA213" i="16"/>
  <c r="X293" i="16"/>
  <c r="X401" i="16"/>
  <c r="X23" i="16"/>
  <c r="Y210" i="16"/>
  <c r="AA378" i="16"/>
  <c r="Y466" i="16"/>
  <c r="W254" i="16"/>
  <c r="AA8" i="16"/>
  <c r="Y279" i="16"/>
  <c r="V66" i="16"/>
  <c r="X480" i="16"/>
  <c r="X264" i="16"/>
  <c r="Z408" i="16"/>
  <c r="S408" i="16" s="1"/>
  <c r="V437" i="16"/>
  <c r="Z471" i="16"/>
  <c r="S471" i="16" s="1"/>
  <c r="Z488" i="16"/>
  <c r="S488" i="16" s="1"/>
  <c r="AA42" i="16"/>
  <c r="AA100" i="16"/>
  <c r="Y168" i="16"/>
  <c r="V208" i="16"/>
  <c r="X244" i="16"/>
  <c r="AA280" i="16"/>
  <c r="AA320" i="16"/>
  <c r="X356" i="16"/>
  <c r="X396" i="16"/>
  <c r="X436" i="16"/>
  <c r="AA480" i="16"/>
  <c r="X80" i="16"/>
  <c r="V104" i="16"/>
  <c r="AA128" i="16"/>
  <c r="X148" i="16"/>
  <c r="X30" i="16"/>
  <c r="Z58" i="16"/>
  <c r="S58" i="16" s="1"/>
  <c r="Z14" i="16"/>
  <c r="S14" i="16" s="1"/>
  <c r="W11" i="16"/>
  <c r="X81" i="16"/>
  <c r="Z175" i="16"/>
  <c r="S175" i="16" s="1"/>
  <c r="V230" i="16"/>
  <c r="Z287" i="16"/>
  <c r="S287" i="16" s="1"/>
  <c r="Z334" i="16"/>
  <c r="S334" i="16" s="1"/>
  <c r="X379" i="16"/>
  <c r="Y405" i="16"/>
  <c r="AA434" i="16"/>
  <c r="Z459" i="16"/>
  <c r="S459" i="16" s="1"/>
  <c r="Z474" i="16"/>
  <c r="S474" i="16" s="1"/>
  <c r="Z491" i="16"/>
  <c r="S491" i="16" s="1"/>
  <c r="Z507" i="16"/>
  <c r="S507" i="16" s="1"/>
  <c r="Z75" i="16"/>
  <c r="S75" i="16" s="1"/>
  <c r="W87" i="16"/>
  <c r="Z99" i="16"/>
  <c r="S99" i="16" s="1"/>
  <c r="AA111" i="16"/>
  <c r="V119" i="16"/>
  <c r="Y135" i="16"/>
  <c r="V143" i="16"/>
  <c r="X155" i="16"/>
  <c r="V163" i="16"/>
  <c r="AA175" i="16"/>
  <c r="AA187" i="16"/>
  <c r="X203" i="16"/>
  <c r="W211" i="16"/>
  <c r="Z227" i="16"/>
  <c r="S227" i="16" s="1"/>
  <c r="AA239" i="16"/>
  <c r="Y251" i="16"/>
  <c r="W263" i="16"/>
  <c r="W275" i="16"/>
  <c r="X291" i="16"/>
  <c r="W299" i="16"/>
  <c r="Y315" i="16"/>
  <c r="Z327" i="16"/>
  <c r="S327" i="16" s="1"/>
  <c r="AA339" i="16"/>
  <c r="W351" i="16"/>
  <c r="AA363" i="16"/>
  <c r="AA379" i="16"/>
  <c r="X395" i="16"/>
  <c r="W407" i="16"/>
  <c r="AA423" i="16"/>
  <c r="AA439" i="16"/>
  <c r="Y29" i="16"/>
  <c r="Y41" i="16"/>
  <c r="X53" i="16"/>
  <c r="W65" i="16"/>
  <c r="AA13" i="16"/>
  <c r="Z21" i="16"/>
  <c r="S21" i="16" s="1"/>
  <c r="Y145" i="16"/>
  <c r="AA342" i="16"/>
  <c r="AA414" i="16"/>
  <c r="V469" i="16"/>
  <c r="AA501" i="16"/>
  <c r="AA81" i="16"/>
  <c r="Y97" i="16"/>
  <c r="X113" i="16"/>
  <c r="Z129" i="16"/>
  <c r="S129" i="16" s="1"/>
  <c r="X149" i="16"/>
  <c r="V165" i="16"/>
  <c r="W185" i="16"/>
  <c r="Z209" i="16"/>
  <c r="S209" i="16" s="1"/>
  <c r="Z233" i="16"/>
  <c r="S233" i="16" s="1"/>
  <c r="Z257" i="16"/>
  <c r="S257" i="16" s="1"/>
  <c r="Y281" i="16"/>
  <c r="Y305" i="16"/>
  <c r="Z325" i="16"/>
  <c r="S325" i="16" s="1"/>
  <c r="V349" i="16"/>
  <c r="AA373" i="16"/>
  <c r="AA405" i="16"/>
  <c r="X433" i="16"/>
  <c r="Z31" i="16"/>
  <c r="S31" i="16" s="1"/>
  <c r="Y43" i="16"/>
  <c r="X59" i="16"/>
  <c r="AA19" i="16"/>
  <c r="X202" i="16"/>
  <c r="V502" i="16"/>
  <c r="X82" i="16"/>
  <c r="X94" i="16"/>
  <c r="W110" i="16"/>
  <c r="V134" i="16"/>
  <c r="Y154" i="16"/>
  <c r="W182" i="16"/>
  <c r="AA222" i="16"/>
  <c r="AA262" i="16"/>
  <c r="Y290" i="16"/>
  <c r="AA334" i="16"/>
  <c r="Y426" i="16"/>
  <c r="Y64" i="16"/>
  <c r="X274" i="16"/>
  <c r="AA475" i="16"/>
  <c r="AA461" i="16"/>
  <c r="AA153" i="16"/>
  <c r="V237" i="16"/>
  <c r="X329" i="16"/>
  <c r="AA421" i="16"/>
  <c r="AA354" i="16"/>
  <c r="V258" i="16"/>
  <c r="Y442" i="16"/>
  <c r="AA162" i="16"/>
  <c r="Y294" i="16"/>
  <c r="V204" i="16"/>
  <c r="Y484" i="16"/>
  <c r="W312" i="16"/>
  <c r="AA172" i="16"/>
  <c r="X296" i="16"/>
  <c r="Z448" i="16"/>
  <c r="S448" i="16" s="1"/>
  <c r="AA134" i="16"/>
  <c r="X224" i="16"/>
  <c r="W10" i="16"/>
  <c r="Y46" i="16"/>
  <c r="V76" i="16"/>
  <c r="Z112" i="16"/>
  <c r="S112" i="16" s="1"/>
  <c r="V140" i="16"/>
  <c r="X172" i="16"/>
  <c r="AA192" i="16"/>
  <c r="X212" i="16"/>
  <c r="X228" i="16"/>
  <c r="AA248" i="16"/>
  <c r="X268" i="16"/>
  <c r="V288" i="16"/>
  <c r="X308" i="16"/>
  <c r="X324" i="16"/>
  <c r="V344" i="16"/>
  <c r="X364" i="16"/>
  <c r="V384" i="16"/>
  <c r="V400" i="16"/>
  <c r="X420" i="16"/>
  <c r="V440" i="16"/>
  <c r="AA460" i="16"/>
  <c r="AA492" i="16"/>
  <c r="V72" i="16"/>
  <c r="Y84" i="16"/>
  <c r="V96" i="16"/>
  <c r="Y108" i="16"/>
  <c r="X116" i="16"/>
  <c r="X128" i="16"/>
  <c r="X140" i="16"/>
  <c r="V152" i="16"/>
  <c r="X164" i="16"/>
  <c r="Z34" i="16"/>
  <c r="S34" i="16" s="1"/>
  <c r="X46" i="16"/>
  <c r="X62" i="16"/>
  <c r="AA10" i="16"/>
  <c r="V14" i="16"/>
  <c r="V22" i="16"/>
  <c r="Y17" i="16"/>
  <c r="Y61" i="16"/>
  <c r="AA95" i="16"/>
  <c r="W129" i="16"/>
  <c r="X177" i="16"/>
  <c r="X209" i="16"/>
  <c r="Z239" i="16"/>
  <c r="S239" i="16" s="1"/>
  <c r="V262" i="16"/>
  <c r="V294" i="16"/>
  <c r="X319" i="16"/>
  <c r="Z341" i="16"/>
  <c r="S341" i="16" s="1"/>
  <c r="Z366" i="16"/>
  <c r="S366" i="16" s="1"/>
  <c r="V382" i="16"/>
  <c r="Z395" i="16"/>
  <c r="S395" i="16" s="1"/>
  <c r="X411" i="16"/>
  <c r="V426" i="16"/>
  <c r="Y437" i="16"/>
  <c r="V453" i="16"/>
  <c r="X461" i="16"/>
  <c r="X469" i="16"/>
  <c r="X478" i="16"/>
  <c r="X485" i="16"/>
  <c r="X493" i="16"/>
  <c r="X502" i="16"/>
  <c r="X510" i="16"/>
  <c r="Z71" i="16"/>
  <c r="S71" i="16" s="1"/>
  <c r="X79" i="16"/>
  <c r="W83" i="16"/>
  <c r="V87" i="16"/>
  <c r="Z95" i="16"/>
  <c r="S95" i="16" s="1"/>
  <c r="V99" i="16"/>
  <c r="W107" i="16"/>
  <c r="Z111" i="16"/>
  <c r="S111" i="16" s="1"/>
  <c r="V115" i="16"/>
  <c r="AA123" i="16"/>
  <c r="Z127" i="16"/>
  <c r="S127" i="16" s="1"/>
  <c r="X135" i="16"/>
  <c r="V139" i="16"/>
  <c r="W147" i="16"/>
  <c r="AA151" i="16"/>
  <c r="Y155" i="16"/>
  <c r="V159" i="16"/>
  <c r="Y167" i="16"/>
  <c r="Z171" i="16"/>
  <c r="S171" i="16" s="1"/>
  <c r="X179" i="16"/>
  <c r="AA183" i="16"/>
  <c r="X191" i="16"/>
  <c r="W195" i="16"/>
  <c r="Z203" i="16"/>
  <c r="S203" i="16" s="1"/>
  <c r="W207" i="16"/>
  <c r="AA215" i="16"/>
  <c r="X223" i="16"/>
  <c r="Y227" i="16"/>
  <c r="Z235" i="16"/>
  <c r="S235" i="16" s="1"/>
  <c r="W239" i="16"/>
  <c r="V247" i="16"/>
  <c r="X255" i="16"/>
  <c r="Y259" i="16"/>
  <c r="X267" i="16"/>
  <c r="W271" i="16"/>
  <c r="V279" i="16"/>
  <c r="AA283" i="16"/>
  <c r="Y291" i="16"/>
  <c r="X299" i="16"/>
  <c r="V303" i="16"/>
  <c r="X311" i="16"/>
  <c r="AA315" i="16"/>
  <c r="X323" i="16"/>
  <c r="W327" i="16"/>
  <c r="V335" i="16"/>
  <c r="W339" i="16"/>
  <c r="AA347" i="16"/>
  <c r="X355" i="16"/>
  <c r="AA359" i="16"/>
  <c r="V367" i="16"/>
  <c r="W371" i="16"/>
  <c r="W379" i="16"/>
  <c r="W387" i="16"/>
  <c r="AA395" i="16"/>
  <c r="Y403" i="16"/>
  <c r="AA411" i="16"/>
  <c r="Y419" i="16"/>
  <c r="X427" i="16"/>
  <c r="Y435" i="16"/>
  <c r="W439" i="16"/>
  <c r="W447" i="16"/>
  <c r="Z29" i="16"/>
  <c r="S29" i="16" s="1"/>
  <c r="AA37" i="16"/>
  <c r="AA41" i="16"/>
  <c r="W49" i="16"/>
  <c r="Z53" i="16"/>
  <c r="S53" i="16" s="1"/>
  <c r="W61" i="16"/>
  <c r="AA65" i="16"/>
  <c r="Y5" i="16"/>
  <c r="Z13" i="16"/>
  <c r="S13" i="16" s="1"/>
  <c r="V17" i="16"/>
  <c r="X21" i="16"/>
  <c r="X25" i="16"/>
  <c r="W169" i="16"/>
  <c r="V286" i="16"/>
  <c r="Y365" i="16"/>
  <c r="Y397" i="16"/>
  <c r="X425" i="16"/>
  <c r="X458" i="16"/>
  <c r="X473" i="16"/>
  <c r="V493" i="16"/>
  <c r="Z502" i="16"/>
  <c r="S502" i="16" s="1"/>
  <c r="W77" i="16"/>
  <c r="Z81" i="16"/>
  <c r="S81" i="16" s="1"/>
  <c r="X89" i="16"/>
  <c r="Z97" i="16"/>
  <c r="S97" i="16" s="1"/>
  <c r="Y109" i="16"/>
  <c r="W113" i="16"/>
  <c r="Z121" i="16"/>
  <c r="S121" i="16" s="1"/>
  <c r="Y137" i="16"/>
  <c r="AA145" i="16"/>
  <c r="V149" i="16"/>
  <c r="AA165" i="16"/>
  <c r="Y169" i="16"/>
  <c r="W177" i="16"/>
  <c r="Y193" i="16"/>
  <c r="Z201" i="16"/>
  <c r="S201" i="16" s="1"/>
  <c r="Y217" i="16"/>
  <c r="Z225" i="16"/>
  <c r="S225" i="16" s="1"/>
  <c r="AA233" i="16"/>
  <c r="V249" i="16"/>
  <c r="AA257" i="16"/>
  <c r="Y273" i="16"/>
  <c r="AA281" i="16"/>
  <c r="W289" i="16"/>
  <c r="X305" i="16"/>
  <c r="Y317" i="16"/>
  <c r="X325" i="16"/>
  <c r="W333" i="16"/>
  <c r="AA349" i="16"/>
  <c r="Z365" i="16"/>
  <c r="S365" i="16" s="1"/>
  <c r="V381" i="16"/>
  <c r="Z397" i="16"/>
  <c r="S397" i="16" s="1"/>
  <c r="W405" i="16"/>
  <c r="W417" i="16"/>
  <c r="W433" i="16"/>
  <c r="W449" i="16"/>
  <c r="V31" i="16"/>
  <c r="X39" i="16"/>
  <c r="Z43" i="16"/>
  <c r="S43" i="16" s="1"/>
  <c r="AA55" i="16"/>
  <c r="V59" i="16"/>
  <c r="AA11" i="16"/>
  <c r="Y19" i="16"/>
  <c r="Z27" i="16"/>
  <c r="S27" i="16" s="1"/>
  <c r="X266" i="16"/>
  <c r="Z374" i="16"/>
  <c r="S374" i="16" s="1"/>
  <c r="Y70" i="16"/>
  <c r="Z78" i="16"/>
  <c r="S78" i="16" s="1"/>
  <c r="V86" i="16"/>
  <c r="X90" i="16"/>
  <c r="Y98" i="16"/>
  <c r="AA106" i="16"/>
  <c r="W114" i="16"/>
  <c r="V122" i="16"/>
  <c r="W138" i="16"/>
  <c r="W142" i="16"/>
  <c r="W154" i="16"/>
  <c r="AA174" i="16"/>
  <c r="Y182" i="16"/>
  <c r="W206" i="16"/>
  <c r="Y222" i="16"/>
  <c r="V242" i="16"/>
  <c r="Z262" i="16"/>
  <c r="S262" i="16" s="1"/>
  <c r="X278" i="16"/>
  <c r="AA302" i="16"/>
  <c r="X318" i="16"/>
  <c r="V346" i="16"/>
  <c r="W362" i="16"/>
  <c r="W390" i="16"/>
  <c r="Y418" i="16"/>
  <c r="W446" i="16"/>
  <c r="W478" i="16"/>
  <c r="Y36" i="16"/>
  <c r="Z52" i="16"/>
  <c r="S52" i="16" s="1"/>
  <c r="V64" i="16"/>
  <c r="W16" i="16"/>
  <c r="AA63" i="16"/>
  <c r="X226" i="16"/>
  <c r="Y329" i="16"/>
  <c r="Z398" i="16"/>
  <c r="S398" i="16" s="1"/>
  <c r="Y453" i="16"/>
  <c r="Z469" i="16"/>
  <c r="S469" i="16" s="1"/>
  <c r="Z485" i="16"/>
  <c r="S485" i="16" s="1"/>
  <c r="AA499" i="16"/>
  <c r="Y133" i="16"/>
  <c r="AA394" i="16"/>
  <c r="Z486" i="16"/>
  <c r="S486" i="16" s="1"/>
  <c r="Z93" i="16"/>
  <c r="S93" i="16" s="1"/>
  <c r="Z117" i="16"/>
  <c r="S117" i="16" s="1"/>
  <c r="Y141" i="16"/>
  <c r="AA161" i="16"/>
  <c r="W181" i="16"/>
  <c r="V205" i="16"/>
  <c r="V229" i="16"/>
  <c r="X245" i="16"/>
  <c r="V269" i="16"/>
  <c r="AA285" i="16"/>
  <c r="Y313" i="16"/>
  <c r="Y337" i="16"/>
  <c r="V361" i="16"/>
  <c r="Z385" i="16"/>
  <c r="S385" i="16" s="1"/>
  <c r="V413" i="16"/>
  <c r="AA437" i="16"/>
  <c r="V47" i="16"/>
  <c r="V15" i="16"/>
  <c r="AA322" i="16"/>
  <c r="V478" i="16"/>
  <c r="X150" i="16"/>
  <c r="W198" i="16"/>
  <c r="AA238" i="16"/>
  <c r="AA274" i="16"/>
  <c r="Z314" i="16"/>
  <c r="S314" i="16" s="1"/>
  <c r="W350" i="16"/>
  <c r="AA410" i="16"/>
  <c r="W486" i="16"/>
  <c r="Y44" i="16"/>
  <c r="AA24" i="16"/>
  <c r="AA130" i="16"/>
  <c r="Z178" i="16"/>
  <c r="S178" i="16" s="1"/>
  <c r="Z202" i="16"/>
  <c r="S202" i="16" s="1"/>
  <c r="W246" i="16"/>
  <c r="W282" i="16"/>
  <c r="W342" i="16"/>
  <c r="W414" i="16"/>
  <c r="Y40" i="16"/>
  <c r="X18" i="16"/>
  <c r="W364" i="16"/>
  <c r="X484" i="16"/>
  <c r="Y183" i="16"/>
  <c r="X459" i="16"/>
  <c r="W72" i="16"/>
  <c r="Y400" i="16"/>
  <c r="W50" i="16"/>
  <c r="Y88" i="16"/>
  <c r="W448" i="16"/>
  <c r="Z379" i="16"/>
  <c r="S379" i="16" s="1"/>
  <c r="Z364" i="16"/>
  <c r="S364" i="16" s="1"/>
  <c r="AA108" i="16"/>
  <c r="Y184" i="16"/>
  <c r="Y216" i="16"/>
  <c r="Z248" i="16"/>
  <c r="S248" i="16" s="1"/>
  <c r="W280" i="16"/>
  <c r="Z312" i="16"/>
  <c r="S312" i="16" s="1"/>
  <c r="W344" i="16"/>
  <c r="X384" i="16"/>
  <c r="Y428" i="16"/>
  <c r="Y26" i="16"/>
  <c r="AA4" i="16"/>
  <c r="Z349" i="16"/>
  <c r="S349" i="16" s="1"/>
  <c r="Y505" i="16"/>
  <c r="W346" i="16"/>
  <c r="X143" i="16"/>
  <c r="X383" i="16"/>
  <c r="Y57" i="16"/>
  <c r="Z456" i="16"/>
  <c r="S456" i="16" s="1"/>
  <c r="W124" i="16"/>
  <c r="Y6" i="16"/>
  <c r="W34" i="16"/>
  <c r="W500" i="16"/>
  <c r="W488" i="16"/>
  <c r="W480" i="16"/>
  <c r="V436" i="16"/>
  <c r="X392" i="16"/>
  <c r="W340" i="16"/>
  <c r="Z252" i="16"/>
  <c r="S252" i="16" s="1"/>
  <c r="W168" i="16"/>
  <c r="Z104" i="16"/>
  <c r="S104" i="16" s="1"/>
  <c r="X49" i="16"/>
  <c r="Y507" i="16"/>
  <c r="Y491" i="16"/>
  <c r="Y475" i="16"/>
  <c r="X451" i="16"/>
  <c r="X423" i="16"/>
  <c r="Y399" i="16"/>
  <c r="Y375" i="16"/>
  <c r="Y327" i="16"/>
  <c r="Y295" i="16"/>
  <c r="Y271" i="16"/>
  <c r="Y239" i="16"/>
  <c r="V211" i="16"/>
  <c r="V179" i="16"/>
  <c r="Y127" i="16"/>
  <c r="X99" i="16"/>
  <c r="AA83" i="16"/>
  <c r="Z36" i="16"/>
  <c r="S36" i="16" s="1"/>
  <c r="Y478" i="16"/>
  <c r="Z446" i="16"/>
  <c r="S446" i="16" s="1"/>
  <c r="X406" i="16"/>
  <c r="X354" i="16"/>
  <c r="X290" i="16"/>
  <c r="V206" i="16"/>
  <c r="AA154" i="16"/>
  <c r="AA114" i="16"/>
  <c r="AA78" i="16"/>
  <c r="X67" i="16"/>
  <c r="Y509" i="16"/>
  <c r="Y493" i="16"/>
  <c r="Y477" i="16"/>
  <c r="X449" i="16"/>
  <c r="Y433" i="16"/>
  <c r="X409" i="16"/>
  <c r="Z381" i="16"/>
  <c r="S381" i="16" s="1"/>
  <c r="V357" i="16"/>
  <c r="V333" i="16"/>
  <c r="Y309" i="16"/>
  <c r="Z261" i="16"/>
  <c r="S261" i="16" s="1"/>
  <c r="X217" i="16"/>
  <c r="Z181" i="16"/>
  <c r="S181" i="16" s="1"/>
  <c r="W97" i="16"/>
  <c r="X387" i="16"/>
  <c r="V492" i="16"/>
  <c r="Z451" i="16"/>
  <c r="S451" i="16" s="1"/>
  <c r="V471" i="16"/>
  <c r="AA495" i="16"/>
  <c r="Z452" i="16"/>
  <c r="S452" i="16" s="1"/>
  <c r="Z405" i="16"/>
  <c r="S405" i="16" s="1"/>
  <c r="W461" i="16"/>
  <c r="W468" i="16"/>
  <c r="Z464" i="16"/>
  <c r="S464" i="16" s="1"/>
  <c r="Y460" i="16"/>
  <c r="Y448" i="16"/>
  <c r="V444" i="16"/>
  <c r="W440" i="16"/>
  <c r="Y432" i="16"/>
  <c r="V428" i="16"/>
  <c r="Y420" i="16"/>
  <c r="W416" i="16"/>
  <c r="Y408" i="16"/>
  <c r="V404" i="16"/>
  <c r="Y392" i="16"/>
  <c r="V388" i="16"/>
  <c r="Y380" i="16"/>
  <c r="X376" i="16"/>
  <c r="Z372" i="16"/>
  <c r="S372" i="16" s="1"/>
  <c r="V364" i="16"/>
  <c r="Y356" i="16"/>
  <c r="Z352" i="16"/>
  <c r="S352" i="16" s="1"/>
  <c r="W348" i="16"/>
  <c r="Z344" i="16"/>
  <c r="S344" i="16" s="1"/>
  <c r="V340" i="16"/>
  <c r="Y332" i="16"/>
  <c r="Y328" i="16"/>
  <c r="AA324" i="16"/>
  <c r="Z320" i="16"/>
  <c r="S320" i="16" s="1"/>
  <c r="Z316" i="16"/>
  <c r="S316" i="16" s="1"/>
  <c r="X312" i="16"/>
  <c r="Z308" i="16"/>
  <c r="S308" i="16" s="1"/>
  <c r="Y300" i="16"/>
  <c r="V300" i="16"/>
  <c r="Y292" i="16"/>
  <c r="Y288" i="16"/>
  <c r="V284" i="16"/>
  <c r="Z280" i="16"/>
  <c r="S280" i="16" s="1"/>
  <c r="V276" i="16"/>
  <c r="W272" i="16"/>
  <c r="W268" i="16"/>
  <c r="Z264" i="16"/>
  <c r="S264" i="16" s="1"/>
  <c r="V260" i="16"/>
  <c r="Y252" i="16"/>
  <c r="Y248" i="16"/>
  <c r="W244" i="16"/>
  <c r="X240" i="16"/>
  <c r="W236" i="16"/>
  <c r="X232" i="16"/>
  <c r="Z228" i="16"/>
  <c r="S228" i="16" s="1"/>
  <c r="W224" i="16"/>
  <c r="Z220" i="16"/>
  <c r="S220" i="16" s="1"/>
  <c r="Y212" i="16"/>
  <c r="Y208" i="16"/>
  <c r="Y204" i="16"/>
  <c r="X200" i="16"/>
  <c r="AA196" i="16"/>
  <c r="Z192" i="16"/>
  <c r="S192" i="16" s="1"/>
  <c r="AA188" i="16"/>
  <c r="X184" i="16"/>
  <c r="Z180" i="16"/>
  <c r="S180" i="16" s="1"/>
  <c r="Y172" i="16"/>
  <c r="V172" i="16"/>
  <c r="V156" i="16"/>
  <c r="Y120" i="16"/>
  <c r="W112" i="16"/>
  <c r="W100" i="16"/>
  <c r="W92" i="16"/>
  <c r="Z88" i="16"/>
  <c r="S88" i="16" s="1"/>
  <c r="Y488" i="16"/>
  <c r="X464" i="16"/>
  <c r="W420" i="16"/>
  <c r="W384" i="16"/>
  <c r="V348" i="16"/>
  <c r="V292" i="16"/>
  <c r="W220" i="16"/>
  <c r="AA156" i="16"/>
  <c r="W41" i="16"/>
  <c r="X431" i="16"/>
  <c r="Z407" i="16"/>
  <c r="S407" i="16" s="1"/>
  <c r="V379" i="16"/>
  <c r="Z367" i="16"/>
  <c r="S367" i="16" s="1"/>
  <c r="Z335" i="16"/>
  <c r="S335" i="16" s="1"/>
  <c r="Z503" i="16"/>
  <c r="S503" i="16" s="1"/>
  <c r="V495" i="16"/>
  <c r="W485" i="16"/>
  <c r="Z476" i="16"/>
  <c r="S476" i="16" s="1"/>
  <c r="X441" i="16"/>
  <c r="Z416" i="16"/>
  <c r="S416" i="16" s="1"/>
  <c r="Z380" i="16"/>
  <c r="S380" i="16" s="1"/>
  <c r="W352" i="16"/>
  <c r="W284" i="16"/>
  <c r="V228" i="16"/>
  <c r="Y128" i="16"/>
  <c r="Y473" i="16"/>
  <c r="W493" i="16"/>
  <c r="AA66" i="16"/>
  <c r="Y58" i="16"/>
  <c r="AA50" i="16"/>
  <c r="V46" i="16"/>
  <c r="Z38" i="16"/>
  <c r="S38" i="16" s="1"/>
  <c r="V30" i="16"/>
  <c r="Y452" i="16"/>
  <c r="X400" i="16"/>
  <c r="W152" i="16"/>
  <c r="Y144" i="16"/>
  <c r="AA140" i="16"/>
  <c r="W132" i="16"/>
  <c r="Z72" i="16"/>
  <c r="S72" i="16" s="1"/>
  <c r="W501" i="16"/>
  <c r="Z444" i="16"/>
  <c r="S444" i="16" s="1"/>
  <c r="Y467" i="16"/>
  <c r="Z463" i="16"/>
  <c r="S463" i="16" s="1"/>
  <c r="Y455" i="16"/>
  <c r="V443" i="16"/>
  <c r="Z279" i="16"/>
  <c r="S279" i="16" s="1"/>
  <c r="Z247" i="16"/>
  <c r="S247" i="16" s="1"/>
  <c r="Z199" i="16"/>
  <c r="S199" i="16" s="1"/>
  <c r="AA139" i="16"/>
  <c r="V508" i="16"/>
  <c r="X499" i="16"/>
  <c r="W491" i="16"/>
  <c r="Z481" i="16"/>
  <c r="S481" i="16" s="1"/>
  <c r="X472" i="16"/>
  <c r="AA455" i="16"/>
  <c r="AA412" i="16"/>
  <c r="Z388" i="16"/>
  <c r="S388" i="16" s="1"/>
  <c r="V356" i="16"/>
  <c r="X288" i="16"/>
  <c r="X216" i="16"/>
  <c r="Z132" i="16"/>
  <c r="S132" i="16" s="1"/>
  <c r="AA38" i="16"/>
  <c r="Y20" i="16"/>
  <c r="W8" i="16"/>
  <c r="X56" i="16"/>
  <c r="Y56" i="16"/>
  <c r="AA40" i="16"/>
  <c r="W510" i="16"/>
  <c r="W482" i="16"/>
  <c r="W454" i="16"/>
  <c r="V438" i="16"/>
  <c r="Y414" i="16"/>
  <c r="W398" i="16"/>
  <c r="V386" i="16"/>
  <c r="AA370" i="16"/>
  <c r="AA358" i="16"/>
  <c r="X342" i="16"/>
  <c r="W322" i="16"/>
  <c r="X310" i="16"/>
  <c r="Z294" i="16"/>
  <c r="S294" i="16" s="1"/>
  <c r="V282" i="16"/>
  <c r="Z266" i="16"/>
  <c r="S266" i="16" s="1"/>
  <c r="Y254" i="16"/>
  <c r="AA254" i="16"/>
  <c r="Z246" i="16"/>
  <c r="S246" i="16" s="1"/>
  <c r="X230" i="16"/>
  <c r="Z218" i="16"/>
  <c r="S218" i="16" s="1"/>
  <c r="Y202" i="16"/>
  <c r="W202" i="16"/>
  <c r="Z190" i="16"/>
  <c r="S190" i="16" s="1"/>
  <c r="V178" i="16"/>
  <c r="Z162" i="16"/>
  <c r="S162" i="16" s="1"/>
  <c r="X130" i="16"/>
  <c r="V130" i="16"/>
  <c r="Y490" i="16"/>
  <c r="V454" i="16"/>
  <c r="X24" i="16"/>
  <c r="Z12" i="16"/>
  <c r="S12" i="16" s="1"/>
  <c r="X60" i="16"/>
  <c r="W60" i="16"/>
  <c r="W44" i="16"/>
  <c r="AA32" i="16"/>
  <c r="AA502" i="16"/>
  <c r="AA474" i="16"/>
  <c r="Z442" i="16"/>
  <c r="S442" i="16" s="1"/>
  <c r="AA430" i="16"/>
  <c r="Y394" i="16"/>
  <c r="Z378" i="16"/>
  <c r="S378" i="16" s="1"/>
  <c r="AA366" i="16"/>
  <c r="X350" i="16"/>
  <c r="X338" i="16"/>
  <c r="W330" i="16"/>
  <c r="AA314" i="16"/>
  <c r="V298" i="16"/>
  <c r="X286" i="16"/>
  <c r="Z274" i="16"/>
  <c r="S274" i="16" s="1"/>
  <c r="Y258" i="16"/>
  <c r="W258" i="16"/>
  <c r="Z238" i="16"/>
  <c r="S238" i="16" s="1"/>
  <c r="V226" i="16"/>
  <c r="Z210" i="16"/>
  <c r="S210" i="16" s="1"/>
  <c r="Y198" i="16"/>
  <c r="AA198" i="16"/>
  <c r="AA186" i="16"/>
  <c r="V170" i="16"/>
  <c r="W150" i="16"/>
  <c r="W126" i="16"/>
  <c r="Y498" i="16"/>
  <c r="Y474" i="16"/>
  <c r="Z406" i="16"/>
  <c r="S406" i="16" s="1"/>
  <c r="AA350" i="16"/>
  <c r="X282" i="16"/>
  <c r="Z32" i="16"/>
  <c r="S32" i="16" s="1"/>
  <c r="AA23" i="16"/>
  <c r="Z15" i="16"/>
  <c r="S15" i="16" s="1"/>
  <c r="W7" i="16"/>
  <c r="AA7" i="16"/>
  <c r="X63" i="16"/>
  <c r="Y47" i="16"/>
  <c r="X453" i="16"/>
  <c r="V445" i="16"/>
  <c r="W429" i="16"/>
  <c r="W421" i="16"/>
  <c r="W413" i="16"/>
  <c r="W401" i="16"/>
  <c r="W393" i="16"/>
  <c r="W385" i="16"/>
  <c r="AA377" i="16"/>
  <c r="AA369" i="16"/>
  <c r="W361" i="16"/>
  <c r="X361" i="16"/>
  <c r="V353" i="16"/>
  <c r="Y345" i="16"/>
  <c r="X337" i="16"/>
  <c r="Z329" i="16"/>
  <c r="S329" i="16" s="1"/>
  <c r="AA321" i="16"/>
  <c r="AA313" i="16"/>
  <c r="AA301" i="16"/>
  <c r="AA293" i="16"/>
  <c r="W285" i="16"/>
  <c r="V285" i="16"/>
  <c r="Y277" i="16"/>
  <c r="X269" i="16"/>
  <c r="AA261" i="16"/>
  <c r="W253" i="16"/>
  <c r="V253" i="16"/>
  <c r="Y245" i="16"/>
  <c r="X237" i="16"/>
  <c r="AA229" i="16"/>
  <c r="W221" i="16"/>
  <c r="V221" i="16"/>
  <c r="Y213" i="16"/>
  <c r="X205" i="16"/>
  <c r="AA197" i="16"/>
  <c r="W189" i="16"/>
  <c r="V189" i="16"/>
  <c r="Y181" i="16"/>
  <c r="X173" i="16"/>
  <c r="Z161" i="16"/>
  <c r="S161" i="16" s="1"/>
  <c r="W161" i="16"/>
  <c r="W153" i="16"/>
  <c r="Z141" i="16"/>
  <c r="S141" i="16" s="1"/>
  <c r="V133" i="16"/>
  <c r="AA133" i="16"/>
  <c r="AA125" i="16"/>
  <c r="X117" i="16"/>
  <c r="V105" i="16"/>
  <c r="W105" i="16"/>
  <c r="AA93" i="16"/>
  <c r="Y73" i="16"/>
  <c r="AA509" i="16"/>
  <c r="AA493" i="16"/>
  <c r="X482" i="16"/>
  <c r="Y445" i="16"/>
  <c r="Y417" i="16"/>
  <c r="V358" i="16"/>
  <c r="X322" i="16"/>
  <c r="Z158" i="16"/>
  <c r="S158" i="16" s="1"/>
  <c r="Y93" i="16"/>
  <c r="Z509" i="16"/>
  <c r="S509" i="16" s="1"/>
  <c r="X503" i="16"/>
  <c r="V499" i="16"/>
  <c r="Z493" i="16"/>
  <c r="S493" i="16" s="1"/>
  <c r="X487" i="16"/>
  <c r="V483" i="16"/>
  <c r="Z477" i="16"/>
  <c r="S477" i="16" s="1"/>
  <c r="W473" i="16"/>
  <c r="V467" i="16"/>
  <c r="Z461" i="16"/>
  <c r="S461" i="16" s="1"/>
  <c r="Z440" i="16"/>
  <c r="S440" i="16" s="1"/>
  <c r="Y18" i="16"/>
  <c r="Z46" i="16"/>
  <c r="S46" i="16" s="1"/>
  <c r="W496" i="16"/>
  <c r="W484" i="16"/>
  <c r="AA452" i="16"/>
  <c r="W380" i="16"/>
  <c r="X280" i="16"/>
  <c r="AA180" i="16"/>
  <c r="AA84" i="16"/>
  <c r="W29" i="16"/>
  <c r="Y487" i="16"/>
  <c r="W467" i="16"/>
  <c r="V427" i="16"/>
  <c r="V395" i="16"/>
  <c r="X347" i="16"/>
  <c r="Y303" i="16"/>
  <c r="V259" i="16"/>
  <c r="V227" i="16"/>
  <c r="Y191" i="16"/>
  <c r="W123" i="16"/>
  <c r="W91" i="16"/>
  <c r="W28" i="16"/>
  <c r="Y470" i="16"/>
  <c r="X426" i="16"/>
  <c r="V362" i="16"/>
  <c r="V270" i="16"/>
  <c r="V174" i="16"/>
  <c r="Y118" i="16"/>
  <c r="W74" i="16"/>
  <c r="AA51" i="16"/>
  <c r="Y497" i="16"/>
  <c r="Y465" i="16"/>
  <c r="V441" i="16"/>
  <c r="Z413" i="16"/>
  <c r="S413" i="16" s="1"/>
  <c r="X377" i="16"/>
  <c r="V345" i="16"/>
  <c r="V313" i="16"/>
  <c r="X249" i="16"/>
  <c r="Z197" i="16"/>
  <c r="S197" i="16" s="1"/>
  <c r="Y101" i="16"/>
  <c r="Z295" i="16"/>
  <c r="S295" i="16" s="1"/>
  <c r="Y480" i="16"/>
  <c r="Z479" i="16"/>
  <c r="S479" i="16" s="1"/>
  <c r="AA487" i="16"/>
  <c r="Y423" i="16"/>
  <c r="Z465" i="16"/>
  <c r="S465" i="16" s="1"/>
  <c r="V468" i="16"/>
  <c r="W460" i="16"/>
  <c r="X456" i="16"/>
  <c r="AA444" i="16"/>
  <c r="AA436" i="16"/>
  <c r="W428" i="16"/>
  <c r="AA420" i="16"/>
  <c r="Z412" i="16"/>
  <c r="S412" i="16" s="1"/>
  <c r="W404" i="16"/>
  <c r="W392" i="16"/>
  <c r="Z384" i="16"/>
  <c r="S384" i="16" s="1"/>
  <c r="Y376" i="16"/>
  <c r="Y368" i="16"/>
  <c r="Y360" i="16"/>
  <c r="Y352" i="16"/>
  <c r="Y344" i="16"/>
  <c r="AA340" i="16"/>
  <c r="X336" i="16"/>
  <c r="Z328" i="16"/>
  <c r="S328" i="16" s="1"/>
  <c r="V324" i="16"/>
  <c r="Y316" i="16"/>
  <c r="Y308" i="16"/>
  <c r="X304" i="16"/>
  <c r="AA300" i="16"/>
  <c r="AA292" i="16"/>
  <c r="W288" i="16"/>
  <c r="Y280" i="16"/>
  <c r="AA276" i="16"/>
  <c r="Y268" i="16"/>
  <c r="W264" i="16"/>
  <c r="Y256" i="16"/>
  <c r="AA252" i="16"/>
  <c r="Y244" i="16"/>
  <c r="W240" i="16"/>
  <c r="V236" i="16"/>
  <c r="AA228" i="16"/>
  <c r="Y220" i="16"/>
  <c r="Z216" i="16"/>
  <c r="S216" i="16" s="1"/>
  <c r="AA212" i="16"/>
  <c r="Z204" i="16"/>
  <c r="S204" i="16" s="1"/>
  <c r="Z200" i="16"/>
  <c r="S200" i="16" s="1"/>
  <c r="Y192" i="16"/>
  <c r="W188" i="16"/>
  <c r="W180" i="16"/>
  <c r="W176" i="16"/>
  <c r="Z164" i="16"/>
  <c r="S164" i="16" s="1"/>
  <c r="V124" i="16"/>
  <c r="Y112" i="16"/>
  <c r="V100" i="16"/>
  <c r="AA92" i="16"/>
  <c r="Z492" i="16"/>
  <c r="S492" i="16" s="1"/>
  <c r="X460" i="16"/>
  <c r="W396" i="16"/>
  <c r="W356" i="16"/>
  <c r="Z276" i="16"/>
  <c r="S276" i="16" s="1"/>
  <c r="W192" i="16"/>
  <c r="X41" i="16"/>
  <c r="Z419" i="16"/>
  <c r="S419" i="16" s="1"/>
  <c r="Y391" i="16"/>
  <c r="Y367" i="16"/>
  <c r="Z508" i="16"/>
  <c r="S508" i="16" s="1"/>
  <c r="W499" i="16"/>
  <c r="V488" i="16"/>
  <c r="X475" i="16"/>
  <c r="AA428" i="16"/>
  <c r="Z392" i="16"/>
  <c r="S392" i="16" s="1"/>
  <c r="W328" i="16"/>
  <c r="W256" i="16"/>
  <c r="Z168" i="16"/>
  <c r="S168" i="16" s="1"/>
  <c r="Z473" i="16"/>
  <c r="S473" i="16" s="1"/>
  <c r="X10" i="16"/>
  <c r="AA58" i="16"/>
  <c r="Y50" i="16"/>
  <c r="W42" i="16"/>
  <c r="Z30" i="16"/>
  <c r="S30" i="16" s="1"/>
  <c r="W452" i="16"/>
  <c r="Z160" i="16"/>
  <c r="S160" i="16" s="1"/>
  <c r="Z148" i="16"/>
  <c r="S148" i="16" s="1"/>
  <c r="Z136" i="16"/>
  <c r="S136" i="16" s="1"/>
  <c r="Z76" i="16"/>
  <c r="S76" i="16" s="1"/>
  <c r="V504" i="16"/>
  <c r="V42" i="16"/>
  <c r="Y463" i="16"/>
  <c r="W459" i="16"/>
  <c r="V307" i="16"/>
  <c r="Z263" i="16"/>
  <c r="S263" i="16" s="1"/>
  <c r="Y199" i="16"/>
  <c r="W131" i="16"/>
  <c r="AA503" i="16"/>
  <c r="Y492" i="16"/>
  <c r="V480" i="16"/>
  <c r="V464" i="16"/>
  <c r="V420" i="16"/>
  <c r="Z376" i="16"/>
  <c r="S376" i="16" s="1"/>
  <c r="V316" i="16"/>
  <c r="Z231" i="16"/>
  <c r="S231" i="16" s="1"/>
  <c r="Z116" i="16"/>
  <c r="S116" i="16" s="1"/>
  <c r="V20" i="16"/>
  <c r="Z8" i="16"/>
  <c r="S8" i="16" s="1"/>
  <c r="V56" i="16"/>
  <c r="X40" i="16"/>
  <c r="W40" i="16"/>
  <c r="AA482" i="16"/>
  <c r="Y438" i="16"/>
  <c r="Z422" i="16"/>
  <c r="S422" i="16" s="1"/>
  <c r="AA398" i="16"/>
  <c r="Z370" i="16"/>
  <c r="S370" i="16" s="1"/>
  <c r="Z358" i="16"/>
  <c r="S358" i="16" s="1"/>
  <c r="Y322" i="16"/>
  <c r="W310" i="16"/>
  <c r="X294" i="16"/>
  <c r="AA282" i="16"/>
  <c r="AA266" i="16"/>
  <c r="Z254" i="16"/>
  <c r="S254" i="16" s="1"/>
  <c r="AA246" i="16"/>
  <c r="AA230" i="16"/>
  <c r="W218" i="16"/>
  <c r="Y190" i="16"/>
  <c r="Y178" i="16"/>
  <c r="X162" i="16"/>
  <c r="Z130" i="16"/>
  <c r="S130" i="16" s="1"/>
  <c r="Y506" i="16"/>
  <c r="V462" i="16"/>
  <c r="Y24" i="16"/>
  <c r="W12" i="16"/>
  <c r="AA60" i="16"/>
  <c r="Z44" i="16"/>
  <c r="S44" i="16" s="1"/>
  <c r="Y32" i="16"/>
  <c r="W474" i="16"/>
  <c r="AA442" i="16"/>
  <c r="Z410" i="16"/>
  <c r="S410" i="16" s="1"/>
  <c r="Y378" i="16"/>
  <c r="V366" i="16"/>
  <c r="Y338" i="16"/>
  <c r="Z330" i="16"/>
  <c r="S330" i="16" s="1"/>
  <c r="V314" i="16"/>
  <c r="Y286" i="16"/>
  <c r="Y274" i="16"/>
  <c r="Z258" i="16"/>
  <c r="S258" i="16" s="1"/>
  <c r="W238" i="16"/>
  <c r="Z226" i="16"/>
  <c r="S226" i="16" s="1"/>
  <c r="V210" i="16"/>
  <c r="X198" i="16"/>
  <c r="V186" i="16"/>
  <c r="AA170" i="16"/>
  <c r="AA150" i="16"/>
  <c r="Y126" i="16"/>
  <c r="Y458" i="16"/>
  <c r="X358" i="16"/>
  <c r="AA318" i="16"/>
  <c r="W20" i="16"/>
  <c r="X15" i="16"/>
  <c r="X7" i="16"/>
  <c r="V63" i="16"/>
  <c r="Z47" i="16"/>
  <c r="S47" i="16" s="1"/>
  <c r="AA453" i="16"/>
  <c r="W437" i="16"/>
  <c r="X429" i="16"/>
  <c r="Y421" i="16"/>
  <c r="AA401" i="16"/>
  <c r="Z393" i="16"/>
  <c r="S393" i="16" s="1"/>
  <c r="W377" i="16"/>
  <c r="Z369" i="16"/>
  <c r="S369" i="16" s="1"/>
  <c r="Z361" i="16"/>
  <c r="S361" i="16" s="1"/>
  <c r="Z353" i="16"/>
  <c r="S353" i="16" s="1"/>
  <c r="W337" i="16"/>
  <c r="W329" i="16"/>
  <c r="W321" i="16"/>
  <c r="Z313" i="16"/>
  <c r="S313" i="16" s="1"/>
  <c r="Z301" i="16"/>
  <c r="S301" i="16" s="1"/>
  <c r="V293" i="16"/>
  <c r="W277" i="16"/>
  <c r="W269" i="16"/>
  <c r="W261" i="16"/>
  <c r="AA253" i="16"/>
  <c r="AA245" i="16"/>
  <c r="AA237" i="16"/>
  <c r="X229" i="16"/>
  <c r="X221" i="16"/>
  <c r="X213" i="16"/>
  <c r="Y205" i="16"/>
  <c r="Y197" i="16"/>
  <c r="Y189" i="16"/>
  <c r="V181" i="16"/>
  <c r="V173" i="16"/>
  <c r="Y161" i="16"/>
  <c r="X153" i="16"/>
  <c r="W141" i="16"/>
  <c r="W133" i="16"/>
  <c r="Y125" i="16"/>
  <c r="AA117" i="16"/>
  <c r="Y105" i="16"/>
  <c r="V73" i="16"/>
  <c r="X73" i="16"/>
  <c r="X505" i="16"/>
  <c r="X481" i="16"/>
  <c r="Y429" i="16"/>
  <c r="V369" i="16"/>
  <c r="AA310" i="16"/>
  <c r="X105" i="16"/>
  <c r="Y510" i="16"/>
  <c r="Y502" i="16"/>
  <c r="X495" i="16"/>
  <c r="W489" i="16"/>
  <c r="V482" i="16"/>
  <c r="V475" i="16"/>
  <c r="AA467" i="16"/>
  <c r="AA459" i="16"/>
  <c r="X455" i="16"/>
  <c r="Z437" i="16"/>
  <c r="S437" i="16" s="1"/>
  <c r="Z414" i="16"/>
  <c r="S414" i="16" s="1"/>
  <c r="X394" i="16"/>
  <c r="Y361" i="16"/>
  <c r="Y321" i="16"/>
  <c r="Z285" i="16"/>
  <c r="S285" i="16" s="1"/>
  <c r="Z253" i="16"/>
  <c r="S253" i="16" s="1"/>
  <c r="X210" i="16"/>
  <c r="Z173" i="16"/>
  <c r="S173" i="16" s="1"/>
  <c r="X47" i="16"/>
  <c r="Z28" i="16"/>
  <c r="S28" i="16" s="1"/>
  <c r="Z16" i="16"/>
  <c r="S16" i="16" s="1"/>
  <c r="Y16" i="16"/>
  <c r="V68" i="16"/>
  <c r="AA64" i="16"/>
  <c r="X52" i="16"/>
  <c r="V52" i="16"/>
  <c r="AA48" i="16"/>
  <c r="X36" i="16"/>
  <c r="W36" i="16"/>
  <c r="AA498" i="16"/>
  <c r="AA478" i="16"/>
  <c r="AA462" i="16"/>
  <c r="Y446" i="16"/>
  <c r="Z434" i="16"/>
  <c r="S434" i="16" s="1"/>
  <c r="W426" i="16"/>
  <c r="Y406" i="16"/>
  <c r="Z402" i="16"/>
  <c r="S402" i="16" s="1"/>
  <c r="Z390" i="16"/>
  <c r="S390" i="16" s="1"/>
  <c r="Y374" i="16"/>
  <c r="Z362" i="16"/>
  <c r="S362" i="16" s="1"/>
  <c r="Z354" i="16"/>
  <c r="S354" i="16" s="1"/>
  <c r="Z346" i="16"/>
  <c r="S346" i="16" s="1"/>
  <c r="W334" i="16"/>
  <c r="W326" i="16"/>
  <c r="W318" i="16"/>
  <c r="Z306" i="16"/>
  <c r="S306" i="16" s="1"/>
  <c r="W302" i="16"/>
  <c r="Z290" i="16"/>
  <c r="S290" i="16" s="1"/>
  <c r="Y278" i="16"/>
  <c r="AA278" i="16"/>
  <c r="Z270" i="16"/>
  <c r="S270" i="16" s="1"/>
  <c r="X262" i="16"/>
  <c r="Z250" i="16"/>
  <c r="S250" i="16" s="1"/>
  <c r="Y242" i="16"/>
  <c r="W242" i="16"/>
  <c r="AA234" i="16"/>
  <c r="X222" i="16"/>
  <c r="W214" i="16"/>
  <c r="Y206" i="16"/>
  <c r="AA206" i="16"/>
  <c r="AA194" i="16"/>
  <c r="X182" i="16"/>
  <c r="W174" i="16"/>
  <c r="X166" i="16"/>
  <c r="X158" i="16"/>
  <c r="X154" i="16"/>
  <c r="X146" i="16"/>
  <c r="AA146" i="16"/>
  <c r="Z142" i="16"/>
  <c r="S142" i="16" s="1"/>
  <c r="Z138" i="16"/>
  <c r="S138" i="16" s="1"/>
  <c r="Y138" i="16"/>
  <c r="Y134" i="16"/>
  <c r="W122" i="16"/>
  <c r="W118" i="16"/>
  <c r="X114" i="16"/>
  <c r="X110" i="16"/>
  <c r="AA110" i="16"/>
  <c r="V106" i="16"/>
  <c r="V102" i="16"/>
  <c r="X98" i="16"/>
  <c r="W98" i="16"/>
  <c r="V94" i="16"/>
  <c r="Z90" i="16"/>
  <c r="S90" i="16" s="1"/>
  <c r="AA90" i="16"/>
  <c r="AA86" i="16"/>
  <c r="Z82" i="16"/>
  <c r="S82" i="16" s="1"/>
  <c r="X78" i="16"/>
  <c r="X74" i="16"/>
  <c r="X70" i="16"/>
  <c r="AA70" i="16"/>
  <c r="Z438" i="16"/>
  <c r="S438" i="16" s="1"/>
  <c r="W386" i="16"/>
  <c r="AA362" i="16"/>
  <c r="V306" i="16"/>
  <c r="X234" i="16"/>
  <c r="V60" i="16"/>
  <c r="W27" i="16"/>
  <c r="Z19" i="16"/>
  <c r="S19" i="16" s="1"/>
  <c r="V19" i="16"/>
  <c r="Y11" i="16"/>
  <c r="Y67" i="16"/>
  <c r="Z59" i="16"/>
  <c r="S59" i="16" s="1"/>
  <c r="V55" i="16"/>
  <c r="V51" i="16"/>
  <c r="X51" i="16"/>
  <c r="W43" i="16"/>
  <c r="W39" i="16"/>
  <c r="V35" i="16"/>
  <c r="X35" i="16"/>
  <c r="X31" i="16"/>
  <c r="AA449" i="16"/>
  <c r="Z441" i="16"/>
  <c r="S441" i="16" s="1"/>
  <c r="Z433" i="16"/>
  <c r="S433" i="16" s="1"/>
  <c r="Z425" i="16"/>
  <c r="S425" i="16" s="1"/>
  <c r="Z417" i="16"/>
  <c r="S417" i="16" s="1"/>
  <c r="Y409" i="16"/>
  <c r="W397" i="16"/>
  <c r="W389" i="16"/>
  <c r="W381" i="16"/>
  <c r="W373" i="16"/>
  <c r="AA365" i="16"/>
  <c r="AA357" i="16"/>
  <c r="W349" i="16"/>
  <c r="Y349" i="16"/>
  <c r="V341" i="16"/>
  <c r="Z333" i="16"/>
  <c r="S333" i="16" s="1"/>
  <c r="Y325" i="16"/>
  <c r="X317" i="16"/>
  <c r="AA309" i="16"/>
  <c r="AA305" i="16"/>
  <c r="W297" i="16"/>
  <c r="Y297" i="16"/>
  <c r="V289" i="16"/>
  <c r="Z281" i="16"/>
  <c r="S281" i="16" s="1"/>
  <c r="AA273" i="16"/>
  <c r="W265" i="16"/>
  <c r="Y265" i="16"/>
  <c r="V257" i="16"/>
  <c r="Z249" i="16"/>
  <c r="S249" i="16" s="1"/>
  <c r="AA241" i="16"/>
  <c r="W233" i="16"/>
  <c r="Y233" i="16"/>
  <c r="V225" i="16"/>
  <c r="Z217" i="16"/>
  <c r="S217" i="16" s="1"/>
  <c r="AA209" i="16"/>
  <c r="W201" i="16"/>
  <c r="Y201" i="16"/>
  <c r="V193" i="16"/>
  <c r="Z185" i="16"/>
  <c r="S185" i="16" s="1"/>
  <c r="AA177" i="16"/>
  <c r="V169" i="16"/>
  <c r="X169" i="16"/>
  <c r="W165" i="16"/>
  <c r="Z157" i="16"/>
  <c r="S157" i="16" s="1"/>
  <c r="Y157" i="16"/>
  <c r="Y149" i="16"/>
  <c r="Z145" i="16"/>
  <c r="S145" i="16" s="1"/>
  <c r="V137" i="16"/>
  <c r="V129" i="16"/>
  <c r="Y129" i="16"/>
  <c r="W121" i="16"/>
  <c r="Z113" i="16"/>
  <c r="S113" i="16" s="1"/>
  <c r="Y113" i="16"/>
  <c r="W109" i="16"/>
  <c r="X101" i="16"/>
  <c r="AA97" i="16"/>
  <c r="Z89" i="16"/>
  <c r="S89" i="16" s="1"/>
  <c r="V85" i="16"/>
  <c r="AA85" i="16"/>
  <c r="W81" i="16"/>
  <c r="X77" i="16"/>
  <c r="V69" i="16"/>
  <c r="Y69" i="16"/>
  <c r="X498" i="16"/>
  <c r="X490" i="16"/>
  <c r="V477" i="16"/>
  <c r="AA469" i="16"/>
  <c r="Z462" i="16"/>
  <c r="S462" i="16" s="1"/>
  <c r="Z454" i="16"/>
  <c r="S454" i="16" s="1"/>
  <c r="AA426" i="16"/>
  <c r="X410" i="16"/>
  <c r="V390" i="16"/>
  <c r="X378" i="16"/>
  <c r="X346" i="16"/>
  <c r="V305" i="16"/>
  <c r="V254" i="16"/>
  <c r="V190" i="16"/>
  <c r="AA141" i="16"/>
  <c r="W59" i="16"/>
  <c r="W25" i="16"/>
  <c r="Y21" i="16"/>
  <c r="AA21" i="16"/>
  <c r="Z17" i="16"/>
  <c r="S17" i="16" s="1"/>
  <c r="W13" i="16"/>
  <c r="X9" i="16"/>
  <c r="X5" i="16"/>
  <c r="Z5" i="16"/>
  <c r="X65" i="16"/>
  <c r="Z61" i="16"/>
  <c r="S61" i="16" s="1"/>
  <c r="V57" i="16"/>
  <c r="X57" i="16"/>
  <c r="Y53" i="16"/>
  <c r="AA49" i="16"/>
  <c r="X45" i="16"/>
  <c r="Z41" i="16"/>
  <c r="S41" i="16" s="1"/>
  <c r="Z37" i="16"/>
  <c r="S37" i="16" s="1"/>
  <c r="V33" i="16"/>
  <c r="Y33" i="16"/>
  <c r="AA29" i="16"/>
  <c r="Y451" i="16"/>
  <c r="V447" i="16"/>
  <c r="Y443" i="16"/>
  <c r="X439" i="16"/>
  <c r="Z435" i="16"/>
  <c r="S435" i="16" s="1"/>
  <c r="W427" i="16"/>
  <c r="W423" i="16"/>
  <c r="W419" i="16"/>
  <c r="W415" i="16"/>
  <c r="W411" i="16"/>
  <c r="AA407" i="16"/>
  <c r="AA403" i="16"/>
  <c r="AA399" i="16"/>
  <c r="Y395" i="16"/>
  <c r="V391" i="16"/>
  <c r="Y387" i="16"/>
  <c r="V383" i="16"/>
  <c r="Y379" i="16"/>
  <c r="X375" i="16"/>
  <c r="Z371" i="16"/>
  <c r="S371" i="16" s="1"/>
  <c r="X367" i="16"/>
  <c r="X363" i="16"/>
  <c r="V359" i="16"/>
  <c r="Y355" i="16"/>
  <c r="AA351" i="16"/>
  <c r="W347" i="16"/>
  <c r="W343" i="16"/>
  <c r="Y343" i="16"/>
  <c r="Z339" i="16"/>
  <c r="S339" i="16" s="1"/>
  <c r="X335" i="16"/>
  <c r="X331" i="16"/>
  <c r="V327" i="16"/>
  <c r="Y323" i="16"/>
  <c r="AA319" i="16"/>
  <c r="W315" i="16"/>
  <c r="W311" i="16"/>
  <c r="Y311" i="16"/>
  <c r="Z307" i="16"/>
  <c r="S307" i="16" s="1"/>
  <c r="X303" i="16"/>
  <c r="Z299" i="16"/>
  <c r="S299" i="16" s="1"/>
  <c r="AA295" i="16"/>
  <c r="AA291" i="16"/>
  <c r="W287" i="16"/>
  <c r="W283" i="16"/>
  <c r="X283" i="16"/>
  <c r="X279" i="16"/>
  <c r="Z275" i="16"/>
  <c r="S275" i="16" s="1"/>
  <c r="V271" i="16"/>
  <c r="Y267" i="16"/>
  <c r="AA263" i="16"/>
  <c r="AA259" i="16"/>
  <c r="W255" i="16"/>
  <c r="W251" i="16"/>
  <c r="X251" i="16"/>
  <c r="X247" i="16"/>
  <c r="Z243" i="16"/>
  <c r="S243" i="16" s="1"/>
  <c r="V239" i="16"/>
  <c r="Y235" i="16"/>
  <c r="AA231" i="16"/>
  <c r="AA227" i="16"/>
  <c r="W223" i="16"/>
  <c r="W219" i="16"/>
  <c r="X219" i="16"/>
  <c r="X215" i="16"/>
  <c r="Z211" i="16"/>
  <c r="S211" i="16" s="1"/>
  <c r="V207" i="16"/>
  <c r="Y203" i="16"/>
  <c r="AA199" i="16"/>
  <c r="AA195" i="16"/>
  <c r="W191" i="16"/>
  <c r="W187" i="16"/>
  <c r="X187" i="16"/>
  <c r="X183" i="16"/>
  <c r="Z179" i="16"/>
  <c r="S179" i="16" s="1"/>
  <c r="V175" i="16"/>
  <c r="Y171" i="16"/>
  <c r="Z167" i="16"/>
  <c r="S167" i="16" s="1"/>
  <c r="AA167" i="16"/>
  <c r="AA163" i="16"/>
  <c r="W159" i="16"/>
  <c r="V155" i="16"/>
  <c r="AA155" i="16"/>
  <c r="W151" i="16"/>
  <c r="V147" i="16"/>
  <c r="X147" i="16"/>
  <c r="W143" i="16"/>
  <c r="Z139" i="16"/>
  <c r="S139" i="16" s="1"/>
  <c r="Z135" i="16"/>
  <c r="S135" i="16" s="1"/>
  <c r="V131" i="16"/>
  <c r="V127" i="16"/>
  <c r="AA127" i="16"/>
  <c r="X123" i="16"/>
  <c r="W119" i="16"/>
  <c r="Z115" i="16"/>
  <c r="S115" i="16" s="1"/>
  <c r="AA115" i="16"/>
  <c r="Y111" i="16"/>
  <c r="Z107" i="16"/>
  <c r="S107" i="16" s="1"/>
  <c r="V103" i="16"/>
  <c r="Y103" i="16"/>
  <c r="AA99" i="16"/>
  <c r="W95" i="16"/>
  <c r="Y91" i="16"/>
  <c r="Z87" i="16"/>
  <c r="S87" i="16" s="1"/>
  <c r="Z83" i="16"/>
  <c r="S83" i="16" s="1"/>
  <c r="V79" i="16"/>
  <c r="AA79" i="16"/>
  <c r="Y75" i="16"/>
  <c r="V71" i="16"/>
  <c r="Y71" i="16"/>
  <c r="X509" i="16"/>
  <c r="V505" i="16"/>
  <c r="Z499" i="16"/>
  <c r="S499" i="16" s="1"/>
  <c r="W495" i="16"/>
  <c r="Z490" i="16"/>
  <c r="S490" i="16" s="1"/>
  <c r="X486" i="16"/>
  <c r="AA481" i="16"/>
  <c r="X477" i="16"/>
  <c r="V473" i="16"/>
  <c r="Z467" i="16"/>
  <c r="S467" i="16" s="1"/>
  <c r="W463" i="16"/>
  <c r="Z458" i="16"/>
  <c r="S458" i="16" s="1"/>
  <c r="X454" i="16"/>
  <c r="Z447" i="16"/>
  <c r="S447" i="16" s="1"/>
  <c r="AA438" i="16"/>
  <c r="Z431" i="16"/>
  <c r="S431" i="16" s="1"/>
  <c r="AA422" i="16"/>
  <c r="Z415" i="16"/>
  <c r="S415" i="16" s="1"/>
  <c r="AA406" i="16"/>
  <c r="Z399" i="16"/>
  <c r="S399" i="16" s="1"/>
  <c r="AA390" i="16"/>
  <c r="Z383" i="16"/>
  <c r="S383" i="16" s="1"/>
  <c r="AA374" i="16"/>
  <c r="V363" i="16"/>
  <c r="X351" i="16"/>
  <c r="W338" i="16"/>
  <c r="Z323" i="16"/>
  <c r="S323" i="16" s="1"/>
  <c r="X313" i="16"/>
  <c r="AA298" i="16"/>
  <c r="V283" i="16"/>
  <c r="V267" i="16"/>
  <c r="V251" i="16"/>
  <c r="V235" i="16"/>
  <c r="V219" i="16"/>
  <c r="V203" i="16"/>
  <c r="V187" i="16"/>
  <c r="V171" i="16"/>
  <c r="AA135" i="16"/>
  <c r="AA109" i="16"/>
  <c r="Y89" i="16"/>
  <c r="Y74" i="16"/>
  <c r="X55" i="16"/>
  <c r="W33" i="16"/>
  <c r="W9" i="16"/>
  <c r="X26" i="16"/>
  <c r="AA22" i="16"/>
  <c r="W18" i="16"/>
  <c r="Y14" i="16"/>
  <c r="V6" i="16"/>
  <c r="X66" i="16"/>
  <c r="X58" i="16"/>
  <c r="X50" i="16"/>
  <c r="X42" i="16"/>
  <c r="X34" i="16"/>
  <c r="X168" i="16"/>
  <c r="Y164" i="16"/>
  <c r="X156" i="16"/>
  <c r="AA152" i="16"/>
  <c r="V144" i="16"/>
  <c r="X136" i="16"/>
  <c r="Y132" i="16"/>
  <c r="X124" i="16"/>
  <c r="AA120" i="16"/>
  <c r="V112" i="16"/>
  <c r="X104" i="16"/>
  <c r="Y100" i="16"/>
  <c r="X92" i="16"/>
  <c r="AA88" i="16"/>
  <c r="V80" i="16"/>
  <c r="X72" i="16"/>
  <c r="AA504" i="16"/>
  <c r="AA488" i="16"/>
  <c r="AA472" i="16"/>
  <c r="AA456" i="16"/>
  <c r="X444" i="16"/>
  <c r="AA432" i="16"/>
  <c r="V424" i="16"/>
  <c r="X412" i="16"/>
  <c r="AA400" i="16"/>
  <c r="V392" i="16"/>
  <c r="X380" i="16"/>
  <c r="AA368" i="16"/>
  <c r="V360" i="16"/>
  <c r="X348" i="16"/>
  <c r="AA336" i="16"/>
  <c r="V328" i="16"/>
  <c r="X316" i="16"/>
  <c r="AA304" i="16"/>
  <c r="V296" i="16"/>
  <c r="X284" i="16"/>
  <c r="AA272" i="16"/>
  <c r="V264" i="16"/>
  <c r="X252" i="16"/>
  <c r="AA240" i="16"/>
  <c r="V232" i="16"/>
  <c r="X220" i="16"/>
  <c r="AA208" i="16"/>
  <c r="V200" i="16"/>
  <c r="X188" i="16"/>
  <c r="AA176" i="16"/>
  <c r="AA164" i="16"/>
  <c r="Z144" i="16"/>
  <c r="S144" i="16" s="1"/>
  <c r="W128" i="16"/>
  <c r="V108" i="16"/>
  <c r="Z92" i="16"/>
  <c r="S92" i="16" s="1"/>
  <c r="Y72" i="16"/>
  <c r="Z54" i="16"/>
  <c r="S54" i="16" s="1"/>
  <c r="V38" i="16"/>
  <c r="AA14" i="16"/>
  <c r="W360" i="16"/>
  <c r="W14" i="16"/>
  <c r="Y30" i="16"/>
  <c r="V496" i="16"/>
  <c r="Z484" i="16"/>
  <c r="S484" i="16" s="1"/>
  <c r="Z428" i="16"/>
  <c r="S428" i="16" s="1"/>
  <c r="W368" i="16"/>
  <c r="AA308" i="16"/>
  <c r="W508" i="16"/>
  <c r="W476" i="16"/>
  <c r="AA348" i="16"/>
  <c r="W196" i="16"/>
  <c r="Y80" i="16"/>
  <c r="AA45" i="16"/>
  <c r="Y495" i="16"/>
  <c r="V463" i="16"/>
  <c r="Z411" i="16"/>
  <c r="S411" i="16" s="1"/>
  <c r="Y359" i="16"/>
  <c r="V291" i="16"/>
  <c r="V243" i="16"/>
  <c r="V195" i="16"/>
  <c r="X119" i="16"/>
  <c r="X500" i="16"/>
  <c r="V490" i="16"/>
  <c r="AA418" i="16"/>
  <c r="V326" i="16"/>
  <c r="X194" i="16"/>
  <c r="V110" i="16"/>
  <c r="Y15" i="16"/>
  <c r="Y501" i="16"/>
  <c r="Y461" i="16"/>
  <c r="Y425" i="16"/>
  <c r="Z389" i="16"/>
  <c r="S389" i="16" s="1"/>
  <c r="Y341" i="16"/>
  <c r="X281" i="16"/>
  <c r="Z213" i="16"/>
  <c r="S213" i="16" s="1"/>
  <c r="AA69" i="16"/>
  <c r="V503" i="16"/>
  <c r="X491" i="16"/>
  <c r="W483" i="16"/>
  <c r="V405" i="16"/>
  <c r="W26" i="16"/>
  <c r="Z460" i="16"/>
  <c r="S460" i="16" s="1"/>
  <c r="X448" i="16"/>
  <c r="Y436" i="16"/>
  <c r="Y424" i="16"/>
  <c r="Y416" i="16"/>
  <c r="Y404" i="16"/>
  <c r="Y388" i="16"/>
  <c r="V380" i="16"/>
  <c r="AA372" i="16"/>
  <c r="Z360" i="16"/>
  <c r="S360" i="16" s="1"/>
  <c r="Y348" i="16"/>
  <c r="Y340" i="16"/>
  <c r="V332" i="16"/>
  <c r="Y324" i="16"/>
  <c r="W320" i="16"/>
  <c r="W308" i="16"/>
  <c r="Z300" i="16"/>
  <c r="S300" i="16" s="1"/>
  <c r="W296" i="16"/>
  <c r="Y284" i="16"/>
  <c r="Y276" i="16"/>
  <c r="Z272" i="16"/>
  <c r="S272" i="16" s="1"/>
  <c r="Y260" i="16"/>
  <c r="X256" i="16"/>
  <c r="X248" i="16"/>
  <c r="Y236" i="16"/>
  <c r="W232" i="16"/>
  <c r="Z224" i="16"/>
  <c r="S224" i="16" s="1"/>
  <c r="W216" i="16"/>
  <c r="W208" i="16"/>
  <c r="W200" i="16"/>
  <c r="X192" i="16"/>
  <c r="Z184" i="16"/>
  <c r="S184" i="16" s="1"/>
  <c r="X176" i="16"/>
  <c r="V164" i="16"/>
  <c r="AA116" i="16"/>
  <c r="Z100" i="16"/>
  <c r="S100" i="16" s="1"/>
  <c r="W88" i="16"/>
  <c r="X476" i="16"/>
  <c r="X408" i="16"/>
  <c r="W336" i="16"/>
  <c r="Z232" i="16"/>
  <c r="S232" i="16" s="1"/>
  <c r="W80" i="16"/>
  <c r="X419" i="16"/>
  <c r="V371" i="16"/>
  <c r="Y335" i="16"/>
  <c r="X496" i="16"/>
  <c r="Z480" i="16"/>
  <c r="S480" i="16" s="1"/>
  <c r="W436" i="16"/>
  <c r="Z375" i="16"/>
  <c r="S375" i="16" s="1"/>
  <c r="Z296" i="16"/>
  <c r="S296" i="16" s="1"/>
  <c r="W184" i="16"/>
  <c r="Y469" i="16"/>
  <c r="Z62" i="16"/>
  <c r="S62" i="16" s="1"/>
  <c r="Y54" i="16"/>
  <c r="Y38" i="16"/>
  <c r="V472" i="16"/>
  <c r="W400" i="16"/>
  <c r="W144" i="16"/>
  <c r="V132" i="16"/>
  <c r="Z505" i="16"/>
  <c r="S505" i="16" s="1"/>
  <c r="Y471" i="16"/>
  <c r="Y459" i="16"/>
  <c r="Z443" i="16"/>
  <c r="S443" i="16" s="1"/>
  <c r="Y247" i="16"/>
  <c r="Z183" i="16"/>
  <c r="S183" i="16" s="1"/>
  <c r="Z504" i="16"/>
  <c r="S504" i="16" s="1"/>
  <c r="X488" i="16"/>
  <c r="V476" i="16"/>
  <c r="W432" i="16"/>
  <c r="V372" i="16"/>
  <c r="W260" i="16"/>
  <c r="Z152" i="16"/>
  <c r="S152" i="16" s="1"/>
  <c r="Z20" i="16"/>
  <c r="S20" i="16" s="1"/>
  <c r="X8" i="16"/>
  <c r="Z56" i="16"/>
  <c r="S56" i="16" s="1"/>
  <c r="AA510" i="16"/>
  <c r="AA466" i="16"/>
  <c r="W422" i="16"/>
  <c r="Y386" i="16"/>
  <c r="Y358" i="16"/>
  <c r="V342" i="16"/>
  <c r="V310" i="16"/>
  <c r="Y282" i="16"/>
  <c r="V266" i="16"/>
  <c r="Y246" i="16"/>
  <c r="W230" i="16"/>
  <c r="AA218" i="16"/>
  <c r="W190" i="16"/>
  <c r="AA178" i="16"/>
  <c r="V162" i="16"/>
  <c r="V494" i="16"/>
  <c r="Z24" i="16"/>
  <c r="S24" i="16" s="1"/>
  <c r="Y12" i="16"/>
  <c r="X44" i="16"/>
  <c r="V32" i="16"/>
  <c r="AA486" i="16"/>
  <c r="Y430" i="16"/>
  <c r="Z394" i="16"/>
  <c r="S394" i="16" s="1"/>
  <c r="W366" i="16"/>
  <c r="Z338" i="16"/>
  <c r="S338" i="16" s="1"/>
  <c r="Y314" i="16"/>
  <c r="W298" i="16"/>
  <c r="V274" i="16"/>
  <c r="AA258" i="16"/>
  <c r="Y226" i="16"/>
  <c r="AA210" i="16"/>
  <c r="Y186" i="16"/>
  <c r="Z170" i="16"/>
  <c r="S170" i="16" s="1"/>
  <c r="X126" i="16"/>
  <c r="Y482" i="16"/>
  <c r="V398" i="16"/>
  <c r="X218" i="16"/>
  <c r="W23" i="16"/>
  <c r="AA15" i="16"/>
  <c r="Z63" i="16"/>
  <c r="S63" i="16" s="1"/>
  <c r="AA47" i="16"/>
  <c r="X445" i="16"/>
  <c r="Z429" i="16"/>
  <c r="S429" i="16" s="1"/>
  <c r="X413" i="16"/>
  <c r="AA393" i="16"/>
  <c r="Z377" i="16"/>
  <c r="S377" i="16" s="1"/>
  <c r="Y369" i="16"/>
  <c r="AA353" i="16"/>
  <c r="AA337" i="16"/>
  <c r="V329" i="16"/>
  <c r="W313" i="16"/>
  <c r="W293" i="16"/>
  <c r="X285" i="16"/>
  <c r="V277" i="16"/>
  <c r="X261" i="16"/>
  <c r="Y253" i="16"/>
  <c r="W237" i="16"/>
  <c r="Y229" i="16"/>
  <c r="W213" i="16"/>
  <c r="AA205" i="16"/>
  <c r="V197" i="16"/>
  <c r="AA181" i="16"/>
  <c r="Y173" i="16"/>
  <c r="V153" i="16"/>
  <c r="V141" i="16"/>
  <c r="X133" i="16"/>
  <c r="V117" i="16"/>
  <c r="Z105" i="16"/>
  <c r="S105" i="16" s="1"/>
  <c r="X93" i="16"/>
  <c r="Z510" i="16"/>
  <c r="S510" i="16" s="1"/>
  <c r="AA485" i="16"/>
  <c r="X442" i="16"/>
  <c r="V350" i="16"/>
  <c r="V238" i="16"/>
  <c r="Y4" i="16"/>
  <c r="Z501" i="16"/>
  <c r="S501" i="16" s="1"/>
  <c r="AA491" i="16"/>
  <c r="AA483" i="16"/>
  <c r="V474" i="16"/>
  <c r="W465" i="16"/>
  <c r="W457" i="16"/>
  <c r="Z430" i="16"/>
  <c r="S430" i="16" s="1"/>
  <c r="Y401" i="16"/>
  <c r="W378" i="16"/>
  <c r="W314" i="16"/>
  <c r="Z269" i="16"/>
  <c r="S269" i="16" s="1"/>
  <c r="Z221" i="16"/>
  <c r="S221" i="16" s="1"/>
  <c r="W162" i="16"/>
  <c r="X28" i="16"/>
  <c r="V16" i="16"/>
  <c r="X68" i="16"/>
  <c r="X64" i="16"/>
  <c r="Z64" i="16"/>
  <c r="S64" i="16" s="1"/>
  <c r="AA52" i="16"/>
  <c r="W48" i="16"/>
  <c r="V36" i="16"/>
  <c r="W490" i="16"/>
  <c r="AA470" i="16"/>
  <c r="V450" i="16"/>
  <c r="X434" i="16"/>
  <c r="Z418" i="16"/>
  <c r="S418" i="16" s="1"/>
  <c r="Y402" i="16"/>
  <c r="Y382" i="16"/>
  <c r="V374" i="16"/>
  <c r="Y354" i="16"/>
  <c r="AA346" i="16"/>
  <c r="V334" i="16"/>
  <c r="Y318" i="16"/>
  <c r="X306" i="16"/>
  <c r="V302" i="16"/>
  <c r="W290" i="16"/>
  <c r="Y270" i="16"/>
  <c r="Y262" i="16"/>
  <c r="Y250" i="16"/>
  <c r="Z242" i="16"/>
  <c r="S242" i="16" s="1"/>
  <c r="Z234" i="16"/>
  <c r="S234" i="16" s="1"/>
  <c r="W222" i="16"/>
  <c r="X214" i="16"/>
  <c r="X206" i="16"/>
  <c r="V194" i="16"/>
  <c r="Z182" i="16"/>
  <c r="S182" i="16" s="1"/>
  <c r="Z174" i="16"/>
  <c r="S174" i="16" s="1"/>
  <c r="Y166" i="16"/>
  <c r="Z154" i="16"/>
  <c r="S154" i="16" s="1"/>
  <c r="V146" i="16"/>
  <c r="Y142" i="16"/>
  <c r="AA138" i="16"/>
  <c r="W134" i="16"/>
  <c r="Z122" i="16"/>
  <c r="S122" i="16" s="1"/>
  <c r="Z118" i="16"/>
  <c r="S118" i="16" s="1"/>
  <c r="V114" i="16"/>
  <c r="Z110" i="16"/>
  <c r="S110" i="16" s="1"/>
  <c r="Y106" i="16"/>
  <c r="Z102" i="16"/>
  <c r="S102" i="16" s="1"/>
  <c r="AA98" i="16"/>
  <c r="Y94" i="16"/>
  <c r="Y90" i="16"/>
  <c r="Z86" i="16"/>
  <c r="S86" i="16" s="1"/>
  <c r="V82" i="16"/>
  <c r="Y78" i="16"/>
  <c r="V74" i="16"/>
  <c r="V510" i="16"/>
  <c r="V430" i="16"/>
  <c r="X366" i="16"/>
  <c r="X302" i="16"/>
  <c r="X170" i="16"/>
  <c r="Y27" i="16"/>
  <c r="W19" i="16"/>
  <c r="Z11" i="16"/>
  <c r="S11" i="16" s="1"/>
  <c r="Z67" i="16"/>
  <c r="S67" i="16" s="1"/>
  <c r="Y59" i="16"/>
  <c r="W55" i="16"/>
  <c r="W51" i="16"/>
  <c r="AA43" i="16"/>
  <c r="Y39" i="16"/>
  <c r="AA35" i="16"/>
  <c r="Y31" i="16"/>
  <c r="W441" i="16"/>
  <c r="AA433" i="16"/>
  <c r="V425" i="16"/>
  <c r="AA409" i="16"/>
  <c r="X405" i="16"/>
  <c r="AA389" i="16"/>
  <c r="X381" i="16"/>
  <c r="W365" i="16"/>
  <c r="X357" i="16"/>
  <c r="X349" i="16"/>
  <c r="X341" i="16"/>
  <c r="W325" i="16"/>
  <c r="W317" i="16"/>
  <c r="W309" i="16"/>
  <c r="Z305" i="16"/>
  <c r="S305" i="16" s="1"/>
  <c r="Z297" i="16"/>
  <c r="S297" i="16" s="1"/>
  <c r="Z289" i="16"/>
  <c r="S289" i="16" s="1"/>
  <c r="V281" i="16"/>
  <c r="V273" i="16"/>
  <c r="V265" i="16"/>
  <c r="Y257" i="16"/>
  <c r="Y249" i="16"/>
  <c r="Y241" i="16"/>
  <c r="W225" i="16"/>
  <c r="W217" i="16"/>
  <c r="W209" i="16"/>
  <c r="AA201" i="16"/>
  <c r="AA193" i="16"/>
  <c r="AA185" i="16"/>
  <c r="Z177" i="16"/>
  <c r="S177" i="16" s="1"/>
  <c r="AA169" i="16"/>
  <c r="X165" i="16"/>
  <c r="X157" i="16"/>
  <c r="Z149" i="16"/>
  <c r="S149" i="16" s="1"/>
  <c r="V145" i="16"/>
  <c r="Z137" i="16"/>
  <c r="S137" i="16" s="1"/>
  <c r="AA129" i="16"/>
  <c r="AA121" i="16"/>
  <c r="AA113" i="16"/>
  <c r="Z109" i="16"/>
  <c r="S109" i="16" s="1"/>
  <c r="Z101" i="16"/>
  <c r="S101" i="16" s="1"/>
  <c r="X97" i="16"/>
  <c r="W89" i="16"/>
  <c r="Y85" i="16"/>
  <c r="Y81" i="16"/>
  <c r="Y77" i="16"/>
  <c r="W69" i="16"/>
  <c r="X497" i="16"/>
  <c r="Z478" i="16"/>
  <c r="S478" i="16" s="1"/>
  <c r="Z470" i="16"/>
  <c r="S470" i="16" s="1"/>
  <c r="V461" i="16"/>
  <c r="Y449" i="16"/>
  <c r="Y413" i="16"/>
  <c r="Y385" i="16"/>
  <c r="X374" i="16"/>
  <c r="X314" i="16"/>
  <c r="X233" i="16"/>
  <c r="Z166" i="16"/>
  <c r="S166" i="16" s="1"/>
  <c r="W68" i="16"/>
  <c r="Z25" i="16"/>
  <c r="S25" i="16" s="1"/>
  <c r="V21" i="16"/>
  <c r="AA17" i="16"/>
  <c r="V13" i="16"/>
  <c r="AA9" i="16"/>
  <c r="W5" i="16"/>
  <c r="Y65" i="16"/>
  <c r="AA61" i="16"/>
  <c r="W57" i="16"/>
  <c r="AA53" i="16"/>
  <c r="V45" i="16"/>
  <c r="V41" i="16"/>
  <c r="X37" i="16"/>
  <c r="AA33" i="16"/>
  <c r="X29" i="16"/>
  <c r="V451" i="16"/>
  <c r="W443" i="16"/>
  <c r="V439" i="16"/>
  <c r="W431" i="16"/>
  <c r="Y427" i="16"/>
  <c r="Z423" i="16"/>
  <c r="S423" i="16" s="1"/>
  <c r="AA415" i="16"/>
  <c r="Y411" i="16"/>
  <c r="W403" i="16"/>
  <c r="V399" i="16"/>
  <c r="W391" i="16"/>
  <c r="AA387" i="16"/>
  <c r="Y383" i="16"/>
  <c r="AA375" i="16"/>
  <c r="Y371" i="16"/>
  <c r="W363" i="16"/>
  <c r="W359" i="16"/>
  <c r="AA355" i="16"/>
  <c r="V351" i="16"/>
  <c r="Y347" i="16"/>
  <c r="X343" i="16"/>
  <c r="W335" i="16"/>
  <c r="AA331" i="16"/>
  <c r="AA327" i="16"/>
  <c r="V323" i="16"/>
  <c r="Y319" i="16"/>
  <c r="V315" i="16"/>
  <c r="W307" i="16"/>
  <c r="AA303" i="16"/>
  <c r="Y299" i="16"/>
  <c r="V295" i="16"/>
  <c r="Z291" i="16"/>
  <c r="S291" i="16" s="1"/>
  <c r="X287" i="16"/>
  <c r="W279" i="16"/>
  <c r="AA275" i="16"/>
  <c r="AA271" i="16"/>
  <c r="Z267" i="16"/>
  <c r="S267" i="16" s="1"/>
  <c r="X263" i="16"/>
  <c r="X259" i="16"/>
  <c r="AA251" i="16"/>
  <c r="AA247" i="16"/>
  <c r="Y243" i="16"/>
  <c r="X239" i="16"/>
  <c r="X235" i="16"/>
  <c r="W227" i="16"/>
  <c r="AA223" i="16"/>
  <c r="Y219" i="16"/>
  <c r="V215" i="16"/>
  <c r="X211" i="16"/>
  <c r="W203" i="16"/>
  <c r="W199" i="16"/>
  <c r="Y195" i="16"/>
  <c r="V191" i="16"/>
  <c r="Z187" i="16"/>
  <c r="S187" i="16" s="1"/>
  <c r="W179" i="16"/>
  <c r="W175" i="16"/>
  <c r="AA171" i="16"/>
  <c r="W167" i="16"/>
  <c r="Z163" i="16"/>
  <c r="S163" i="16" s="1"/>
  <c r="Z159" i="16"/>
  <c r="S159" i="16" s="1"/>
  <c r="Z155" i="16"/>
  <c r="S155" i="16" s="1"/>
  <c r="V151" i="16"/>
  <c r="Y151" i="16"/>
  <c r="AA147" i="16"/>
  <c r="AA143" i="16"/>
  <c r="V135" i="16"/>
  <c r="Z131" i="16"/>
  <c r="S131" i="16" s="1"/>
  <c r="W127" i="16"/>
  <c r="Y123" i="16"/>
  <c r="AA119" i="16"/>
  <c r="W115" i="16"/>
  <c r="W111" i="16"/>
  <c r="Y107" i="16"/>
  <c r="W103" i="16"/>
  <c r="Y99" i="16"/>
  <c r="X95" i="16"/>
  <c r="AA91" i="16"/>
  <c r="V83" i="16"/>
  <c r="Z79" i="16"/>
  <c r="S79" i="16" s="1"/>
  <c r="V75" i="16"/>
  <c r="AA75" i="16"/>
  <c r="AA71" i="16"/>
  <c r="Z506" i="16"/>
  <c r="S506" i="16" s="1"/>
  <c r="X501" i="16"/>
  <c r="X494" i="16"/>
  <c r="V489" i="16"/>
  <c r="Z482" i="16"/>
  <c r="S482" i="16" s="1"/>
  <c r="Z475" i="16"/>
  <c r="S475" i="16" s="1"/>
  <c r="X470" i="16"/>
  <c r="V465" i="16"/>
  <c r="AA457" i="16"/>
  <c r="X450" i="16"/>
  <c r="V442" i="16"/>
  <c r="X430" i="16"/>
  <c r="X418" i="16"/>
  <c r="V410" i="16"/>
  <c r="X398" i="16"/>
  <c r="X386" i="16"/>
  <c r="V378" i="16"/>
  <c r="X359" i="16"/>
  <c r="X345" i="16"/>
  <c r="X327" i="16"/>
  <c r="Z309" i="16"/>
  <c r="S309" i="16" s="1"/>
  <c r="X289" i="16"/>
  <c r="Z271" i="16"/>
  <c r="S271" i="16" s="1"/>
  <c r="V246" i="16"/>
  <c r="X225" i="16"/>
  <c r="Z207" i="16"/>
  <c r="S207" i="16" s="1"/>
  <c r="V182" i="16"/>
  <c r="Y150" i="16"/>
  <c r="Y114" i="16"/>
  <c r="Y87" i="16"/>
  <c r="Y63" i="16"/>
  <c r="W35" i="16"/>
  <c r="V26" i="16"/>
  <c r="Z22" i="16"/>
  <c r="S22" i="16" s="1"/>
  <c r="AA18" i="16"/>
  <c r="V10" i="16"/>
  <c r="X6" i="16"/>
  <c r="W62" i="16"/>
  <c r="Z50" i="16"/>
  <c r="S50" i="16" s="1"/>
  <c r="X38" i="16"/>
  <c r="W30" i="16"/>
  <c r="X160" i="16"/>
  <c r="X152" i="16"/>
  <c r="X144" i="16"/>
  <c r="V136" i="16"/>
  <c r="V128" i="16"/>
  <c r="V120" i="16"/>
  <c r="AA112" i="16"/>
  <c r="AA104" i="16"/>
  <c r="AA96" i="16"/>
  <c r="X84" i="16"/>
  <c r="X76" i="16"/>
  <c r="AA508" i="16"/>
  <c r="AA484" i="16"/>
  <c r="AA464" i="16"/>
  <c r="V448" i="16"/>
  <c r="V432" i="16"/>
  <c r="AA416" i="16"/>
  <c r="X404" i="16"/>
  <c r="X388" i="16"/>
  <c r="V376" i="16"/>
  <c r="AA360" i="16"/>
  <c r="AA344" i="16"/>
  <c r="X332" i="16"/>
  <c r="V320" i="16"/>
  <c r="V304" i="16"/>
  <c r="AA288" i="16"/>
  <c r="X276" i="16"/>
  <c r="X260" i="16"/>
  <c r="V248" i="16"/>
  <c r="AA232" i="16"/>
  <c r="AA216" i="16"/>
  <c r="X204" i="16"/>
  <c r="V192" i="16"/>
  <c r="V176" i="16"/>
  <c r="Z156" i="16"/>
  <c r="S156" i="16" s="1"/>
  <c r="AA132" i="16"/>
  <c r="Y104" i="16"/>
  <c r="Z80" i="16"/>
  <c r="S80" i="16" s="1"/>
  <c r="W58" i="16"/>
  <c r="Y34" i="16"/>
  <c r="AA6" i="16"/>
  <c r="W22" i="16"/>
  <c r="W504" i="16"/>
  <c r="Y472" i="16"/>
  <c r="W324" i="16"/>
  <c r="W164" i="16"/>
  <c r="Y508" i="16"/>
  <c r="Y37" i="16"/>
  <c r="Y483" i="16"/>
  <c r="X447" i="16"/>
  <c r="V403" i="16"/>
  <c r="Z343" i="16"/>
  <c r="S343" i="16" s="1"/>
  <c r="Y287" i="16"/>
  <c r="Y231" i="16"/>
  <c r="Y175" i="16"/>
  <c r="AA103" i="16"/>
  <c r="W104" i="16"/>
  <c r="Y462" i="16"/>
  <c r="W402" i="16"/>
  <c r="V318" i="16"/>
  <c r="Y158" i="16"/>
  <c r="W106" i="16"/>
  <c r="Y55" i="16"/>
  <c r="Y489" i="16"/>
  <c r="Y457" i="16"/>
  <c r="X417" i="16"/>
  <c r="Z373" i="16"/>
  <c r="S373" i="16" s="1"/>
  <c r="V325" i="16"/>
  <c r="Z277" i="16"/>
  <c r="S277" i="16" s="1"/>
  <c r="X185" i="16"/>
  <c r="W507" i="16"/>
  <c r="Z487" i="16"/>
  <c r="S487" i="16" s="1"/>
  <c r="V411" i="16"/>
  <c r="Y476" i="16"/>
  <c r="Z497" i="16"/>
  <c r="S497" i="16" s="1"/>
  <c r="Z468" i="16"/>
  <c r="S468" i="16" s="1"/>
  <c r="W456" i="16"/>
  <c r="Y444" i="16"/>
  <c r="Z436" i="16"/>
  <c r="S436" i="16" s="1"/>
  <c r="Z424" i="16"/>
  <c r="S424" i="16" s="1"/>
  <c r="Y412" i="16"/>
  <c r="Y396" i="16"/>
  <c r="W388" i="16"/>
  <c r="AA380" i="16"/>
  <c r="Z368" i="16"/>
  <c r="S368" i="16" s="1"/>
  <c r="AA356" i="16"/>
  <c r="Z348" i="16"/>
  <c r="S348" i="16" s="1"/>
  <c r="Z340" i="16"/>
  <c r="S340" i="16" s="1"/>
  <c r="AA332" i="16"/>
  <c r="Z324" i="16"/>
  <c r="S324" i="16" s="1"/>
  <c r="W316" i="16"/>
  <c r="V308" i="16"/>
  <c r="W300" i="16"/>
  <c r="Z292" i="16"/>
  <c r="S292" i="16" s="1"/>
  <c r="AA284" i="16"/>
  <c r="W276" i="16"/>
  <c r="Z268" i="16"/>
  <c r="S268" i="16" s="1"/>
  <c r="AA260" i="16"/>
  <c r="V252" i="16"/>
  <c r="V244" i="16"/>
  <c r="Z236" i="16"/>
  <c r="S236" i="16" s="1"/>
  <c r="Y228" i="16"/>
  <c r="V220" i="16"/>
  <c r="W212" i="16"/>
  <c r="Z208" i="16"/>
  <c r="S208" i="16" s="1"/>
  <c r="Y196" i="16"/>
  <c r="Y188" i="16"/>
  <c r="Y180" i="16"/>
  <c r="Z172" i="16"/>
  <c r="S172" i="16" s="1"/>
  <c r="W156" i="16"/>
  <c r="V116" i="16"/>
  <c r="Z96" i="16"/>
  <c r="S96" i="16" s="1"/>
  <c r="V84" i="16"/>
  <c r="Y468" i="16"/>
  <c r="AA388" i="16"/>
  <c r="AA316" i="16"/>
  <c r="AA204" i="16"/>
  <c r="V435" i="16"/>
  <c r="Y407" i="16"/>
  <c r="X371" i="16"/>
  <c r="X507" i="16"/>
  <c r="X492" i="16"/>
  <c r="AA479" i="16"/>
  <c r="W424" i="16"/>
  <c r="X368" i="16"/>
  <c r="AA268" i="16"/>
  <c r="W66" i="16"/>
  <c r="X416" i="16"/>
  <c r="V148" i="16"/>
  <c r="Y503" i="16"/>
  <c r="Y439" i="16"/>
  <c r="X315" i="16"/>
  <c r="Y223" i="16"/>
  <c r="Y95" i="16"/>
  <c r="AA450" i="16"/>
  <c r="X250" i="16"/>
  <c r="AA82" i="16"/>
  <c r="Y485" i="16"/>
  <c r="V397" i="16"/>
  <c r="Z317" i="16"/>
  <c r="S317" i="16" s="1"/>
  <c r="W137" i="16"/>
  <c r="W475" i="16"/>
  <c r="Z439" i="16"/>
  <c r="S439" i="16" s="1"/>
  <c r="W464" i="16"/>
  <c r="Y440" i="16"/>
  <c r="X424" i="16"/>
  <c r="AA396" i="16"/>
  <c r="W376" i="16"/>
  <c r="Z356" i="16"/>
  <c r="S356" i="16" s="1"/>
  <c r="Y336" i="16"/>
  <c r="Y320" i="16"/>
  <c r="Y304" i="16"/>
  <c r="W292" i="16"/>
  <c r="Y272" i="16"/>
  <c r="Z260" i="16"/>
  <c r="S260" i="16" s="1"/>
  <c r="Z244" i="16"/>
  <c r="S244" i="16" s="1"/>
  <c r="W228" i="16"/>
  <c r="V212" i="16"/>
  <c r="Z196" i="16"/>
  <c r="S196" i="16" s="1"/>
  <c r="V180" i="16"/>
  <c r="AA124" i="16"/>
  <c r="Y96" i="16"/>
  <c r="V456" i="16"/>
  <c r="Z304" i="16"/>
  <c r="S304" i="16" s="1"/>
  <c r="X435" i="16"/>
  <c r="V339" i="16"/>
  <c r="Z489" i="16"/>
  <c r="S489" i="16" s="1"/>
  <c r="V412" i="16"/>
  <c r="Z240" i="16"/>
  <c r="S240" i="16" s="1"/>
  <c r="Y49" i="16"/>
  <c r="V62" i="16"/>
  <c r="AA46" i="16"/>
  <c r="W472" i="16"/>
  <c r="Y160" i="16"/>
  <c r="W140" i="16"/>
  <c r="X508" i="16"/>
  <c r="AA471" i="16"/>
  <c r="Z455" i="16"/>
  <c r="S455" i="16" s="1"/>
  <c r="Y263" i="16"/>
  <c r="X139" i="16"/>
  <c r="Y496" i="16"/>
  <c r="W477" i="16"/>
  <c r="W408" i="16"/>
  <c r="Z332" i="16"/>
  <c r="S332" i="16" s="1"/>
  <c r="Z188" i="16"/>
  <c r="S188" i="16" s="1"/>
  <c r="X20" i="16"/>
  <c r="AA56" i="16"/>
  <c r="Z40" i="16"/>
  <c r="S40" i="16" s="1"/>
  <c r="AA454" i="16"/>
  <c r="X414" i="16"/>
  <c r="X370" i="16"/>
  <c r="Z322" i="16"/>
  <c r="S322" i="16" s="1"/>
  <c r="W294" i="16"/>
  <c r="Y62" i="16"/>
  <c r="Z404" i="16"/>
  <c r="S404" i="16" s="1"/>
  <c r="Z128" i="16"/>
  <c r="S128" i="16" s="1"/>
  <c r="Y499" i="16"/>
  <c r="X415" i="16"/>
  <c r="Z311" i="16"/>
  <c r="S311" i="16" s="1"/>
  <c r="Y207" i="16"/>
  <c r="X87" i="16"/>
  <c r="V434" i="16"/>
  <c r="X242" i="16"/>
  <c r="Z23" i="16"/>
  <c r="S23" i="16" s="1"/>
  <c r="Y481" i="16"/>
  <c r="Y393" i="16"/>
  <c r="Z293" i="16"/>
  <c r="S293" i="16" s="1"/>
  <c r="W125" i="16"/>
  <c r="X399" i="16"/>
  <c r="X403" i="16"/>
  <c r="Y464" i="16"/>
  <c r="X440" i="16"/>
  <c r="Z420" i="16"/>
  <c r="S420" i="16" s="1"/>
  <c r="Z396" i="16"/>
  <c r="S396" i="16" s="1"/>
  <c r="Y372" i="16"/>
  <c r="X352" i="16"/>
  <c r="Z336" i="16"/>
  <c r="S336" i="16" s="1"/>
  <c r="X320" i="16"/>
  <c r="W304" i="16"/>
  <c r="Z288" i="16"/>
  <c r="S288" i="16" s="1"/>
  <c r="X272" i="16"/>
  <c r="Z256" i="16"/>
  <c r="S256" i="16" s="1"/>
  <c r="Y240" i="16"/>
  <c r="Y224" i="16"/>
  <c r="X208" i="16"/>
  <c r="V196" i="16"/>
  <c r="Y176" i="16"/>
  <c r="Z120" i="16"/>
  <c r="S120" i="16" s="1"/>
  <c r="V92" i="16"/>
  <c r="X432" i="16"/>
  <c r="W248" i="16"/>
  <c r="Y431" i="16"/>
  <c r="X339" i="16"/>
  <c r="V484" i="16"/>
  <c r="AA404" i="16"/>
  <c r="Z212" i="16"/>
  <c r="S212" i="16" s="1"/>
  <c r="W469" i="16"/>
  <c r="V58" i="16"/>
  <c r="Y42" i="16"/>
  <c r="Z472" i="16"/>
  <c r="S472" i="16" s="1"/>
  <c r="Y152" i="16"/>
  <c r="W136" i="16"/>
  <c r="V500" i="16"/>
  <c r="X467" i="16"/>
  <c r="V455" i="16"/>
  <c r="Y215" i="16"/>
  <c r="X131" i="16"/>
  <c r="Z495" i="16"/>
  <c r="S495" i="16" s="1"/>
  <c r="X468" i="16"/>
  <c r="Z400" i="16"/>
  <c r="S400" i="16" s="1"/>
  <c r="Z303" i="16"/>
  <c r="S303" i="16" s="1"/>
  <c r="W76" i="16"/>
  <c r="V8" i="16"/>
  <c r="W56" i="16"/>
  <c r="W494" i="16"/>
  <c r="W438" i="16"/>
  <c r="Y398" i="16"/>
  <c r="W358" i="16"/>
  <c r="V322" i="16"/>
  <c r="AA294" i="16"/>
  <c r="W266" i="16"/>
  <c r="X246" i="16"/>
  <c r="V218" i="16"/>
  <c r="X190" i="16"/>
  <c r="Y162" i="16"/>
  <c r="W130" i="16"/>
  <c r="W24" i="16"/>
  <c r="Y60" i="16"/>
  <c r="X32" i="16"/>
  <c r="W458" i="16"/>
  <c r="Y410" i="16"/>
  <c r="Y366" i="16"/>
  <c r="AA338" i="16"/>
  <c r="Y298" i="16"/>
  <c r="AA286" i="16"/>
  <c r="Y238" i="16"/>
  <c r="W226" i="16"/>
  <c r="Z198" i="16"/>
  <c r="S198" i="16" s="1"/>
  <c r="W170" i="16"/>
  <c r="V126" i="16"/>
  <c r="W418" i="16"/>
  <c r="X186" i="16"/>
  <c r="W15" i="16"/>
  <c r="Z7" i="16"/>
  <c r="S7" i="16" s="1"/>
  <c r="W453" i="16"/>
  <c r="X437" i="16"/>
  <c r="AA413" i="16"/>
  <c r="V393" i="16"/>
  <c r="W369" i="16"/>
  <c r="W353" i="16"/>
  <c r="Z337" i="16"/>
  <c r="S337" i="16" s="1"/>
  <c r="Z321" i="16"/>
  <c r="S321" i="16" s="1"/>
  <c r="X301" i="16"/>
  <c r="Y285" i="16"/>
  <c r="Y269" i="16"/>
  <c r="X253" i="16"/>
  <c r="Y237" i="16"/>
  <c r="AA221" i="16"/>
  <c r="W205" i="16"/>
  <c r="AA189" i="16"/>
  <c r="W173" i="16"/>
  <c r="X161" i="16"/>
  <c r="X141" i="16"/>
  <c r="Z125" i="16"/>
  <c r="S125" i="16" s="1"/>
  <c r="W117" i="16"/>
  <c r="Z73" i="16"/>
  <c r="S73" i="16" s="1"/>
  <c r="X506" i="16"/>
  <c r="AA446" i="16"/>
  <c r="V337" i="16"/>
  <c r="AA101" i="16"/>
  <c r="W505" i="16"/>
  <c r="V491" i="16"/>
  <c r="X479" i="16"/>
  <c r="V466" i="16"/>
  <c r="Y454" i="16"/>
  <c r="Z421" i="16"/>
  <c r="S421" i="16" s="1"/>
  <c r="X385" i="16"/>
  <c r="Z310" i="16"/>
  <c r="S310" i="16" s="1"/>
  <c r="Z237" i="16"/>
  <c r="S237" i="16" s="1"/>
  <c r="X178" i="16"/>
  <c r="Y28" i="16"/>
  <c r="AA16" i="16"/>
  <c r="Z68" i="16"/>
  <c r="S68" i="16" s="1"/>
  <c r="Y52" i="16"/>
  <c r="V48" i="16"/>
  <c r="AA36" i="16"/>
  <c r="AA490" i="16"/>
  <c r="Y450" i="16"/>
  <c r="Y434" i="16"/>
  <c r="V418" i="16"/>
  <c r="Y390" i="16"/>
  <c r="W374" i="16"/>
  <c r="V354" i="16"/>
  <c r="Y334" i="16"/>
  <c r="AA326" i="16"/>
  <c r="AA306" i="16"/>
  <c r="V290" i="16"/>
  <c r="Z278" i="16"/>
  <c r="S278" i="16" s="1"/>
  <c r="W262" i="16"/>
  <c r="AA250" i="16"/>
  <c r="Y234" i="16"/>
  <c r="Z222" i="16"/>
  <c r="S222" i="16" s="1"/>
  <c r="AA214" i="16"/>
  <c r="Z194" i="16"/>
  <c r="S194" i="16" s="1"/>
  <c r="AA182" i="16"/>
  <c r="W166" i="16"/>
  <c r="V158" i="16"/>
  <c r="W146" i="16"/>
  <c r="AA142" i="16"/>
  <c r="X134" i="16"/>
  <c r="Y122" i="16"/>
  <c r="V118" i="16"/>
  <c r="Y110" i="16"/>
  <c r="X102" i="16"/>
  <c r="Z98" i="16"/>
  <c r="S98" i="16" s="1"/>
  <c r="AA94" i="16"/>
  <c r="V90" i="16"/>
  <c r="Y86" i="16"/>
  <c r="W78" i="16"/>
  <c r="W70" i="16"/>
  <c r="W450" i="16"/>
  <c r="V370" i="16"/>
  <c r="X298" i="16"/>
  <c r="Y22" i="16"/>
  <c r="V50" i="16"/>
  <c r="W84" i="16"/>
  <c r="W116" i="16"/>
  <c r="W148" i="16"/>
  <c r="X180" i="16"/>
  <c r="X196" i="16"/>
  <c r="V216" i="16"/>
  <c r="X236" i="16"/>
  <c r="V256" i="16"/>
  <c r="V272" i="16"/>
  <c r="X292" i="16"/>
  <c r="V312" i="16"/>
  <c r="AA328" i="16"/>
  <c r="V352" i="16"/>
  <c r="V368" i="16"/>
  <c r="AA384" i="16"/>
  <c r="V408" i="16"/>
  <c r="AA424" i="16"/>
  <c r="AA440" i="16"/>
  <c r="AA468" i="16"/>
  <c r="AA496" i="16"/>
  <c r="Y76" i="16"/>
  <c r="V88" i="16"/>
  <c r="X96" i="16"/>
  <c r="X108" i="16"/>
  <c r="X120" i="16"/>
  <c r="X132" i="16"/>
  <c r="AA144" i="16"/>
  <c r="Y156" i="16"/>
  <c r="AA168" i="16"/>
  <c r="W38" i="16"/>
  <c r="W54" i="16"/>
  <c r="Z66" i="16"/>
  <c r="S66" i="16" s="1"/>
  <c r="Z10" i="16"/>
  <c r="S10" i="16" s="1"/>
  <c r="Z18" i="16"/>
  <c r="S18" i="16" s="1"/>
  <c r="AA26" i="16"/>
  <c r="AA20" i="16"/>
  <c r="Z70" i="16"/>
  <c r="S70" i="16" s="1"/>
  <c r="V98" i="16"/>
  <c r="X137" i="16"/>
  <c r="Z191" i="16"/>
  <c r="S191" i="16" s="1"/>
  <c r="V214" i="16"/>
  <c r="X241" i="16"/>
  <c r="X273" i="16"/>
  <c r="Z302" i="16"/>
  <c r="S302" i="16" s="1"/>
  <c r="X321" i="16"/>
  <c r="Z347" i="16"/>
  <c r="S347" i="16" s="1"/>
  <c r="W370" i="16"/>
  <c r="V385" i="16"/>
  <c r="V401" i="16"/>
  <c r="V414" i="16"/>
  <c r="Z427" i="16"/>
  <c r="S427" i="16" s="1"/>
  <c r="X443" i="16"/>
  <c r="W455" i="16"/>
  <c r="X462" i="16"/>
  <c r="W471" i="16"/>
  <c r="W479" i="16"/>
  <c r="W487" i="16"/>
  <c r="V497" i="16"/>
  <c r="W503" i="16"/>
  <c r="X75" i="16"/>
  <c r="Y79" i="16"/>
  <c r="Y83" i="16"/>
  <c r="X91" i="16"/>
  <c r="V95" i="16"/>
  <c r="X103" i="16"/>
  <c r="V107" i="16"/>
  <c r="V111" i="16"/>
  <c r="Y119" i="16"/>
  <c r="Z123" i="16"/>
  <c r="S123" i="16" s="1"/>
  <c r="AA131" i="16"/>
  <c r="W135" i="16"/>
  <c r="Y143" i="16"/>
  <c r="Y147" i="16"/>
  <c r="Z151" i="16"/>
  <c r="S151" i="16" s="1"/>
  <c r="AA159" i="16"/>
  <c r="X163" i="16"/>
  <c r="X167" i="16"/>
  <c r="W171" i="16"/>
  <c r="Y179" i="16"/>
  <c r="W183" i="16"/>
  <c r="AA191" i="16"/>
  <c r="X199" i="16"/>
  <c r="AA203" i="16"/>
  <c r="Y211" i="16"/>
  <c r="W215" i="16"/>
  <c r="V223" i="16"/>
  <c r="X231" i="16"/>
  <c r="AA235" i="16"/>
  <c r="X243" i="16"/>
  <c r="W247" i="16"/>
  <c r="V255" i="16"/>
  <c r="W259" i="16"/>
  <c r="AA267" i="16"/>
  <c r="X275" i="16"/>
  <c r="AA279" i="16"/>
  <c r="V287" i="16"/>
  <c r="W291" i="16"/>
  <c r="V299" i="16"/>
  <c r="W303" i="16"/>
  <c r="V311" i="16"/>
  <c r="Z319" i="16"/>
  <c r="S319" i="16" s="1"/>
  <c r="AA323" i="16"/>
  <c r="Z331" i="16"/>
  <c r="S331" i="16" s="1"/>
  <c r="AA335" i="16"/>
  <c r="V343" i="16"/>
  <c r="Z351" i="16"/>
  <c r="S351" i="16" s="1"/>
  <c r="V355" i="16"/>
  <c r="Z363" i="16"/>
  <c r="S363" i="16" s="1"/>
  <c r="AA367" i="16"/>
  <c r="V375" i="16"/>
  <c r="AA383" i="16"/>
  <c r="Z391" i="16"/>
  <c r="S391" i="16" s="1"/>
  <c r="W395" i="16"/>
  <c r="X407" i="16"/>
  <c r="Y415" i="16"/>
  <c r="AA419" i="16"/>
  <c r="AA427" i="16"/>
  <c r="AA435" i="16"/>
  <c r="AA443" i="16"/>
  <c r="AA451" i="16"/>
  <c r="V29" i="16"/>
  <c r="W37" i="16"/>
  <c r="Y45" i="16"/>
  <c r="Z49" i="16"/>
  <c r="S49" i="16" s="1"/>
  <c r="V53" i="16"/>
  <c r="X61" i="16"/>
  <c r="Z65" i="16"/>
  <c r="S65" i="16" s="1"/>
  <c r="Z9" i="16"/>
  <c r="S9" i="16" s="1"/>
  <c r="Y13" i="16"/>
  <c r="X17" i="16"/>
  <c r="Y25" i="16"/>
  <c r="W85" i="16"/>
  <c r="X201" i="16"/>
  <c r="X297" i="16"/>
  <c r="V377" i="16"/>
  <c r="V402" i="16"/>
  <c r="X438" i="16"/>
  <c r="X465" i="16"/>
  <c r="X474" i="16"/>
  <c r="Z494" i="16"/>
  <c r="S494" i="16" s="1"/>
  <c r="X69" i="16"/>
  <c r="Z77" i="16"/>
  <c r="S77" i="16" s="1"/>
  <c r="V81" i="16"/>
  <c r="AA89" i="16"/>
  <c r="V97" i="16"/>
  <c r="X109" i="16"/>
  <c r="V113" i="16"/>
  <c r="V121" i="16"/>
  <c r="AA137" i="16"/>
  <c r="W149" i="16"/>
  <c r="W157" i="16"/>
  <c r="Y165" i="16"/>
  <c r="Z169" i="16"/>
  <c r="S169" i="16" s="1"/>
  <c r="Y185" i="16"/>
  <c r="Z193" i="16"/>
  <c r="S193" i="16" s="1"/>
  <c r="Y209" i="16"/>
  <c r="V217" i="16"/>
  <c r="AA225" i="16"/>
  <c r="V241" i="16"/>
  <c r="AA249" i="16"/>
  <c r="W257" i="16"/>
  <c r="Z273" i="16"/>
  <c r="S273" i="16" s="1"/>
  <c r="W281" i="16"/>
  <c r="V297" i="16"/>
  <c r="W305" i="16"/>
  <c r="V317" i="16"/>
  <c r="AA325" i="16"/>
  <c r="AA341" i="16"/>
  <c r="Z357" i="16"/>
  <c r="S357" i="16" s="1"/>
  <c r="X365" i="16"/>
  <c r="AA381" i="16"/>
  <c r="X397" i="16"/>
  <c r="Z409" i="16"/>
  <c r="S409" i="16" s="1"/>
  <c r="AA425" i="16"/>
  <c r="Y441" i="16"/>
  <c r="AA31" i="16"/>
  <c r="Y35" i="16"/>
  <c r="Z39" i="16"/>
  <c r="S39" i="16" s="1"/>
  <c r="V43" i="16"/>
  <c r="Z55" i="16"/>
  <c r="S55" i="16" s="1"/>
  <c r="W67" i="16"/>
  <c r="V11" i="16"/>
  <c r="X19" i="16"/>
  <c r="X27" i="16"/>
  <c r="AA330" i="16"/>
  <c r="X390" i="16"/>
  <c r="V70" i="16"/>
  <c r="Y82" i="16"/>
  <c r="W86" i="16"/>
  <c r="Z94" i="16"/>
  <c r="S94" i="16" s="1"/>
  <c r="AA102" i="16"/>
  <c r="Z106" i="16"/>
  <c r="S106" i="16" s="1"/>
  <c r="Z114" i="16"/>
  <c r="S114" i="16" s="1"/>
  <c r="X122" i="16"/>
  <c r="V138" i="16"/>
  <c r="X142" i="16"/>
  <c r="AA158" i="16"/>
  <c r="X174" i="16"/>
  <c r="W194" i="16"/>
  <c r="Z214" i="16"/>
  <c r="S214" i="16" s="1"/>
  <c r="W234" i="16"/>
  <c r="W250" i="16"/>
  <c r="AA270" i="16"/>
  <c r="W278" i="16"/>
  <c r="Y302" i="16"/>
  <c r="Z326" i="16"/>
  <c r="S326" i="16" s="1"/>
  <c r="Y346" i="16"/>
  <c r="Y362" i="16"/>
  <c r="X402" i="16"/>
  <c r="Z426" i="16"/>
  <c r="S426" i="16" s="1"/>
  <c r="Z450" i="16"/>
  <c r="S450" i="16" s="1"/>
  <c r="W498" i="16"/>
  <c r="Y48" i="16"/>
  <c r="W52" i="16"/>
  <c r="AA68" i="16"/>
  <c r="V28" i="16"/>
  <c r="W93" i="16"/>
  <c r="X258" i="16"/>
  <c r="Z342" i="16"/>
  <c r="S342" i="16" s="1"/>
  <c r="W410" i="16"/>
  <c r="V458" i="16"/>
  <c r="X471" i="16"/>
  <c r="Y486" i="16"/>
  <c r="V507" i="16"/>
  <c r="Y301" i="16"/>
  <c r="V422" i="16"/>
  <c r="V509" i="16"/>
  <c r="V93" i="16"/>
  <c r="X125" i="16"/>
  <c r="Y153" i="16"/>
  <c r="V161" i="16"/>
  <c r="X189" i="16"/>
  <c r="V213" i="16"/>
  <c r="W229" i="16"/>
  <c r="W245" i="16"/>
  <c r="AA269" i="16"/>
  <c r="Y293" i="16"/>
  <c r="V321" i="16"/>
  <c r="Z345" i="16"/>
  <c r="S345" i="16" s="1"/>
  <c r="AA361" i="16"/>
  <c r="AA385" i="16"/>
  <c r="X421" i="16"/>
  <c r="AA445" i="16"/>
  <c r="W63" i="16"/>
  <c r="V23" i="16"/>
  <c r="X326" i="16"/>
  <c r="V486" i="16"/>
  <c r="Y170" i="16"/>
  <c r="W210" i="16"/>
  <c r="X238" i="16"/>
  <c r="Z286" i="16"/>
  <c r="S286" i="16" s="1"/>
  <c r="X330" i="16"/>
  <c r="Y350" i="16"/>
  <c r="W430" i="16"/>
  <c r="W502" i="16"/>
  <c r="Z60" i="16"/>
  <c r="S60" i="16" s="1"/>
  <c r="V24" i="16"/>
  <c r="Y130" i="16"/>
  <c r="AA190" i="16"/>
  <c r="Y218" i="16"/>
  <c r="X254" i="16"/>
  <c r="Z282" i="16"/>
  <c r="S282" i="16" s="1"/>
  <c r="Y342" i="16"/>
  <c r="Y422" i="16"/>
  <c r="V40" i="16"/>
  <c r="V54" i="16"/>
  <c r="V396" i="16"/>
  <c r="V487" i="16"/>
  <c r="Z215" i="16"/>
  <c r="S215" i="16" s="1"/>
  <c r="AA463" i="16"/>
  <c r="AA76" i="16"/>
  <c r="V452" i="16"/>
  <c r="AA54" i="16"/>
  <c r="Z108" i="16"/>
  <c r="S108" i="16" s="1"/>
  <c r="Z457" i="16"/>
  <c r="S457" i="16" s="1"/>
  <c r="X391" i="16"/>
  <c r="W372" i="16"/>
  <c r="W108" i="16"/>
  <c r="V188" i="16"/>
  <c r="AA220" i="16"/>
  <c r="W252" i="16"/>
  <c r="Z284" i="16"/>
  <c r="S284" i="16" s="1"/>
  <c r="Y312" i="16"/>
  <c r="X344" i="16"/>
  <c r="Y384" i="16"/>
  <c r="Z432" i="16"/>
  <c r="S432" i="16" s="1"/>
  <c r="V373" i="16"/>
  <c r="X483" i="16"/>
  <c r="V365" i="16"/>
  <c r="X43" i="16"/>
  <c r="Z382" i="16"/>
  <c r="S382" i="16" s="1"/>
  <c r="W163" i="16"/>
  <c r="Z387" i="16"/>
  <c r="S387" i="16" s="1"/>
  <c r="Y9" i="16"/>
  <c r="W492" i="16"/>
  <c r="V4" i="16"/>
  <c r="BB23" i="16" l="1"/>
  <c r="BL23" i="16" s="1" a="1"/>
  <c r="BL23" i="16" s="1"/>
  <c r="BN23" i="16" s="1"/>
  <c r="BG24" i="16"/>
  <c r="BH24" i="16"/>
  <c r="BI24" i="16"/>
  <c r="BJ24" i="16"/>
  <c r="BK24" i="16" s="1"/>
  <c r="BF24" i="16"/>
  <c r="S5" i="16"/>
  <c r="AC47" i="16"/>
  <c r="AC209" i="16"/>
  <c r="AC145" i="16"/>
  <c r="AC63" i="16"/>
  <c r="AC9" i="16"/>
  <c r="AC171" i="16"/>
  <c r="AC107" i="16"/>
  <c r="AC72" i="16"/>
  <c r="AC88" i="16"/>
  <c r="AC66" i="16"/>
  <c r="AC82" i="16"/>
  <c r="AC98" i="16"/>
  <c r="AC85" i="16"/>
  <c r="AC108" i="16"/>
  <c r="AC124" i="16"/>
  <c r="AC140" i="16"/>
  <c r="AC156" i="16"/>
  <c r="AC172" i="16"/>
  <c r="AC188" i="16"/>
  <c r="AC204" i="16"/>
  <c r="AC220" i="16"/>
  <c r="AC10" i="16"/>
  <c r="AC26" i="16"/>
  <c r="AC42" i="16"/>
  <c r="AC58" i="16"/>
  <c r="AC89" i="16"/>
  <c r="AC110" i="16"/>
  <c r="AC126" i="16"/>
  <c r="AC142" i="16"/>
  <c r="AC158" i="16"/>
  <c r="AC174" i="16"/>
  <c r="AC190" i="16"/>
  <c r="AC206" i="16"/>
  <c r="AC222" i="16"/>
  <c r="AC12" i="16"/>
  <c r="AC28" i="16"/>
  <c r="AC44" i="16"/>
  <c r="AC103" i="16"/>
  <c r="AC135" i="16"/>
  <c r="AC167" i="16"/>
  <c r="AC199" i="16"/>
  <c r="AC5" i="16"/>
  <c r="AC37" i="16"/>
  <c r="AC87" i="16"/>
  <c r="AC125" i="16"/>
  <c r="AC157" i="16"/>
  <c r="AC189" i="16"/>
  <c r="AC221" i="16"/>
  <c r="AC27" i="16"/>
  <c r="AC4" i="16"/>
  <c r="AC7" i="16"/>
  <c r="AC169" i="16"/>
  <c r="AC105" i="16"/>
  <c r="AC17" i="16"/>
  <c r="AC179" i="16"/>
  <c r="AC115" i="16"/>
  <c r="AC31" i="16"/>
  <c r="AC193" i="16"/>
  <c r="AC129" i="16"/>
  <c r="AC57" i="16"/>
  <c r="AC219" i="16"/>
  <c r="AC155" i="16"/>
  <c r="AC60" i="16"/>
  <c r="AC76" i="16"/>
  <c r="AC92" i="16"/>
  <c r="AC70" i="16"/>
  <c r="AC86" i="16"/>
  <c r="AC61" i="16"/>
  <c r="AC93" i="16"/>
  <c r="AC112" i="16"/>
  <c r="AC128" i="16"/>
  <c r="AC144" i="16"/>
  <c r="AC160" i="16"/>
  <c r="AC176" i="16"/>
  <c r="AC192" i="16"/>
  <c r="AC208" i="16"/>
  <c r="AC224" i="16"/>
  <c r="AC14" i="16"/>
  <c r="AC30" i="16"/>
  <c r="AC46" i="16"/>
  <c r="AC65" i="16"/>
  <c r="AC97" i="16"/>
  <c r="AC114" i="16"/>
  <c r="AC130" i="16"/>
  <c r="AC146" i="16"/>
  <c r="AC162" i="16"/>
  <c r="AC178" i="16"/>
  <c r="AC194" i="16"/>
  <c r="AC210" i="16"/>
  <c r="AC226" i="16"/>
  <c r="AC16" i="16"/>
  <c r="AC32" i="16"/>
  <c r="AC48" i="16"/>
  <c r="AC59" i="16"/>
  <c r="AC111" i="16"/>
  <c r="AC143" i="16"/>
  <c r="AC175" i="16"/>
  <c r="AC207" i="16"/>
  <c r="AC13" i="16"/>
  <c r="AC45" i="16"/>
  <c r="AC101" i="16"/>
  <c r="AC133" i="16"/>
  <c r="AC165" i="16"/>
  <c r="AC197" i="16"/>
  <c r="AC229" i="16"/>
  <c r="AC35" i="16"/>
  <c r="AC55" i="16"/>
  <c r="AC217" i="16"/>
  <c r="AC153" i="16"/>
  <c r="AC79" i="16"/>
  <c r="AC227" i="16"/>
  <c r="AC163" i="16"/>
  <c r="AC99" i="16"/>
  <c r="AC15" i="16"/>
  <c r="AC177" i="16"/>
  <c r="AC113" i="16"/>
  <c r="AC41" i="16"/>
  <c r="AC203" i="16"/>
  <c r="AC139" i="16"/>
  <c r="AC64" i="16"/>
  <c r="AC80" i="16"/>
  <c r="AC96" i="16"/>
  <c r="AC74" i="16"/>
  <c r="AC90" i="16"/>
  <c r="AC69" i="16"/>
  <c r="AC100" i="16"/>
  <c r="AC116" i="16"/>
  <c r="AC132" i="16"/>
  <c r="AC148" i="16"/>
  <c r="AC164" i="16"/>
  <c r="AC180" i="16"/>
  <c r="AC196" i="16"/>
  <c r="AC212" i="16"/>
  <c r="AC228" i="16"/>
  <c r="AC18" i="16"/>
  <c r="AC34" i="16"/>
  <c r="AC50" i="16"/>
  <c r="AC73" i="16"/>
  <c r="AC102" i="16"/>
  <c r="AC118" i="16"/>
  <c r="AC134" i="16"/>
  <c r="AC150" i="16"/>
  <c r="AC166" i="16"/>
  <c r="AC182" i="16"/>
  <c r="AC198" i="16"/>
  <c r="AC214" i="16"/>
  <c r="AC230" i="16"/>
  <c r="AC20" i="16"/>
  <c r="AC36" i="16"/>
  <c r="AC52" i="16"/>
  <c r="AC75" i="16"/>
  <c r="AC119" i="16"/>
  <c r="AC151" i="16"/>
  <c r="AC183" i="16"/>
  <c r="AC215" i="16"/>
  <c r="AC21" i="16"/>
  <c r="AC53" i="16"/>
  <c r="AC109" i="16"/>
  <c r="AC141" i="16"/>
  <c r="AC173" i="16"/>
  <c r="AC205" i="16"/>
  <c r="AC11" i="16"/>
  <c r="AC43" i="16"/>
  <c r="AC39" i="16"/>
  <c r="AC201" i="16"/>
  <c r="AC137" i="16"/>
  <c r="AC49" i="16"/>
  <c r="AC211" i="16"/>
  <c r="AC147" i="16"/>
  <c r="AC67" i="16"/>
  <c r="AC83" i="16"/>
  <c r="AC225" i="16"/>
  <c r="AC161" i="16"/>
  <c r="AC95" i="16"/>
  <c r="AC25" i="16"/>
  <c r="AC187" i="16"/>
  <c r="AC123" i="16"/>
  <c r="AC68" i="16"/>
  <c r="AC84" i="16"/>
  <c r="AC62" i="16"/>
  <c r="AC78" i="16"/>
  <c r="AC94" i="16"/>
  <c r="AC77" i="16"/>
  <c r="AC104" i="16"/>
  <c r="AC120" i="16"/>
  <c r="AC136" i="16"/>
  <c r="AC152" i="16"/>
  <c r="AC168" i="16"/>
  <c r="AC184" i="16"/>
  <c r="AC200" i="16"/>
  <c r="AC216" i="16"/>
  <c r="AC6" i="16"/>
  <c r="AC22" i="16"/>
  <c r="AC38" i="16"/>
  <c r="AC54" i="16"/>
  <c r="AC81" i="16"/>
  <c r="AC106" i="16"/>
  <c r="AC122" i="16"/>
  <c r="AC138" i="16"/>
  <c r="AC154" i="16"/>
  <c r="AC170" i="16"/>
  <c r="AC186" i="16"/>
  <c r="AC202" i="16"/>
  <c r="AC218" i="16"/>
  <c r="AC8" i="16"/>
  <c r="AC24" i="16"/>
  <c r="AC40" i="16"/>
  <c r="AC56" i="16"/>
  <c r="AC91" i="16"/>
  <c r="AC127" i="16"/>
  <c r="AC159" i="16"/>
  <c r="AC191" i="16"/>
  <c r="AC223" i="16"/>
  <c r="AC29" i="16"/>
  <c r="AC71" i="16"/>
  <c r="AC117" i="16"/>
  <c r="AC149" i="16"/>
  <c r="AC181" i="16"/>
  <c r="AC213" i="16"/>
  <c r="AC19" i="16"/>
  <c r="AC51" i="16"/>
  <c r="AC23" i="16"/>
  <c r="AC185" i="16"/>
  <c r="AC121" i="16"/>
  <c r="AC33" i="16"/>
  <c r="AC195" i="16"/>
  <c r="AC131" i="16"/>
  <c r="S49" i="15"/>
  <c r="BB24" i="16" l="1"/>
  <c r="BL24" i="16" s="1" a="1"/>
  <c r="BL24" i="16" s="1"/>
  <c r="BN24" i="16" s="1"/>
  <c r="BF25" i="16"/>
  <c r="BJ25" i="16"/>
  <c r="BK25" i="16" s="1"/>
  <c r="BG25" i="16"/>
  <c r="BH25" i="16"/>
  <c r="BI25" i="16"/>
  <c r="AE4" i="16"/>
  <c r="AG181" i="16"/>
  <c r="AE181" i="16"/>
  <c r="AI181" i="16"/>
  <c r="AH181" i="16"/>
  <c r="AF181" i="16"/>
  <c r="AJ181" i="16"/>
  <c r="AF127" i="16"/>
  <c r="AJ127" i="16"/>
  <c r="AH127" i="16"/>
  <c r="AG127" i="16"/>
  <c r="AE127" i="16"/>
  <c r="AI127" i="16"/>
  <c r="AE186" i="16"/>
  <c r="AI186" i="16"/>
  <c r="AG186" i="16"/>
  <c r="AF186" i="16"/>
  <c r="AJ186" i="16"/>
  <c r="AH186" i="16"/>
  <c r="AG200" i="16"/>
  <c r="AE200" i="16"/>
  <c r="AI200" i="16"/>
  <c r="AH200" i="16"/>
  <c r="AJ200" i="16"/>
  <c r="AF200" i="16"/>
  <c r="AF94" i="16"/>
  <c r="AJ94" i="16"/>
  <c r="AH94" i="16"/>
  <c r="AG94" i="16"/>
  <c r="AI94" i="16"/>
  <c r="AE94" i="16"/>
  <c r="AH73" i="16"/>
  <c r="AF73" i="16"/>
  <c r="AJ73" i="16"/>
  <c r="AI73" i="16"/>
  <c r="AE73" i="16"/>
  <c r="AG73" i="16"/>
  <c r="AH131" i="16"/>
  <c r="AF131" i="16"/>
  <c r="AJ131" i="16"/>
  <c r="AI131" i="16"/>
  <c r="AE131" i="16"/>
  <c r="AG131" i="16"/>
  <c r="AG185" i="16"/>
  <c r="AE185" i="16"/>
  <c r="AI185" i="16"/>
  <c r="AH185" i="16"/>
  <c r="AJ185" i="16"/>
  <c r="AF185" i="16"/>
  <c r="AH71" i="16"/>
  <c r="AF71" i="16"/>
  <c r="AJ71" i="16"/>
  <c r="AE71" i="16"/>
  <c r="AI71" i="16"/>
  <c r="AG71" i="16"/>
  <c r="AE159" i="16"/>
  <c r="AI159" i="16"/>
  <c r="AG159" i="16"/>
  <c r="AJ159" i="16"/>
  <c r="AF159" i="16"/>
  <c r="AH159" i="16"/>
  <c r="AF202" i="16"/>
  <c r="AJ202" i="16"/>
  <c r="AH202" i="16"/>
  <c r="AG202" i="16"/>
  <c r="AI202" i="16"/>
  <c r="AE202" i="16"/>
  <c r="AF138" i="16"/>
  <c r="AJ138" i="16"/>
  <c r="AH138" i="16"/>
  <c r="AG138" i="16"/>
  <c r="AI138" i="16"/>
  <c r="AE138" i="16"/>
  <c r="AF54" i="16"/>
  <c r="AJ54" i="16"/>
  <c r="AH54" i="16"/>
  <c r="AG54" i="16"/>
  <c r="AI54" i="16"/>
  <c r="AE54" i="16"/>
  <c r="AG152" i="16"/>
  <c r="AE152" i="16"/>
  <c r="AI152" i="16"/>
  <c r="AH152" i="16"/>
  <c r="AF152" i="16"/>
  <c r="AJ152" i="16"/>
  <c r="AF77" i="16"/>
  <c r="AJ77" i="16"/>
  <c r="AH77" i="16"/>
  <c r="AG77" i="16"/>
  <c r="AI77" i="16"/>
  <c r="AE77" i="16"/>
  <c r="AH84" i="16"/>
  <c r="AF84" i="16"/>
  <c r="AJ84" i="16"/>
  <c r="AE84" i="16"/>
  <c r="AI84" i="16"/>
  <c r="AG84" i="16"/>
  <c r="AF83" i="16"/>
  <c r="AJ83" i="16"/>
  <c r="AH83" i="16"/>
  <c r="AG83" i="16"/>
  <c r="AE83" i="16"/>
  <c r="AI83" i="16"/>
  <c r="AG141" i="16"/>
  <c r="AE141" i="16"/>
  <c r="AI141" i="16"/>
  <c r="AH141" i="16"/>
  <c r="AJ141" i="16"/>
  <c r="AF141" i="16"/>
  <c r="AG75" i="16"/>
  <c r="AE75" i="16"/>
  <c r="AI75" i="16"/>
  <c r="AH75" i="16"/>
  <c r="AF75" i="16"/>
  <c r="AJ75" i="16"/>
  <c r="AH166" i="16"/>
  <c r="AF166" i="16"/>
  <c r="AJ166" i="16"/>
  <c r="AE166" i="16"/>
  <c r="AI166" i="16"/>
  <c r="AG166" i="16"/>
  <c r="AG102" i="16"/>
  <c r="AE102" i="16"/>
  <c r="AI102" i="16"/>
  <c r="AH102" i="16"/>
  <c r="AF102" i="16"/>
  <c r="AJ102" i="16"/>
  <c r="AG180" i="16"/>
  <c r="AE180" i="16"/>
  <c r="AI180" i="16"/>
  <c r="AH180" i="16"/>
  <c r="AJ180" i="16"/>
  <c r="AF180" i="16"/>
  <c r="AF116" i="16"/>
  <c r="AJ116" i="16"/>
  <c r="AH116" i="16"/>
  <c r="AG116" i="16"/>
  <c r="AE116" i="16"/>
  <c r="AI116" i="16"/>
  <c r="AE74" i="16"/>
  <c r="AI74" i="16"/>
  <c r="AG74" i="16"/>
  <c r="AJ74" i="16"/>
  <c r="AF74" i="16"/>
  <c r="AH74" i="16"/>
  <c r="AG139" i="16"/>
  <c r="AE139" i="16"/>
  <c r="AI139" i="16"/>
  <c r="AH139" i="16"/>
  <c r="AJ139" i="16"/>
  <c r="AF139" i="16"/>
  <c r="AF177" i="16"/>
  <c r="AJ177" i="16"/>
  <c r="AH177" i="16"/>
  <c r="AG177" i="16"/>
  <c r="AI177" i="16"/>
  <c r="AE177" i="16"/>
  <c r="AH55" i="16"/>
  <c r="AF55" i="16"/>
  <c r="AJ55" i="16"/>
  <c r="AI55" i="16"/>
  <c r="AE55" i="16"/>
  <c r="AG55" i="16"/>
  <c r="AG165" i="16"/>
  <c r="AE165" i="16"/>
  <c r="AI165" i="16"/>
  <c r="AH165" i="16"/>
  <c r="AF165" i="16"/>
  <c r="AJ165" i="16"/>
  <c r="AE111" i="16"/>
  <c r="AI111" i="16"/>
  <c r="AG111" i="16"/>
  <c r="AJ111" i="16"/>
  <c r="AF111" i="16"/>
  <c r="AH111" i="16"/>
  <c r="AH178" i="16"/>
  <c r="AF178" i="16"/>
  <c r="AJ178" i="16"/>
  <c r="AE178" i="16"/>
  <c r="AI178" i="16"/>
  <c r="AG178" i="16"/>
  <c r="AK178" i="16" s="1"/>
  <c r="AG114" i="16"/>
  <c r="AE114" i="16"/>
  <c r="AI114" i="16"/>
  <c r="AH114" i="16"/>
  <c r="AJ114" i="16"/>
  <c r="AF114" i="16"/>
  <c r="AG192" i="16"/>
  <c r="AE192" i="16"/>
  <c r="AI192" i="16"/>
  <c r="AH192" i="16"/>
  <c r="AJ192" i="16"/>
  <c r="AF192" i="16"/>
  <c r="AG128" i="16"/>
  <c r="AE128" i="16"/>
  <c r="AI128" i="16"/>
  <c r="AH128" i="16"/>
  <c r="AF128" i="16"/>
  <c r="AJ128" i="16"/>
  <c r="AH86" i="16"/>
  <c r="AF86" i="16"/>
  <c r="AJ86" i="16"/>
  <c r="AI86" i="16"/>
  <c r="AE86" i="16"/>
  <c r="AG86" i="16"/>
  <c r="AK86" i="16" s="1"/>
  <c r="AG60" i="16"/>
  <c r="AE60" i="16"/>
  <c r="AI60" i="16"/>
  <c r="AH60" i="16"/>
  <c r="AJ60" i="16"/>
  <c r="AF60" i="16"/>
  <c r="AE129" i="16"/>
  <c r="AI129" i="16"/>
  <c r="AG129" i="16"/>
  <c r="AF129" i="16"/>
  <c r="AJ129" i="16"/>
  <c r="AH129" i="16"/>
  <c r="AF179" i="16"/>
  <c r="AJ179" i="16"/>
  <c r="AH179" i="16"/>
  <c r="AG179" i="16"/>
  <c r="AE179" i="16"/>
  <c r="AI179" i="16"/>
  <c r="AF189" i="16"/>
  <c r="AJ189" i="16"/>
  <c r="AH189" i="16"/>
  <c r="AG189" i="16"/>
  <c r="AE189" i="16"/>
  <c r="AI189" i="16"/>
  <c r="AE135" i="16"/>
  <c r="AI135" i="16"/>
  <c r="AG135" i="16"/>
  <c r="AF135" i="16"/>
  <c r="AJ135" i="16"/>
  <c r="AH135" i="16"/>
  <c r="AE174" i="16"/>
  <c r="AI174" i="16"/>
  <c r="AG174" i="16"/>
  <c r="AF174" i="16"/>
  <c r="AJ174" i="16"/>
  <c r="AH174" i="16"/>
  <c r="AH110" i="16"/>
  <c r="AF110" i="16"/>
  <c r="AJ110" i="16"/>
  <c r="AI110" i="16"/>
  <c r="AE110" i="16"/>
  <c r="AG110" i="16"/>
  <c r="AH188" i="16"/>
  <c r="AF188" i="16"/>
  <c r="AJ188" i="16"/>
  <c r="AI188" i="16"/>
  <c r="AE188" i="16"/>
  <c r="AG188" i="16"/>
  <c r="AK188" i="16" s="1"/>
  <c r="AE124" i="16"/>
  <c r="AI124" i="16"/>
  <c r="AG124" i="16"/>
  <c r="AF124" i="16"/>
  <c r="AJ124" i="16"/>
  <c r="AH124" i="16"/>
  <c r="AH82" i="16"/>
  <c r="AF82" i="16"/>
  <c r="AJ82" i="16"/>
  <c r="AI82" i="16"/>
  <c r="AE82" i="16"/>
  <c r="AG82" i="16"/>
  <c r="AE107" i="16"/>
  <c r="AI107" i="16"/>
  <c r="AJ107" i="16"/>
  <c r="AG107" i="16"/>
  <c r="AF107" i="16"/>
  <c r="AH107" i="16"/>
  <c r="AE145" i="16"/>
  <c r="AI145" i="16"/>
  <c r="AG145" i="16"/>
  <c r="AF145" i="16"/>
  <c r="AJ145" i="16"/>
  <c r="AH145" i="16"/>
  <c r="AE195" i="16"/>
  <c r="AI195" i="16"/>
  <c r="AG195" i="16"/>
  <c r="AF195" i="16"/>
  <c r="AJ195" i="16"/>
  <c r="AH195" i="16"/>
  <c r="AH67" i="16"/>
  <c r="AF67" i="16"/>
  <c r="AJ67" i="16"/>
  <c r="AE67" i="16"/>
  <c r="AI67" i="16"/>
  <c r="AG67" i="16"/>
  <c r="AF109" i="16"/>
  <c r="AJ109" i="16"/>
  <c r="AH109" i="16"/>
  <c r="AG109" i="16"/>
  <c r="AI109" i="16"/>
  <c r="AE109" i="16"/>
  <c r="AG183" i="16"/>
  <c r="AE183" i="16"/>
  <c r="AI183" i="16"/>
  <c r="AH183" i="16"/>
  <c r="AF183" i="16"/>
  <c r="AJ183" i="16"/>
  <c r="AE164" i="16"/>
  <c r="AI164" i="16"/>
  <c r="AG164" i="16"/>
  <c r="AJ164" i="16"/>
  <c r="AF164" i="16"/>
  <c r="AH164" i="16"/>
  <c r="AH203" i="16"/>
  <c r="AF203" i="16"/>
  <c r="AJ203" i="16"/>
  <c r="AI203" i="16"/>
  <c r="AE203" i="16"/>
  <c r="AG203" i="16"/>
  <c r="AF79" i="16"/>
  <c r="AJ79" i="16"/>
  <c r="AH79" i="16"/>
  <c r="AG79" i="16"/>
  <c r="AE79" i="16"/>
  <c r="AI79" i="16"/>
  <c r="AE59" i="16"/>
  <c r="AI59" i="16"/>
  <c r="AG59" i="16"/>
  <c r="AF59" i="16"/>
  <c r="AJ59" i="16"/>
  <c r="AH59" i="16"/>
  <c r="AF162" i="16"/>
  <c r="AJ162" i="16"/>
  <c r="AH162" i="16"/>
  <c r="AG162" i="16"/>
  <c r="AE162" i="16"/>
  <c r="AI162" i="16"/>
  <c r="AG97" i="16"/>
  <c r="AE97" i="16"/>
  <c r="AI97" i="16"/>
  <c r="AH97" i="16"/>
  <c r="AF97" i="16"/>
  <c r="AJ97" i="16"/>
  <c r="AG112" i="16"/>
  <c r="AE112" i="16"/>
  <c r="AI112" i="16"/>
  <c r="AH112" i="16"/>
  <c r="AF112" i="16"/>
  <c r="AJ112" i="16"/>
  <c r="AG157" i="16"/>
  <c r="AE157" i="16"/>
  <c r="AI157" i="16"/>
  <c r="AH157" i="16"/>
  <c r="AF157" i="16"/>
  <c r="AJ157" i="16"/>
  <c r="AE103" i="16"/>
  <c r="AI103" i="16"/>
  <c r="AG103" i="16"/>
  <c r="AF103" i="16"/>
  <c r="AJ103" i="16"/>
  <c r="AH103" i="16"/>
  <c r="AH158" i="16"/>
  <c r="AF158" i="16"/>
  <c r="AJ158" i="16"/>
  <c r="AI158" i="16"/>
  <c r="AE158" i="16"/>
  <c r="AG158" i="16"/>
  <c r="AF89" i="16"/>
  <c r="AJ89" i="16"/>
  <c r="AH89" i="16"/>
  <c r="AG89" i="16"/>
  <c r="AI89" i="16"/>
  <c r="AE89" i="16"/>
  <c r="AF172" i="16"/>
  <c r="AJ172" i="16"/>
  <c r="AH172" i="16"/>
  <c r="AG172" i="16"/>
  <c r="AI172" i="16"/>
  <c r="AE172" i="16"/>
  <c r="AF108" i="16"/>
  <c r="AH108" i="16"/>
  <c r="AE108" i="16"/>
  <c r="AJ108" i="16"/>
  <c r="AI108" i="16"/>
  <c r="AG108" i="16"/>
  <c r="AF106" i="16"/>
  <c r="AJ106" i="16"/>
  <c r="AH106" i="16"/>
  <c r="AG106" i="16"/>
  <c r="AE106" i="16"/>
  <c r="AI106" i="16"/>
  <c r="AH78" i="16"/>
  <c r="AF78" i="16"/>
  <c r="AJ78" i="16"/>
  <c r="AI78" i="16"/>
  <c r="AE78" i="16"/>
  <c r="AG78" i="16"/>
  <c r="AE161" i="16"/>
  <c r="AI161" i="16"/>
  <c r="AG161" i="16"/>
  <c r="AF161" i="16"/>
  <c r="AJ161" i="16"/>
  <c r="AH161" i="16"/>
  <c r="AE134" i="16"/>
  <c r="AI134" i="16"/>
  <c r="AG134" i="16"/>
  <c r="AF134" i="16"/>
  <c r="AJ134" i="16"/>
  <c r="AH134" i="16"/>
  <c r="AH69" i="16"/>
  <c r="AF69" i="16"/>
  <c r="AJ69" i="16"/>
  <c r="AI69" i="16"/>
  <c r="AE69" i="16"/>
  <c r="AG69" i="16"/>
  <c r="AH80" i="16"/>
  <c r="AF80" i="16"/>
  <c r="AJ80" i="16"/>
  <c r="AE80" i="16"/>
  <c r="AI80" i="16"/>
  <c r="AG80" i="16"/>
  <c r="AG99" i="16"/>
  <c r="AE99" i="16"/>
  <c r="AI99" i="16"/>
  <c r="AH99" i="16"/>
  <c r="AJ99" i="16"/>
  <c r="AF99" i="16"/>
  <c r="AE153" i="16"/>
  <c r="AI153" i="16"/>
  <c r="AG153" i="16"/>
  <c r="AJ153" i="16"/>
  <c r="AF153" i="16"/>
  <c r="AH153" i="16"/>
  <c r="AE101" i="16"/>
  <c r="AI101" i="16"/>
  <c r="AG101" i="16"/>
  <c r="AJ101" i="16"/>
  <c r="AF101" i="16"/>
  <c r="AH101" i="16"/>
  <c r="AG175" i="16"/>
  <c r="AE175" i="16"/>
  <c r="AI175" i="16"/>
  <c r="AH175" i="16"/>
  <c r="AJ175" i="16"/>
  <c r="AF175" i="16"/>
  <c r="AF146" i="16"/>
  <c r="AJ146" i="16"/>
  <c r="AH146" i="16"/>
  <c r="AG146" i="16"/>
  <c r="AI146" i="16"/>
  <c r="AE146" i="16"/>
  <c r="AH65" i="16"/>
  <c r="AF65" i="16"/>
  <c r="AJ65" i="16"/>
  <c r="AI65" i="16"/>
  <c r="AE65" i="16"/>
  <c r="AG65" i="16"/>
  <c r="AG160" i="16"/>
  <c r="AE160" i="16"/>
  <c r="AI160" i="16"/>
  <c r="AH160" i="16"/>
  <c r="AF160" i="16"/>
  <c r="AJ160" i="16"/>
  <c r="AE93" i="16"/>
  <c r="AI93" i="16"/>
  <c r="AG93" i="16"/>
  <c r="AF93" i="16"/>
  <c r="AJ93" i="16"/>
  <c r="AH93" i="16"/>
  <c r="AG92" i="16"/>
  <c r="AE92" i="16"/>
  <c r="AI92" i="16"/>
  <c r="AH92" i="16"/>
  <c r="AF92" i="16"/>
  <c r="AJ92" i="16"/>
  <c r="AH105" i="16"/>
  <c r="AF105" i="16"/>
  <c r="AJ105" i="16"/>
  <c r="AI105" i="16"/>
  <c r="AE105" i="16"/>
  <c r="AG105" i="16"/>
  <c r="AG125" i="16"/>
  <c r="AE125" i="16"/>
  <c r="AI125" i="16"/>
  <c r="AH125" i="16"/>
  <c r="AJ125" i="16"/>
  <c r="AF125" i="16"/>
  <c r="AE199" i="16"/>
  <c r="AI199" i="16"/>
  <c r="AG199" i="16"/>
  <c r="AJ199" i="16"/>
  <c r="AF199" i="16"/>
  <c r="AH199" i="16"/>
  <c r="AH142" i="16"/>
  <c r="AF142" i="16"/>
  <c r="AJ142" i="16"/>
  <c r="AI142" i="16"/>
  <c r="AE142" i="16"/>
  <c r="AG142" i="16"/>
  <c r="AK142" i="16" s="1"/>
  <c r="AH58" i="16"/>
  <c r="AF58" i="16"/>
  <c r="AJ58" i="16"/>
  <c r="AE58" i="16"/>
  <c r="AI58" i="16"/>
  <c r="AG58" i="16"/>
  <c r="AE156" i="16"/>
  <c r="AI156" i="16"/>
  <c r="AG156" i="16"/>
  <c r="AF156" i="16"/>
  <c r="AJ156" i="16"/>
  <c r="AH156" i="16"/>
  <c r="AF85" i="16"/>
  <c r="AJ85" i="16"/>
  <c r="AH85" i="16"/>
  <c r="AG85" i="16"/>
  <c r="AI85" i="16"/>
  <c r="AE85" i="16"/>
  <c r="AH88" i="16"/>
  <c r="AF88" i="16"/>
  <c r="AJ88" i="16"/>
  <c r="AE88" i="16"/>
  <c r="AI88" i="16"/>
  <c r="AG88" i="16"/>
  <c r="AK88" i="16" s="1"/>
  <c r="AG122" i="16"/>
  <c r="AE122" i="16"/>
  <c r="AI122" i="16"/>
  <c r="AH122" i="16"/>
  <c r="AF122" i="16"/>
  <c r="AJ122" i="16"/>
  <c r="AG136" i="16"/>
  <c r="AE136" i="16"/>
  <c r="AI136" i="16"/>
  <c r="AH136" i="16"/>
  <c r="AJ136" i="16"/>
  <c r="AF136" i="16"/>
  <c r="AF68" i="16"/>
  <c r="AJ68" i="16"/>
  <c r="AH68" i="16"/>
  <c r="AG68" i="16"/>
  <c r="AI68" i="16"/>
  <c r="AE68" i="16"/>
  <c r="AH95" i="16"/>
  <c r="AF95" i="16"/>
  <c r="AJ95" i="16"/>
  <c r="AI95" i="16"/>
  <c r="AE95" i="16"/>
  <c r="AG95" i="16"/>
  <c r="AE137" i="16"/>
  <c r="AI137" i="16"/>
  <c r="AG137" i="16"/>
  <c r="AJ137" i="16"/>
  <c r="AF137" i="16"/>
  <c r="AH137" i="16"/>
  <c r="AH150" i="16"/>
  <c r="AF150" i="16"/>
  <c r="AJ150" i="16"/>
  <c r="AE150" i="16"/>
  <c r="AI150" i="16"/>
  <c r="AG150" i="16"/>
  <c r="AH100" i="16"/>
  <c r="AF100" i="16"/>
  <c r="AJ100" i="16"/>
  <c r="AI100" i="16"/>
  <c r="AE100" i="16"/>
  <c r="AG100" i="16"/>
  <c r="AE96" i="16"/>
  <c r="AI96" i="16"/>
  <c r="AG96" i="16"/>
  <c r="AJ96" i="16"/>
  <c r="AF96" i="16"/>
  <c r="AH96" i="16"/>
  <c r="AF133" i="16"/>
  <c r="AJ133" i="16"/>
  <c r="AH133" i="16"/>
  <c r="AG133" i="16"/>
  <c r="AE133" i="16"/>
  <c r="AI133" i="16"/>
  <c r="AH176" i="16"/>
  <c r="AF176" i="16"/>
  <c r="AJ176" i="16"/>
  <c r="AI176" i="16"/>
  <c r="AE176" i="16"/>
  <c r="AG176" i="16"/>
  <c r="AF70" i="16"/>
  <c r="AJ70" i="16"/>
  <c r="AH70" i="16"/>
  <c r="AG70" i="16"/>
  <c r="AE70" i="16"/>
  <c r="AI70" i="16"/>
  <c r="AG155" i="16"/>
  <c r="AE155" i="16"/>
  <c r="AI155" i="16"/>
  <c r="AH155" i="16"/>
  <c r="AF155" i="16"/>
  <c r="AJ155" i="16"/>
  <c r="AE193" i="16"/>
  <c r="AI193" i="16"/>
  <c r="AG193" i="16"/>
  <c r="AJ193" i="16"/>
  <c r="AF193" i="16"/>
  <c r="AH193" i="16"/>
  <c r="AF66" i="16"/>
  <c r="AJ66" i="16"/>
  <c r="AH66" i="16"/>
  <c r="AG66" i="16"/>
  <c r="AE66" i="16"/>
  <c r="AI66" i="16"/>
  <c r="AF171" i="16"/>
  <c r="AJ171" i="16"/>
  <c r="AH171" i="16"/>
  <c r="AG171" i="16"/>
  <c r="AI171" i="16"/>
  <c r="AE171" i="16"/>
  <c r="AG149" i="16"/>
  <c r="AE149" i="16"/>
  <c r="AI149" i="16"/>
  <c r="AH149" i="16"/>
  <c r="AJ149" i="16"/>
  <c r="AF149" i="16"/>
  <c r="AE91" i="16"/>
  <c r="AI91" i="16"/>
  <c r="AG91" i="16"/>
  <c r="AJ91" i="16"/>
  <c r="AF91" i="16"/>
  <c r="AH91" i="16"/>
  <c r="AF170" i="16"/>
  <c r="AJ170" i="16"/>
  <c r="AH170" i="16"/>
  <c r="AG170" i="16"/>
  <c r="AE170" i="16"/>
  <c r="AI170" i="16"/>
  <c r="AE184" i="16"/>
  <c r="AI184" i="16"/>
  <c r="AG184" i="16"/>
  <c r="AJ184" i="16"/>
  <c r="AF184" i="16"/>
  <c r="AH184" i="16"/>
  <c r="AG120" i="16"/>
  <c r="AE120" i="16"/>
  <c r="AI120" i="16"/>
  <c r="AH120" i="16"/>
  <c r="AJ120" i="16"/>
  <c r="AF120" i="16"/>
  <c r="AH123" i="16"/>
  <c r="AF123" i="16"/>
  <c r="AJ123" i="16"/>
  <c r="AE123" i="16"/>
  <c r="AI123" i="16"/>
  <c r="AG123" i="16"/>
  <c r="AG147" i="16"/>
  <c r="AE147" i="16"/>
  <c r="AI147" i="16"/>
  <c r="AH147" i="16"/>
  <c r="AF147" i="16"/>
  <c r="AJ147" i="16"/>
  <c r="AH201" i="16"/>
  <c r="AF201" i="16"/>
  <c r="AJ201" i="16"/>
  <c r="AE201" i="16"/>
  <c r="AI201" i="16"/>
  <c r="AG201" i="16"/>
  <c r="AH205" i="16"/>
  <c r="AF205" i="16"/>
  <c r="AJ205" i="16"/>
  <c r="AE205" i="16"/>
  <c r="AI205" i="16"/>
  <c r="AG205" i="16"/>
  <c r="AK205" i="16" s="1"/>
  <c r="AE151" i="16"/>
  <c r="AI151" i="16"/>
  <c r="AG151" i="16"/>
  <c r="AF151" i="16"/>
  <c r="AJ151" i="16"/>
  <c r="AH151" i="16"/>
  <c r="AG198" i="16"/>
  <c r="AE198" i="16"/>
  <c r="AI198" i="16"/>
  <c r="AH198" i="16"/>
  <c r="AF198" i="16"/>
  <c r="AJ198" i="16"/>
  <c r="AE148" i="16"/>
  <c r="AI148" i="16"/>
  <c r="AG148" i="16"/>
  <c r="AJ148" i="16"/>
  <c r="AF148" i="16"/>
  <c r="AH148" i="16"/>
  <c r="AE121" i="16"/>
  <c r="AI121" i="16"/>
  <c r="AG121" i="16"/>
  <c r="AJ121" i="16"/>
  <c r="AF121" i="16"/>
  <c r="AH121" i="16"/>
  <c r="AH117" i="16"/>
  <c r="AF117" i="16"/>
  <c r="AJ117" i="16"/>
  <c r="AE117" i="16"/>
  <c r="AI117" i="16"/>
  <c r="AG117" i="16"/>
  <c r="AE191" i="16"/>
  <c r="AI191" i="16"/>
  <c r="AG191" i="16"/>
  <c r="AF191" i="16"/>
  <c r="AJ191" i="16"/>
  <c r="AH191" i="16"/>
  <c r="AE56" i="16"/>
  <c r="AI56" i="16"/>
  <c r="AG56" i="16"/>
  <c r="AJ56" i="16"/>
  <c r="AF56" i="16"/>
  <c r="AH56" i="16"/>
  <c r="AF154" i="16"/>
  <c r="AJ154" i="16"/>
  <c r="AH154" i="16"/>
  <c r="AG154" i="16"/>
  <c r="AI154" i="16"/>
  <c r="AE154" i="16"/>
  <c r="AF81" i="16"/>
  <c r="AJ81" i="16"/>
  <c r="AH81" i="16"/>
  <c r="AG81" i="16"/>
  <c r="AI81" i="16"/>
  <c r="AE81" i="16"/>
  <c r="AG168" i="16"/>
  <c r="AE168" i="16"/>
  <c r="AI168" i="16"/>
  <c r="AH168" i="16"/>
  <c r="AJ168" i="16"/>
  <c r="AF168" i="16"/>
  <c r="AG104" i="16"/>
  <c r="AE104" i="16"/>
  <c r="AI104" i="16"/>
  <c r="AH104" i="16"/>
  <c r="AJ104" i="16"/>
  <c r="AF104" i="16"/>
  <c r="AF62" i="16"/>
  <c r="AJ62" i="16"/>
  <c r="AH62" i="16"/>
  <c r="AG62" i="16"/>
  <c r="AE62" i="16"/>
  <c r="AI62" i="16"/>
  <c r="AF187" i="16"/>
  <c r="AJ187" i="16"/>
  <c r="AH187" i="16"/>
  <c r="AG187" i="16"/>
  <c r="AI187" i="16"/>
  <c r="AE187" i="16"/>
  <c r="AG173" i="16"/>
  <c r="AE173" i="16"/>
  <c r="AI173" i="16"/>
  <c r="AH173" i="16"/>
  <c r="AJ173" i="16"/>
  <c r="AF173" i="16"/>
  <c r="AF119" i="16"/>
  <c r="AJ119" i="16"/>
  <c r="AH119" i="16"/>
  <c r="AG119" i="16"/>
  <c r="AI119" i="16"/>
  <c r="AE119" i="16"/>
  <c r="AG182" i="16"/>
  <c r="AE182" i="16"/>
  <c r="AI182" i="16"/>
  <c r="AH182" i="16"/>
  <c r="AJ182" i="16"/>
  <c r="AF182" i="16"/>
  <c r="AF118" i="16"/>
  <c r="AJ118" i="16"/>
  <c r="AH118" i="16"/>
  <c r="AG118" i="16"/>
  <c r="AI118" i="16"/>
  <c r="AE118" i="16"/>
  <c r="AE196" i="16"/>
  <c r="AI196" i="16"/>
  <c r="AG196" i="16"/>
  <c r="AF196" i="16"/>
  <c r="AJ196" i="16"/>
  <c r="AH196" i="16"/>
  <c r="AE132" i="16"/>
  <c r="AI132" i="16"/>
  <c r="AG132" i="16"/>
  <c r="AJ132" i="16"/>
  <c r="AF132" i="16"/>
  <c r="AH132" i="16"/>
  <c r="AG90" i="16"/>
  <c r="AE90" i="16"/>
  <c r="AI90" i="16"/>
  <c r="AH90" i="16"/>
  <c r="AJ90" i="16"/>
  <c r="AF90" i="16"/>
  <c r="AF64" i="16"/>
  <c r="AJ64" i="16"/>
  <c r="AH64" i="16"/>
  <c r="AG64" i="16"/>
  <c r="AI64" i="16"/>
  <c r="AE64" i="16"/>
  <c r="AE113" i="16"/>
  <c r="AI113" i="16"/>
  <c r="AG113" i="16"/>
  <c r="AF113" i="16"/>
  <c r="AJ113" i="16"/>
  <c r="AH113" i="16"/>
  <c r="AG163" i="16"/>
  <c r="AE163" i="16"/>
  <c r="AI163" i="16"/>
  <c r="AH163" i="16"/>
  <c r="AJ163" i="16"/>
  <c r="AF163" i="16"/>
  <c r="AE197" i="16"/>
  <c r="AI197" i="16"/>
  <c r="AG197" i="16"/>
  <c r="AF197" i="16"/>
  <c r="AJ197" i="16"/>
  <c r="AH197" i="16"/>
  <c r="AE143" i="16"/>
  <c r="AI143" i="16"/>
  <c r="AG143" i="16"/>
  <c r="AJ143" i="16"/>
  <c r="AF143" i="16"/>
  <c r="AH143" i="16"/>
  <c r="AG194" i="16"/>
  <c r="AE194" i="16"/>
  <c r="AI194" i="16"/>
  <c r="AH194" i="16"/>
  <c r="AF194" i="16"/>
  <c r="AJ194" i="16"/>
  <c r="AG130" i="16"/>
  <c r="AE130" i="16"/>
  <c r="AI130" i="16"/>
  <c r="AH130" i="16"/>
  <c r="AJ130" i="16"/>
  <c r="AF130" i="16"/>
  <c r="AG144" i="16"/>
  <c r="AE144" i="16"/>
  <c r="AI144" i="16"/>
  <c r="AH144" i="16"/>
  <c r="AJ144" i="16"/>
  <c r="AF144" i="16"/>
  <c r="AH61" i="16"/>
  <c r="AF61" i="16"/>
  <c r="AJ61" i="16"/>
  <c r="AI61" i="16"/>
  <c r="AE61" i="16"/>
  <c r="AG61" i="16"/>
  <c r="AH76" i="16"/>
  <c r="AF76" i="16"/>
  <c r="AJ76" i="16"/>
  <c r="AE76" i="16"/>
  <c r="AI76" i="16"/>
  <c r="AG76" i="16"/>
  <c r="AF57" i="16"/>
  <c r="AJ57" i="16"/>
  <c r="AH57" i="16"/>
  <c r="AG57" i="16"/>
  <c r="AE57" i="16"/>
  <c r="AI57" i="16"/>
  <c r="AH115" i="16"/>
  <c r="AF115" i="16"/>
  <c r="AJ115" i="16"/>
  <c r="AI115" i="16"/>
  <c r="AE115" i="16"/>
  <c r="AG115" i="16"/>
  <c r="AE169" i="16"/>
  <c r="AI169" i="16"/>
  <c r="AG169" i="16"/>
  <c r="AJ169" i="16"/>
  <c r="AF169" i="16"/>
  <c r="AH169" i="16"/>
  <c r="AF87" i="16"/>
  <c r="AJ87" i="16"/>
  <c r="AH87" i="16"/>
  <c r="AG87" i="16"/>
  <c r="AE87" i="16"/>
  <c r="AI87" i="16"/>
  <c r="AE167" i="16"/>
  <c r="AI167" i="16"/>
  <c r="AG167" i="16"/>
  <c r="AF167" i="16"/>
  <c r="AJ167" i="16"/>
  <c r="AH167" i="16"/>
  <c r="AH190" i="16"/>
  <c r="AF190" i="16"/>
  <c r="AJ190" i="16"/>
  <c r="AE190" i="16"/>
  <c r="AI190" i="16"/>
  <c r="AG190" i="16"/>
  <c r="AK190" i="16" s="1"/>
  <c r="AE126" i="16"/>
  <c r="AI126" i="16"/>
  <c r="AG126" i="16"/>
  <c r="AJ126" i="16"/>
  <c r="AF126" i="16"/>
  <c r="AH126" i="16"/>
  <c r="AF204" i="16"/>
  <c r="AJ204" i="16"/>
  <c r="AH204" i="16"/>
  <c r="AG204" i="16"/>
  <c r="AE204" i="16"/>
  <c r="AI204" i="16"/>
  <c r="AE140" i="16"/>
  <c r="AI140" i="16"/>
  <c r="AG140" i="16"/>
  <c r="AF140" i="16"/>
  <c r="AJ140" i="16"/>
  <c r="AH140" i="16"/>
  <c r="AE98" i="16"/>
  <c r="AI98" i="16"/>
  <c r="AG98" i="16"/>
  <c r="AF98" i="16"/>
  <c r="AJ98" i="16"/>
  <c r="AH98" i="16"/>
  <c r="AF72" i="16"/>
  <c r="AJ72" i="16"/>
  <c r="AH72" i="16"/>
  <c r="AG72" i="16"/>
  <c r="AI72" i="16"/>
  <c r="AE72" i="16"/>
  <c r="AH63" i="16"/>
  <c r="AF63" i="16"/>
  <c r="AJ63" i="16"/>
  <c r="AE63" i="16"/>
  <c r="AI63" i="16"/>
  <c r="AG63" i="16"/>
  <c r="AE27" i="16"/>
  <c r="AE18" i="16"/>
  <c r="AE13" i="16"/>
  <c r="AE8" i="16"/>
  <c r="AE35" i="16"/>
  <c r="AE5" i="16"/>
  <c r="AF4" i="16"/>
  <c r="AH49" i="16"/>
  <c r="AG49" i="16"/>
  <c r="AJ49" i="16"/>
  <c r="AE49" i="16"/>
  <c r="AF49" i="16"/>
  <c r="AI49" i="16"/>
  <c r="AF20" i="16"/>
  <c r="AJ20" i="16"/>
  <c r="AE20" i="16"/>
  <c r="AG20" i="16"/>
  <c r="AH20" i="16"/>
  <c r="AI20" i="16"/>
  <c r="AH39" i="16"/>
  <c r="AI39" i="16"/>
  <c r="AF39" i="16"/>
  <c r="AG39" i="16"/>
  <c r="AE39" i="16"/>
  <c r="AJ39" i="16"/>
  <c r="AF12" i="16"/>
  <c r="AJ12" i="16"/>
  <c r="AE12" i="16"/>
  <c r="AG12" i="16"/>
  <c r="AI12" i="16"/>
  <c r="AH12" i="16"/>
  <c r="AH41" i="16"/>
  <c r="AG41" i="16"/>
  <c r="AI41" i="16"/>
  <c r="AJ41" i="16"/>
  <c r="AF41" i="16"/>
  <c r="AE41" i="16"/>
  <c r="AF44" i="16"/>
  <c r="AJ44" i="16"/>
  <c r="AE44" i="16"/>
  <c r="AG44" i="16"/>
  <c r="AH44" i="16"/>
  <c r="AI44" i="16"/>
  <c r="AF52" i="16"/>
  <c r="AJ52" i="16"/>
  <c r="AE52" i="16"/>
  <c r="AG52" i="16"/>
  <c r="AH52" i="16"/>
  <c r="AI52" i="16"/>
  <c r="AF50" i="16"/>
  <c r="AJ50" i="16"/>
  <c r="AG50" i="16"/>
  <c r="AE50" i="16"/>
  <c r="AI50" i="16"/>
  <c r="AH50" i="16"/>
  <c r="AH25" i="16"/>
  <c r="AG25" i="16"/>
  <c r="AI25" i="16"/>
  <c r="AF25" i="16"/>
  <c r="AJ25" i="16"/>
  <c r="AE25" i="16"/>
  <c r="AH5" i="16"/>
  <c r="AI5" i="16"/>
  <c r="AG5" i="16"/>
  <c r="AJ5" i="16"/>
  <c r="AF5" i="16"/>
  <c r="AF40" i="16"/>
  <c r="AJ40" i="16"/>
  <c r="AH40" i="16"/>
  <c r="AG40" i="16"/>
  <c r="AI40" i="16"/>
  <c r="AE40" i="16"/>
  <c r="AH53" i="16"/>
  <c r="AE53" i="16"/>
  <c r="AJ53" i="16"/>
  <c r="AG53" i="16"/>
  <c r="AI53" i="16"/>
  <c r="AF53" i="16"/>
  <c r="AH47" i="16"/>
  <c r="AI47" i="16"/>
  <c r="AG47" i="16"/>
  <c r="AJ47" i="16"/>
  <c r="AE47" i="16"/>
  <c r="AF47" i="16"/>
  <c r="AH29" i="16"/>
  <c r="AE29" i="16"/>
  <c r="AJ29" i="16"/>
  <c r="AI29" i="16"/>
  <c r="AG29" i="16"/>
  <c r="AF29" i="16"/>
  <c r="AH21" i="16"/>
  <c r="AE21" i="16"/>
  <c r="AJ21" i="16"/>
  <c r="AF21" i="16"/>
  <c r="AI21" i="16"/>
  <c r="AG21" i="16"/>
  <c r="AF48" i="16"/>
  <c r="AJ48" i="16"/>
  <c r="AH48" i="16"/>
  <c r="AI48" i="16"/>
  <c r="AG48" i="16"/>
  <c r="AE48" i="16"/>
  <c r="AF42" i="16"/>
  <c r="AJ42" i="16"/>
  <c r="AG42" i="16"/>
  <c r="AI42" i="16"/>
  <c r="AE42" i="16"/>
  <c r="AH42" i="16"/>
  <c r="AH23" i="16"/>
  <c r="AI23" i="16"/>
  <c r="AE23" i="16"/>
  <c r="AJ23" i="16"/>
  <c r="AG23" i="16"/>
  <c r="AF23" i="16"/>
  <c r="AF8" i="16"/>
  <c r="AJ8" i="16"/>
  <c r="AH8" i="16"/>
  <c r="AI8" i="16"/>
  <c r="AG8" i="16"/>
  <c r="AF10" i="16"/>
  <c r="AJ10" i="16"/>
  <c r="AG10" i="16"/>
  <c r="AH10" i="16"/>
  <c r="AE10" i="16"/>
  <c r="AI10" i="16"/>
  <c r="AH37" i="16"/>
  <c r="AE37" i="16"/>
  <c r="AJ37" i="16"/>
  <c r="AF37" i="16"/>
  <c r="AG37" i="16"/>
  <c r="AI37" i="16"/>
  <c r="AH17" i="16"/>
  <c r="AG17" i="16"/>
  <c r="AI17" i="16"/>
  <c r="AE17" i="16"/>
  <c r="AF17" i="16"/>
  <c r="AJ17" i="16"/>
  <c r="AH11" i="16"/>
  <c r="AF11" i="16"/>
  <c r="AG11" i="16"/>
  <c r="AE11" i="16"/>
  <c r="AI11" i="16"/>
  <c r="AJ11" i="16"/>
  <c r="AF26" i="16"/>
  <c r="AJ26" i="16"/>
  <c r="AG26" i="16"/>
  <c r="AH26" i="16"/>
  <c r="AE26" i="16"/>
  <c r="AI26" i="16"/>
  <c r="AH51" i="16"/>
  <c r="AF51" i="16"/>
  <c r="AE51" i="16"/>
  <c r="AG51" i="16"/>
  <c r="AI51" i="16"/>
  <c r="AJ51" i="16"/>
  <c r="AF28" i="16"/>
  <c r="AJ28" i="16"/>
  <c r="AE28" i="16"/>
  <c r="AH28" i="16"/>
  <c r="AI28" i="16"/>
  <c r="AG28" i="16"/>
  <c r="AF6" i="16"/>
  <c r="AJ6" i="16"/>
  <c r="AG6" i="16"/>
  <c r="AI6" i="16"/>
  <c r="AE6" i="16"/>
  <c r="AH6" i="16"/>
  <c r="AF46" i="16"/>
  <c r="AJ46" i="16"/>
  <c r="AI46" i="16"/>
  <c r="AG46" i="16"/>
  <c r="AH46" i="16"/>
  <c r="AE46" i="16"/>
  <c r="AF22" i="16"/>
  <c r="AJ22" i="16"/>
  <c r="AI22" i="16"/>
  <c r="AE22" i="16"/>
  <c r="AG22" i="16"/>
  <c r="AH22" i="16"/>
  <c r="AF38" i="16"/>
  <c r="AJ38" i="16"/>
  <c r="AI38" i="16"/>
  <c r="AE38" i="16"/>
  <c r="AG38" i="16"/>
  <c r="AH38" i="16"/>
  <c r="AF14" i="16"/>
  <c r="AJ14" i="16"/>
  <c r="AI14" i="16"/>
  <c r="AE14" i="16"/>
  <c r="AH14" i="16"/>
  <c r="AG14" i="16"/>
  <c r="AH33" i="16"/>
  <c r="AG33" i="16"/>
  <c r="AF33" i="16"/>
  <c r="AI33" i="16"/>
  <c r="AE33" i="16"/>
  <c r="AJ33" i="16"/>
  <c r="AF32" i="16"/>
  <c r="AJ32" i="16"/>
  <c r="AH32" i="16"/>
  <c r="AE32" i="16"/>
  <c r="AG32" i="16"/>
  <c r="AI32" i="16"/>
  <c r="AH9" i="16"/>
  <c r="AG9" i="16"/>
  <c r="AI9" i="16"/>
  <c r="AF9" i="16"/>
  <c r="AJ9" i="16"/>
  <c r="AE9" i="16"/>
  <c r="AH7" i="16"/>
  <c r="AI7" i="16"/>
  <c r="AE7" i="16"/>
  <c r="AJ7" i="16"/>
  <c r="AG7" i="16"/>
  <c r="AF7" i="16"/>
  <c r="AH15" i="16"/>
  <c r="AI15" i="16"/>
  <c r="AE15" i="16"/>
  <c r="AJ15" i="16"/>
  <c r="AF15" i="16"/>
  <c r="AG15" i="16"/>
  <c r="AI4" i="16"/>
  <c r="AG4" i="16"/>
  <c r="AJ4" i="16"/>
  <c r="AH4" i="16"/>
  <c r="AF24" i="16"/>
  <c r="AJ24" i="16"/>
  <c r="AH24" i="16"/>
  <c r="AI24" i="16"/>
  <c r="AE24" i="16"/>
  <c r="AG24" i="16"/>
  <c r="AH31" i="16"/>
  <c r="AI31" i="16"/>
  <c r="AE31" i="16"/>
  <c r="AF31" i="16"/>
  <c r="AJ31" i="16"/>
  <c r="AG31" i="16"/>
  <c r="AH35" i="16"/>
  <c r="AF35" i="16"/>
  <c r="AI35" i="16"/>
  <c r="AJ35" i="16"/>
  <c r="AG35" i="16"/>
  <c r="AH27" i="16"/>
  <c r="AF27" i="16"/>
  <c r="AG27" i="16"/>
  <c r="AI27" i="16"/>
  <c r="AJ27" i="16"/>
  <c r="AF16" i="16"/>
  <c r="AJ16" i="16"/>
  <c r="AH16" i="16"/>
  <c r="AI16" i="16"/>
  <c r="AG16" i="16"/>
  <c r="AE16" i="16"/>
  <c r="AH19" i="16"/>
  <c r="AF19" i="16"/>
  <c r="AG19" i="16"/>
  <c r="AJ19" i="16"/>
  <c r="AE19" i="16"/>
  <c r="AI19" i="16"/>
  <c r="AH45" i="16"/>
  <c r="AE45" i="16"/>
  <c r="AJ45" i="16"/>
  <c r="AF45" i="16"/>
  <c r="AG45" i="16"/>
  <c r="AI45" i="16"/>
  <c r="AH13" i="16"/>
  <c r="AJ13" i="16"/>
  <c r="AF13" i="16"/>
  <c r="AG13" i="16"/>
  <c r="AI13" i="16"/>
  <c r="AF34" i="16"/>
  <c r="AJ34" i="16"/>
  <c r="AG34" i="16"/>
  <c r="AH34" i="16"/>
  <c r="AI34" i="16"/>
  <c r="AE34" i="16"/>
  <c r="AF18" i="16"/>
  <c r="AJ18" i="16"/>
  <c r="AG18" i="16"/>
  <c r="AH18" i="16"/>
  <c r="AI18" i="16"/>
  <c r="AH43" i="16"/>
  <c r="AF43" i="16"/>
  <c r="AJ43" i="16"/>
  <c r="AE43" i="16"/>
  <c r="AI43" i="16"/>
  <c r="AG43" i="16"/>
  <c r="AF36" i="16"/>
  <c r="AJ36" i="16"/>
  <c r="AE36" i="16"/>
  <c r="AI36" i="16"/>
  <c r="AH36" i="16"/>
  <c r="AG36" i="16"/>
  <c r="AF30" i="16"/>
  <c r="AJ30" i="16"/>
  <c r="AI30" i="16"/>
  <c r="AE30" i="16"/>
  <c r="AG30" i="16"/>
  <c r="AH30" i="16"/>
  <c r="R57" i="15"/>
  <c r="T57" i="15"/>
  <c r="V57" i="15"/>
  <c r="R58" i="15"/>
  <c r="T58" i="15"/>
  <c r="V58" i="15"/>
  <c r="R59" i="15"/>
  <c r="T59" i="15"/>
  <c r="V59" i="15"/>
  <c r="R60" i="15"/>
  <c r="T60" i="15"/>
  <c r="V60" i="15"/>
  <c r="R61" i="15"/>
  <c r="T61" i="15"/>
  <c r="V61" i="15"/>
  <c r="V54" i="15"/>
  <c r="T54" i="15"/>
  <c r="R54" i="15"/>
  <c r="V44" i="15"/>
  <c r="T44" i="15"/>
  <c r="R44" i="15"/>
  <c r="R39" i="15"/>
  <c r="T39" i="15"/>
  <c r="V39" i="15"/>
  <c r="R40" i="15"/>
  <c r="T40" i="15"/>
  <c r="V40" i="15"/>
  <c r="R41" i="15"/>
  <c r="T41" i="15"/>
  <c r="V41" i="15"/>
  <c r="R42" i="15"/>
  <c r="T42" i="15"/>
  <c r="V42" i="15"/>
  <c r="R35" i="15"/>
  <c r="T35" i="15"/>
  <c r="U35" i="15" s="1"/>
  <c r="S35" i="15" s="1"/>
  <c r="V35" i="15"/>
  <c r="R36" i="15"/>
  <c r="T36" i="15"/>
  <c r="V36" i="15"/>
  <c r="R26" i="15"/>
  <c r="T26" i="15"/>
  <c r="V26" i="15"/>
  <c r="R27" i="15"/>
  <c r="T27" i="15"/>
  <c r="V27" i="15"/>
  <c r="R28" i="15"/>
  <c r="T28" i="15"/>
  <c r="V28" i="15"/>
  <c r="R18" i="15"/>
  <c r="T18" i="15"/>
  <c r="V18" i="15"/>
  <c r="R19" i="15"/>
  <c r="T19" i="15"/>
  <c r="V19" i="15"/>
  <c r="R20" i="15"/>
  <c r="T20" i="15"/>
  <c r="V20" i="15"/>
  <c r="R21" i="15"/>
  <c r="T21" i="15"/>
  <c r="U21" i="15" s="1"/>
  <c r="S21" i="15" s="1"/>
  <c r="V21" i="15"/>
  <c r="R22" i="15"/>
  <c r="T22" i="15"/>
  <c r="V22" i="15"/>
  <c r="R23" i="15"/>
  <c r="T23" i="15"/>
  <c r="V23" i="15"/>
  <c r="T14" i="15"/>
  <c r="V14" i="15"/>
  <c r="T15" i="15"/>
  <c r="V15" i="15"/>
  <c r="T11" i="15"/>
  <c r="V11" i="15"/>
  <c r="C28" i="15"/>
  <c r="E28" i="15" s="1"/>
  <c r="A18" i="15"/>
  <c r="A14" i="15"/>
  <c r="A15" i="15"/>
  <c r="A11" i="15"/>
  <c r="B7" i="15"/>
  <c r="D7" i="15" s="1"/>
  <c r="Q36" i="15"/>
  <c r="P36" i="15"/>
  <c r="O36" i="15"/>
  <c r="N36" i="15"/>
  <c r="M36" i="15"/>
  <c r="L36" i="15"/>
  <c r="Q60" i="15"/>
  <c r="P60" i="15"/>
  <c r="O60" i="15"/>
  <c r="N60" i="15"/>
  <c r="M60" i="15"/>
  <c r="L60" i="15"/>
  <c r="Q57" i="15"/>
  <c r="P57" i="15"/>
  <c r="O57" i="15"/>
  <c r="N57" i="15"/>
  <c r="M57" i="15"/>
  <c r="L57" i="15"/>
  <c r="Q54" i="15"/>
  <c r="P54" i="15"/>
  <c r="O54" i="15"/>
  <c r="N54" i="15"/>
  <c r="M54" i="15"/>
  <c r="L54" i="15"/>
  <c r="Q44" i="15"/>
  <c r="P44" i="15"/>
  <c r="O44" i="15"/>
  <c r="N44" i="15"/>
  <c r="M44" i="15"/>
  <c r="L44" i="15"/>
  <c r="L26" i="15"/>
  <c r="M26" i="15"/>
  <c r="N26" i="15"/>
  <c r="O26" i="15"/>
  <c r="P26" i="15"/>
  <c r="Q26" i="15"/>
  <c r="L17" i="15"/>
  <c r="M17" i="15"/>
  <c r="N17" i="15"/>
  <c r="O17" i="15"/>
  <c r="P17" i="15"/>
  <c r="Q17" i="15"/>
  <c r="L18" i="15"/>
  <c r="M18" i="15"/>
  <c r="N18" i="15"/>
  <c r="O18" i="15"/>
  <c r="P18" i="15"/>
  <c r="Q18" i="15"/>
  <c r="A26" i="15"/>
  <c r="A27" i="15"/>
  <c r="A28" i="15"/>
  <c r="B28" i="15"/>
  <c r="A32" i="15"/>
  <c r="A33" i="15"/>
  <c r="A34" i="15"/>
  <c r="A35" i="15"/>
  <c r="B35" i="15"/>
  <c r="D35" i="15" s="1"/>
  <c r="C35" i="15"/>
  <c r="E35" i="15" s="1"/>
  <c r="A36" i="15"/>
  <c r="B36" i="15"/>
  <c r="D36" i="15" s="1"/>
  <c r="C36" i="15"/>
  <c r="E36" i="15" s="1"/>
  <c r="A44" i="15"/>
  <c r="A54" i="15"/>
  <c r="A57" i="15"/>
  <c r="A58" i="15"/>
  <c r="A59" i="15"/>
  <c r="A60" i="15"/>
  <c r="A61" i="15"/>
  <c r="L14" i="15"/>
  <c r="M14" i="15"/>
  <c r="N14" i="15"/>
  <c r="O14" i="15"/>
  <c r="P14" i="15"/>
  <c r="Q14" i="15"/>
  <c r="R14" i="15"/>
  <c r="L11" i="15"/>
  <c r="M11" i="15"/>
  <c r="N11" i="15"/>
  <c r="O11" i="15"/>
  <c r="P11" i="15"/>
  <c r="Q11" i="15"/>
  <c r="R11" i="15"/>
  <c r="Q61" i="15"/>
  <c r="P61" i="15"/>
  <c r="O61" i="15"/>
  <c r="N61" i="15"/>
  <c r="M61" i="15"/>
  <c r="L61" i="15"/>
  <c r="Q59" i="15"/>
  <c r="P59" i="15"/>
  <c r="O59" i="15"/>
  <c r="N59" i="15"/>
  <c r="M59" i="15"/>
  <c r="L59" i="15"/>
  <c r="Q58" i="15"/>
  <c r="P58" i="15"/>
  <c r="O58" i="15"/>
  <c r="N58" i="15"/>
  <c r="M58" i="15"/>
  <c r="L58" i="15"/>
  <c r="V56" i="15"/>
  <c r="T56" i="15"/>
  <c r="R56" i="15"/>
  <c r="Q56" i="15"/>
  <c r="P56" i="15"/>
  <c r="O56" i="15"/>
  <c r="N56" i="15"/>
  <c r="M56" i="15"/>
  <c r="L56" i="15"/>
  <c r="A56" i="15"/>
  <c r="V52" i="15"/>
  <c r="T52" i="15"/>
  <c r="R52" i="15"/>
  <c r="Q52" i="15"/>
  <c r="P52" i="15"/>
  <c r="O52" i="15"/>
  <c r="N52" i="15"/>
  <c r="M52" i="15"/>
  <c r="L52" i="15"/>
  <c r="A52" i="15"/>
  <c r="V50" i="15"/>
  <c r="T50" i="15"/>
  <c r="R50" i="15"/>
  <c r="Q50" i="15"/>
  <c r="P50" i="15"/>
  <c r="O50" i="15"/>
  <c r="N50" i="15"/>
  <c r="M50" i="15"/>
  <c r="L50" i="15"/>
  <c r="A50" i="15"/>
  <c r="V48" i="15"/>
  <c r="T48" i="15"/>
  <c r="R48" i="15"/>
  <c r="Q48" i="15"/>
  <c r="P48" i="15"/>
  <c r="O48" i="15"/>
  <c r="N48" i="15"/>
  <c r="M48" i="15"/>
  <c r="L48" i="15"/>
  <c r="A48" i="15"/>
  <c r="V46" i="15"/>
  <c r="T46" i="15"/>
  <c r="R46" i="15"/>
  <c r="Q46" i="15"/>
  <c r="P46" i="15"/>
  <c r="O46" i="15"/>
  <c r="N46" i="15"/>
  <c r="M46" i="15"/>
  <c r="L46" i="15"/>
  <c r="C46" i="15"/>
  <c r="E46" i="15" s="1"/>
  <c r="B46" i="15"/>
  <c r="F46" i="15" s="1"/>
  <c r="A46" i="15"/>
  <c r="Q42" i="15"/>
  <c r="P42" i="15"/>
  <c r="O42" i="15"/>
  <c r="N42" i="15"/>
  <c r="M42" i="15"/>
  <c r="L42" i="15"/>
  <c r="A42" i="15"/>
  <c r="Q41" i="15"/>
  <c r="P41" i="15"/>
  <c r="O41" i="15"/>
  <c r="N41" i="15"/>
  <c r="M41" i="15"/>
  <c r="L41" i="15"/>
  <c r="A41" i="15"/>
  <c r="Q40" i="15"/>
  <c r="P40" i="15"/>
  <c r="O40" i="15"/>
  <c r="N40" i="15"/>
  <c r="M40" i="15"/>
  <c r="L40" i="15"/>
  <c r="A40" i="15"/>
  <c r="Q39" i="15"/>
  <c r="P39" i="15"/>
  <c r="O39" i="15"/>
  <c r="N39" i="15"/>
  <c r="M39" i="15"/>
  <c r="L39" i="15"/>
  <c r="A39" i="15"/>
  <c r="V38" i="15"/>
  <c r="T38" i="15"/>
  <c r="R38" i="15"/>
  <c r="Q38" i="15"/>
  <c r="P38" i="15"/>
  <c r="O38" i="15"/>
  <c r="N38" i="15"/>
  <c r="M38" i="15"/>
  <c r="L38" i="15"/>
  <c r="A38" i="15"/>
  <c r="Q35" i="15"/>
  <c r="P35" i="15"/>
  <c r="O35" i="15"/>
  <c r="N35" i="15"/>
  <c r="M35" i="15"/>
  <c r="L35" i="15"/>
  <c r="V34" i="15"/>
  <c r="T34" i="15"/>
  <c r="R34" i="15"/>
  <c r="Q34" i="15"/>
  <c r="P34" i="15"/>
  <c r="O34" i="15"/>
  <c r="N34" i="15"/>
  <c r="M34" i="15"/>
  <c r="L34" i="15"/>
  <c r="V33" i="15"/>
  <c r="T33" i="15"/>
  <c r="R33" i="15"/>
  <c r="Q33" i="15"/>
  <c r="P33" i="15"/>
  <c r="O33" i="15"/>
  <c r="N33" i="15"/>
  <c r="M33" i="15"/>
  <c r="L33" i="15"/>
  <c r="V32" i="15"/>
  <c r="T32" i="15"/>
  <c r="R32" i="15"/>
  <c r="Q32" i="15"/>
  <c r="P32" i="15"/>
  <c r="O32" i="15"/>
  <c r="N32" i="15"/>
  <c r="M32" i="15"/>
  <c r="L32" i="15"/>
  <c r="V31" i="15"/>
  <c r="T31" i="15"/>
  <c r="R31" i="15"/>
  <c r="Q31" i="15"/>
  <c r="P31" i="15"/>
  <c r="O31" i="15"/>
  <c r="N31" i="15"/>
  <c r="M31" i="15"/>
  <c r="L31" i="15"/>
  <c r="A31" i="15"/>
  <c r="V30" i="15"/>
  <c r="T30" i="15"/>
  <c r="R30" i="15"/>
  <c r="Q30" i="15"/>
  <c r="P30" i="15"/>
  <c r="O30" i="15"/>
  <c r="N30" i="15"/>
  <c r="M30" i="15"/>
  <c r="L30" i="15"/>
  <c r="A30" i="15"/>
  <c r="Q28" i="15"/>
  <c r="P28" i="15"/>
  <c r="O28" i="15"/>
  <c r="N28" i="15"/>
  <c r="M28" i="15"/>
  <c r="L28" i="15"/>
  <c r="Q27" i="15"/>
  <c r="P27" i="15"/>
  <c r="O27" i="15"/>
  <c r="N27" i="15"/>
  <c r="M27" i="15"/>
  <c r="L27" i="15"/>
  <c r="V25" i="15"/>
  <c r="T25" i="15"/>
  <c r="R25" i="15"/>
  <c r="Q25" i="15"/>
  <c r="P25" i="15"/>
  <c r="O25" i="15"/>
  <c r="N25" i="15"/>
  <c r="M25" i="15"/>
  <c r="L25" i="15"/>
  <c r="A25" i="15"/>
  <c r="Q23" i="15"/>
  <c r="P23" i="15"/>
  <c r="O23" i="15"/>
  <c r="N23" i="15"/>
  <c r="M23" i="15"/>
  <c r="L23" i="15"/>
  <c r="A23" i="15"/>
  <c r="Q22" i="15"/>
  <c r="P22" i="15"/>
  <c r="O22" i="15"/>
  <c r="N22" i="15"/>
  <c r="M22" i="15"/>
  <c r="L22" i="15"/>
  <c r="A22" i="15"/>
  <c r="Q21" i="15"/>
  <c r="P21" i="15"/>
  <c r="O21" i="15"/>
  <c r="N21" i="15"/>
  <c r="M21" i="15"/>
  <c r="L21" i="15"/>
  <c r="A21" i="15"/>
  <c r="Q20" i="15"/>
  <c r="P20" i="15"/>
  <c r="O20" i="15"/>
  <c r="N20" i="15"/>
  <c r="M20" i="15"/>
  <c r="L20" i="15"/>
  <c r="A20" i="15"/>
  <c r="Q19" i="15"/>
  <c r="P19" i="15"/>
  <c r="O19" i="15"/>
  <c r="N19" i="15"/>
  <c r="M19" i="15"/>
  <c r="L19" i="15"/>
  <c r="A19" i="15"/>
  <c r="V17" i="15"/>
  <c r="T17" i="15"/>
  <c r="R17" i="15"/>
  <c r="A17" i="15"/>
  <c r="R15" i="15"/>
  <c r="Q15" i="15"/>
  <c r="P15" i="15"/>
  <c r="O15" i="15"/>
  <c r="N15" i="15"/>
  <c r="M15" i="15"/>
  <c r="L15" i="15"/>
  <c r="V13" i="15"/>
  <c r="T13" i="15"/>
  <c r="R13" i="15"/>
  <c r="Q13" i="15"/>
  <c r="P13" i="15"/>
  <c r="O13" i="15"/>
  <c r="N13" i="15"/>
  <c r="M13" i="15"/>
  <c r="L13" i="15"/>
  <c r="A13" i="15"/>
  <c r="V10" i="15"/>
  <c r="T10" i="15"/>
  <c r="R10" i="15"/>
  <c r="Q10" i="15"/>
  <c r="P10" i="15"/>
  <c r="O10" i="15"/>
  <c r="N10" i="15"/>
  <c r="M10" i="15"/>
  <c r="L10" i="15"/>
  <c r="A10" i="15"/>
  <c r="V9" i="15"/>
  <c r="T9" i="15"/>
  <c r="R9" i="15"/>
  <c r="Q9" i="15"/>
  <c r="P9" i="15"/>
  <c r="O9" i="15"/>
  <c r="N9" i="15"/>
  <c r="M9" i="15"/>
  <c r="L9" i="15"/>
  <c r="A9" i="15"/>
  <c r="V8" i="15"/>
  <c r="T8" i="15"/>
  <c r="R8" i="15"/>
  <c r="Q8" i="15"/>
  <c r="P8" i="15"/>
  <c r="O8" i="15"/>
  <c r="N8" i="15"/>
  <c r="M8" i="15"/>
  <c r="L8" i="15"/>
  <c r="A8" i="15"/>
  <c r="V7" i="15"/>
  <c r="T7" i="15"/>
  <c r="R7" i="15"/>
  <c r="Q7" i="15"/>
  <c r="P7" i="15"/>
  <c r="O7" i="15"/>
  <c r="N7" i="15"/>
  <c r="M7" i="15"/>
  <c r="L7" i="15"/>
  <c r="A7" i="15"/>
  <c r="V6" i="15"/>
  <c r="T6" i="15"/>
  <c r="R6" i="15"/>
  <c r="Q6" i="15"/>
  <c r="P6" i="15"/>
  <c r="O6" i="15"/>
  <c r="N6" i="15"/>
  <c r="M6" i="15"/>
  <c r="L6" i="15"/>
  <c r="A6" i="15"/>
  <c r="V5" i="15"/>
  <c r="T5" i="15"/>
  <c r="R5" i="15"/>
  <c r="Q5" i="15"/>
  <c r="P5" i="15"/>
  <c r="O5" i="15"/>
  <c r="N5" i="15"/>
  <c r="M5" i="15"/>
  <c r="L5" i="15"/>
  <c r="A5" i="15"/>
  <c r="V4" i="15"/>
  <c r="T4" i="15"/>
  <c r="R4" i="15"/>
  <c r="Q4" i="15"/>
  <c r="P4" i="15"/>
  <c r="O4" i="15"/>
  <c r="N4" i="15"/>
  <c r="M4" i="15"/>
  <c r="L4" i="15"/>
  <c r="A4" i="15"/>
  <c r="V3" i="15"/>
  <c r="T3" i="15"/>
  <c r="R3" i="15"/>
  <c r="Q3" i="15"/>
  <c r="P3" i="15"/>
  <c r="O3" i="15"/>
  <c r="N3" i="15"/>
  <c r="M3" i="15"/>
  <c r="L3" i="15"/>
  <c r="A3" i="15"/>
  <c r="AK75" i="16" l="1"/>
  <c r="AK63" i="16"/>
  <c r="AK176" i="16"/>
  <c r="AK150" i="16"/>
  <c r="AK69" i="16"/>
  <c r="AK158" i="16"/>
  <c r="AK67" i="16"/>
  <c r="AK82" i="16"/>
  <c r="AK166" i="16"/>
  <c r="AK84" i="16"/>
  <c r="AK110" i="16"/>
  <c r="AK181" i="16"/>
  <c r="AK76" i="16"/>
  <c r="AK95" i="16"/>
  <c r="BB25" i="16"/>
  <c r="BL25" i="16" s="1" a="1"/>
  <c r="BL25" i="16" s="1"/>
  <c r="BN25" i="16" s="1"/>
  <c r="AK115" i="16"/>
  <c r="BI26" i="16"/>
  <c r="BF26" i="16"/>
  <c r="BJ26" i="16"/>
  <c r="BK26" i="16" s="1"/>
  <c r="BG26" i="16"/>
  <c r="BH26" i="16"/>
  <c r="AK123" i="16"/>
  <c r="AK105" i="16"/>
  <c r="AK80" i="16"/>
  <c r="AK61" i="16"/>
  <c r="AK130" i="16"/>
  <c r="AK196" i="16"/>
  <c r="AK60" i="16"/>
  <c r="AK100" i="16"/>
  <c r="AK201" i="16"/>
  <c r="AK78" i="16"/>
  <c r="AK117" i="16"/>
  <c r="AK108" i="16"/>
  <c r="AK65" i="16"/>
  <c r="AK71" i="16"/>
  <c r="AK72" i="16"/>
  <c r="AK57" i="16"/>
  <c r="AK64" i="16"/>
  <c r="AK119" i="16"/>
  <c r="AK187" i="16"/>
  <c r="AK81" i="16"/>
  <c r="AK70" i="16"/>
  <c r="AK133" i="16"/>
  <c r="AK68" i="16"/>
  <c r="AK85" i="16"/>
  <c r="AK162" i="16"/>
  <c r="AK79" i="16"/>
  <c r="AK109" i="16"/>
  <c r="AK179" i="16"/>
  <c r="AK116" i="16"/>
  <c r="AK83" i="16"/>
  <c r="AK203" i="16"/>
  <c r="AK143" i="16"/>
  <c r="AK132" i="16"/>
  <c r="AK148" i="16"/>
  <c r="AK184" i="16"/>
  <c r="AK193" i="16"/>
  <c r="AK137" i="16"/>
  <c r="AK164" i="16"/>
  <c r="AK140" i="16"/>
  <c r="AK126" i="16"/>
  <c r="AK167" i="16"/>
  <c r="AK169" i="16"/>
  <c r="AK144" i="16"/>
  <c r="AK90" i="16"/>
  <c r="AK173" i="16"/>
  <c r="AK168" i="16"/>
  <c r="AK151" i="16"/>
  <c r="AK120" i="16"/>
  <c r="AK170" i="16"/>
  <c r="AK91" i="16"/>
  <c r="AK149" i="16"/>
  <c r="AK136" i="16"/>
  <c r="AK199" i="16"/>
  <c r="AK125" i="16"/>
  <c r="AK153" i="16"/>
  <c r="AK106" i="16"/>
  <c r="AK103" i="16"/>
  <c r="AK124" i="16"/>
  <c r="AK135" i="16"/>
  <c r="AK192" i="16"/>
  <c r="AK111" i="16"/>
  <c r="AK141" i="16"/>
  <c r="AK185" i="16"/>
  <c r="AK200" i="16"/>
  <c r="AK186" i="16"/>
  <c r="AK182" i="16"/>
  <c r="AK93" i="16"/>
  <c r="AK99" i="16"/>
  <c r="AK134" i="16"/>
  <c r="AK195" i="16"/>
  <c r="AK180" i="16"/>
  <c r="AK77" i="16"/>
  <c r="AK54" i="16"/>
  <c r="AK202" i="16"/>
  <c r="AK73" i="16"/>
  <c r="AK94" i="16"/>
  <c r="AK155" i="16"/>
  <c r="AK160" i="16"/>
  <c r="AK157" i="16"/>
  <c r="AK97" i="16"/>
  <c r="AK204" i="16"/>
  <c r="AK87" i="16"/>
  <c r="AK62" i="16"/>
  <c r="AK154" i="16"/>
  <c r="AK66" i="16"/>
  <c r="AK58" i="16"/>
  <c r="AK146" i="16"/>
  <c r="AK172" i="16"/>
  <c r="AK189" i="16"/>
  <c r="AK55" i="16"/>
  <c r="AK177" i="16"/>
  <c r="AK138" i="16"/>
  <c r="AK131" i="16"/>
  <c r="AK127" i="16"/>
  <c r="AK194" i="16"/>
  <c r="AK198" i="16"/>
  <c r="AK147" i="16"/>
  <c r="AK92" i="16"/>
  <c r="AK183" i="16"/>
  <c r="AK165" i="16"/>
  <c r="AK152" i="16"/>
  <c r="AK98" i="16"/>
  <c r="AK197" i="16"/>
  <c r="AK163" i="16"/>
  <c r="AK113" i="16"/>
  <c r="AK118" i="16"/>
  <c r="AK104" i="16"/>
  <c r="AK56" i="16"/>
  <c r="AK191" i="16"/>
  <c r="AK121" i="16"/>
  <c r="AK171" i="16"/>
  <c r="AK96" i="16"/>
  <c r="AK122" i="16"/>
  <c r="AK156" i="16"/>
  <c r="AK175" i="16"/>
  <c r="AK101" i="16"/>
  <c r="AK161" i="16"/>
  <c r="AK89" i="16"/>
  <c r="AK112" i="16"/>
  <c r="AK59" i="16"/>
  <c r="AK145" i="16"/>
  <c r="AK107" i="16"/>
  <c r="AK174" i="16"/>
  <c r="AK129" i="16"/>
  <c r="AK128" i="16"/>
  <c r="AK114" i="16"/>
  <c r="AK139" i="16"/>
  <c r="AK74" i="16"/>
  <c r="AK102" i="16"/>
  <c r="AK159" i="16"/>
  <c r="U54" i="15"/>
  <c r="S54" i="15" s="1"/>
  <c r="U14" i="15"/>
  <c r="S14" i="15" s="1"/>
  <c r="U22" i="15"/>
  <c r="S22" i="15" s="1"/>
  <c r="U18" i="15"/>
  <c r="S18" i="15" s="1"/>
  <c r="U36" i="15"/>
  <c r="S36" i="15" s="1"/>
  <c r="U61" i="15"/>
  <c r="S61" i="15" s="1"/>
  <c r="U57" i="15"/>
  <c r="S57" i="15" s="1"/>
  <c r="U20" i="15"/>
  <c r="S20" i="15" s="1"/>
  <c r="U59" i="15"/>
  <c r="S59" i="15" s="1"/>
  <c r="U28" i="15"/>
  <c r="S28" i="15" s="1"/>
  <c r="U23" i="15"/>
  <c r="S23" i="15" s="1"/>
  <c r="U19" i="15"/>
  <c r="S19" i="15" s="1"/>
  <c r="U58" i="15"/>
  <c r="S58" i="15" s="1"/>
  <c r="M78" i="15"/>
  <c r="M79" i="15"/>
  <c r="M77" i="15"/>
  <c r="AK51" i="16"/>
  <c r="AK46" i="16"/>
  <c r="AK52" i="16"/>
  <c r="AK42" i="16"/>
  <c r="AK50" i="16"/>
  <c r="AK53" i="16"/>
  <c r="AK48" i="16"/>
  <c r="AK47" i="16"/>
  <c r="AK49" i="16"/>
  <c r="AK44" i="16"/>
  <c r="AK14" i="16"/>
  <c r="AK38" i="16"/>
  <c r="AK6" i="16"/>
  <c r="AK45" i="16"/>
  <c r="AK43" i="16"/>
  <c r="AK41" i="16"/>
  <c r="AK39" i="16"/>
  <c r="AK16" i="16"/>
  <c r="AK22" i="16"/>
  <c r="AK40" i="16"/>
  <c r="AK4" i="16"/>
  <c r="AK13" i="16"/>
  <c r="AK21" i="16"/>
  <c r="AK30" i="16"/>
  <c r="AK34" i="16"/>
  <c r="AK26" i="16"/>
  <c r="AK19" i="16"/>
  <c r="AK10" i="16"/>
  <c r="AK15" i="16"/>
  <c r="AK17" i="16"/>
  <c r="AK27" i="16"/>
  <c r="AK31" i="16"/>
  <c r="AK24" i="16"/>
  <c r="AK29" i="16"/>
  <c r="AK33" i="16"/>
  <c r="AK7" i="16"/>
  <c r="AK5" i="16"/>
  <c r="AK9" i="16"/>
  <c r="AK8" i="16"/>
  <c r="AK11" i="16"/>
  <c r="AK12" i="16"/>
  <c r="AK20" i="16"/>
  <c r="AK36" i="16"/>
  <c r="AK35" i="16"/>
  <c r="AK28" i="16"/>
  <c r="AK32" i="16"/>
  <c r="AK37" i="16"/>
  <c r="AK25" i="16"/>
  <c r="AK23" i="16"/>
  <c r="AK18" i="16"/>
  <c r="U41" i="15"/>
  <c r="S41" i="15" s="1"/>
  <c r="U6" i="15"/>
  <c r="S6" i="15" s="1"/>
  <c r="U10" i="15"/>
  <c r="S10" i="15" s="1"/>
  <c r="U13" i="15"/>
  <c r="S13" i="15" s="1"/>
  <c r="U11" i="15"/>
  <c r="S11" i="15" s="1"/>
  <c r="U44" i="15"/>
  <c r="S44" i="15" s="1"/>
  <c r="U42" i="15"/>
  <c r="S42" i="15" s="1"/>
  <c r="U60" i="15"/>
  <c r="S60" i="15" s="1"/>
  <c r="U26" i="15"/>
  <c r="S26" i="15" s="1"/>
  <c r="U39" i="15"/>
  <c r="S39" i="15" s="1"/>
  <c r="U3" i="15"/>
  <c r="S3" i="15" s="1"/>
  <c r="U27" i="15"/>
  <c r="S27" i="15" s="1"/>
  <c r="U40" i="15"/>
  <c r="S40" i="15" s="1"/>
  <c r="U4" i="15"/>
  <c r="S4" i="15" s="1"/>
  <c r="U15" i="15"/>
  <c r="S15" i="15" s="1"/>
  <c r="U17" i="15"/>
  <c r="S17" i="15" s="1"/>
  <c r="U46" i="15"/>
  <c r="S46" i="15" s="1"/>
  <c r="U48" i="15"/>
  <c r="S48" i="15" s="1"/>
  <c r="G46" i="15"/>
  <c r="U7" i="15"/>
  <c r="S7" i="15" s="1"/>
  <c r="U8" i="15"/>
  <c r="S8" i="15" s="1"/>
  <c r="U33" i="15"/>
  <c r="S33" i="15" s="1"/>
  <c r="U56" i="15"/>
  <c r="S56" i="15" s="1"/>
  <c r="U52" i="15"/>
  <c r="S52" i="15" s="1"/>
  <c r="N77" i="15"/>
  <c r="U31" i="15"/>
  <c r="S31" i="15" s="1"/>
  <c r="U32" i="15"/>
  <c r="S32" i="15" s="1"/>
  <c r="U38" i="15"/>
  <c r="S38" i="15" s="1"/>
  <c r="U50" i="15"/>
  <c r="S50" i="15" s="1"/>
  <c r="D28" i="15"/>
  <c r="D46" i="15"/>
  <c r="M80" i="15"/>
  <c r="U34" i="15"/>
  <c r="S34" i="15" s="1"/>
  <c r="U9" i="15"/>
  <c r="S9" i="15" s="1"/>
  <c r="U30" i="15"/>
  <c r="S30" i="15" s="1"/>
  <c r="U5" i="15"/>
  <c r="S5" i="15" s="1"/>
  <c r="U25" i="15"/>
  <c r="S25" i="15" s="1"/>
  <c r="BB26" i="16" l="1"/>
  <c r="BL26" i="16" s="1" a="1"/>
  <c r="BL26" i="16" s="1"/>
  <c r="BN26" i="16" s="1"/>
  <c r="BH27" i="16"/>
  <c r="BI27" i="16"/>
  <c r="BF27" i="16"/>
  <c r="BJ27" i="16"/>
  <c r="BK27" i="16" s="1"/>
  <c r="BG27" i="16"/>
  <c r="AL168" i="16"/>
  <c r="AL198" i="16"/>
  <c r="AL140" i="16"/>
  <c r="AL174" i="16"/>
  <c r="AL177" i="16"/>
  <c r="AL181" i="16"/>
  <c r="AL59" i="16"/>
  <c r="AL163" i="16"/>
  <c r="AL167" i="16"/>
  <c r="AL60" i="16"/>
  <c r="AL184" i="16"/>
  <c r="AL146" i="16"/>
  <c r="AL87" i="16"/>
  <c r="AL73" i="16"/>
  <c r="AL197" i="16"/>
  <c r="AL202" i="16"/>
  <c r="AL88" i="16"/>
  <c r="AL187" i="16"/>
  <c r="AL64" i="16"/>
  <c r="AL102" i="16"/>
  <c r="AL128" i="16"/>
  <c r="AL145" i="16"/>
  <c r="AL161" i="16"/>
  <c r="AL122" i="16"/>
  <c r="AL191" i="16"/>
  <c r="AL113" i="16"/>
  <c r="AL186" i="16"/>
  <c r="AL165" i="16"/>
  <c r="AL164" i="16"/>
  <c r="AL137" i="16"/>
  <c r="AL147" i="16"/>
  <c r="AL194" i="16"/>
  <c r="AL131" i="16"/>
  <c r="AL55" i="16"/>
  <c r="AL185" i="16"/>
  <c r="AL80" i="16"/>
  <c r="AL58" i="16"/>
  <c r="AL123" i="16"/>
  <c r="AL192" i="16"/>
  <c r="AL154" i="16"/>
  <c r="AL61" i="16"/>
  <c r="AL124" i="16"/>
  <c r="AL106" i="16"/>
  <c r="AL170" i="16"/>
  <c r="AL94" i="16"/>
  <c r="AL77" i="16"/>
  <c r="AL179" i="16"/>
  <c r="AL67" i="16"/>
  <c r="AL158" i="16"/>
  <c r="AL99" i="16"/>
  <c r="AL85" i="16"/>
  <c r="AL150" i="16"/>
  <c r="AL81" i="16"/>
  <c r="AL182" i="16"/>
  <c r="AL115" i="16"/>
  <c r="AL120" i="16"/>
  <c r="AL129" i="16"/>
  <c r="AL96" i="16"/>
  <c r="AL111" i="16"/>
  <c r="AL172" i="16"/>
  <c r="AL199" i="16"/>
  <c r="AL160" i="16"/>
  <c r="AL84" i="16"/>
  <c r="AL93" i="16"/>
  <c r="AL190" i="16"/>
  <c r="AL159" i="16"/>
  <c r="AL139" i="16"/>
  <c r="AL112" i="16"/>
  <c r="AL176" i="16"/>
  <c r="AL175" i="16"/>
  <c r="AL171" i="16"/>
  <c r="AL178" i="16"/>
  <c r="AL104" i="16"/>
  <c r="AL200" i="16"/>
  <c r="AL135" i="16"/>
  <c r="AL92" i="16"/>
  <c r="AL149" i="16"/>
  <c r="AL148" i="16"/>
  <c r="AL126" i="16"/>
  <c r="AL173" i="16"/>
  <c r="AL138" i="16"/>
  <c r="AL108" i="16"/>
  <c r="AL65" i="16"/>
  <c r="AL201" i="16"/>
  <c r="AL196" i="16"/>
  <c r="AL204" i="16"/>
  <c r="AL157" i="16"/>
  <c r="AL125" i="16"/>
  <c r="AL90" i="16"/>
  <c r="AL83" i="16"/>
  <c r="AL116" i="16"/>
  <c r="AL82" i="16"/>
  <c r="AL79" i="16"/>
  <c r="AL134" i="16"/>
  <c r="AL142" i="16"/>
  <c r="AL68" i="16"/>
  <c r="AL133" i="16"/>
  <c r="AL119" i="16"/>
  <c r="AL76" i="16"/>
  <c r="AL72" i="16"/>
  <c r="AL143" i="16"/>
  <c r="AL74" i="16"/>
  <c r="AL101" i="16"/>
  <c r="AL56" i="16"/>
  <c r="AL205" i="16"/>
  <c r="AL153" i="16"/>
  <c r="AL144" i="16"/>
  <c r="AL71" i="16"/>
  <c r="AL100" i="16"/>
  <c r="AL62" i="16"/>
  <c r="AL97" i="16"/>
  <c r="AL151" i="16"/>
  <c r="AL180" i="16"/>
  <c r="AL109" i="16"/>
  <c r="AL188" i="16"/>
  <c r="AL75" i="16"/>
  <c r="AL189" i="16"/>
  <c r="AL114" i="16"/>
  <c r="AL107" i="16"/>
  <c r="AL89" i="16"/>
  <c r="AL156" i="16"/>
  <c r="AL121" i="16"/>
  <c r="AL118" i="16"/>
  <c r="AL98" i="16"/>
  <c r="AL152" i="16"/>
  <c r="AL183" i="16"/>
  <c r="AL136" i="16"/>
  <c r="AL91" i="16"/>
  <c r="AL132" i="16"/>
  <c r="AL203" i="16"/>
  <c r="AL127" i="16"/>
  <c r="AL110" i="16"/>
  <c r="AL78" i="16"/>
  <c r="AL105" i="16"/>
  <c r="AL66" i="16"/>
  <c r="AL117" i="16"/>
  <c r="AL130" i="16"/>
  <c r="AL141" i="16"/>
  <c r="AL103" i="16"/>
  <c r="AL155" i="16"/>
  <c r="AL169" i="16"/>
  <c r="AL54" i="16"/>
  <c r="AL166" i="16"/>
  <c r="AL86" i="16"/>
  <c r="AL195" i="16"/>
  <c r="AL162" i="16"/>
  <c r="AL69" i="16"/>
  <c r="AL95" i="16"/>
  <c r="AL70" i="16"/>
  <c r="AL193" i="16"/>
  <c r="AL57" i="16"/>
  <c r="AL63" i="16"/>
  <c r="AO4" i="16"/>
  <c r="AP4" i="16" s="1"/>
  <c r="AO8" i="16"/>
  <c r="AL49" i="16"/>
  <c r="AL52" i="16"/>
  <c r="AL50" i="16"/>
  <c r="AL46" i="16"/>
  <c r="AL51" i="16"/>
  <c r="AL48" i="16"/>
  <c r="AL47" i="16"/>
  <c r="AL53" i="16"/>
  <c r="AO14" i="16"/>
  <c r="AP14" i="16" s="1"/>
  <c r="AL4" i="16"/>
  <c r="AO9" i="16"/>
  <c r="AP9" i="16" s="1"/>
  <c r="AL6" i="16"/>
  <c r="AO7" i="16"/>
  <c r="AP7" i="16" s="1"/>
  <c r="AO6" i="16"/>
  <c r="AP6" i="16" s="1"/>
  <c r="AO17" i="16"/>
  <c r="AP17" i="16" s="1"/>
  <c r="AL13" i="16"/>
  <c r="AO51" i="16"/>
  <c r="AP51" i="16" s="1"/>
  <c r="AO49" i="16"/>
  <c r="AP49" i="16" s="1"/>
  <c r="AO52" i="16"/>
  <c r="AP52" i="16" s="1"/>
  <c r="AO47" i="16"/>
  <c r="AP47" i="16" s="1"/>
  <c r="AO48" i="16"/>
  <c r="AP48" i="16" s="1"/>
  <c r="AO50" i="16"/>
  <c r="AP50" i="16" s="1"/>
  <c r="AO53" i="16"/>
  <c r="AP53" i="16" s="1"/>
  <c r="AO46" i="16"/>
  <c r="AP46" i="16" s="1"/>
  <c r="AO39" i="16"/>
  <c r="AP39" i="16" s="1"/>
  <c r="AL45" i="16"/>
  <c r="AL41" i="16"/>
  <c r="AL39" i="16"/>
  <c r="AO41" i="16"/>
  <c r="AP41" i="16" s="1"/>
  <c r="AO43" i="16"/>
  <c r="AP43" i="16" s="1"/>
  <c r="AL43" i="16"/>
  <c r="AO45" i="16"/>
  <c r="AP45" i="16" s="1"/>
  <c r="AO38" i="16"/>
  <c r="AP38" i="16" s="1"/>
  <c r="AL44" i="16"/>
  <c r="AO40" i="16"/>
  <c r="AP40" i="16" s="1"/>
  <c r="AL38" i="16"/>
  <c r="AO44" i="16"/>
  <c r="AP44" i="16" s="1"/>
  <c r="AL42" i="16"/>
  <c r="AL40" i="16"/>
  <c r="AO42" i="16"/>
  <c r="AP42" i="16" s="1"/>
  <c r="AL16" i="16"/>
  <c r="AL5" i="16"/>
  <c r="AL9" i="16"/>
  <c r="AL14" i="16"/>
  <c r="AO15" i="16"/>
  <c r="AP15" i="16" s="1"/>
  <c r="AO10" i="16"/>
  <c r="AP10" i="16" s="1"/>
  <c r="AO16" i="16"/>
  <c r="AP16" i="16" s="1"/>
  <c r="AO5" i="16"/>
  <c r="AP5" i="16" s="1"/>
  <c r="AO22" i="16"/>
  <c r="AP22" i="16" s="1"/>
  <c r="AL7" i="16"/>
  <c r="AO13" i="16"/>
  <c r="AP13" i="16" s="1"/>
  <c r="AL17" i="16"/>
  <c r="AL19" i="16"/>
  <c r="AL23" i="16"/>
  <c r="AO23" i="16"/>
  <c r="AP23" i="16" s="1"/>
  <c r="AO34" i="16"/>
  <c r="AP34" i="16" s="1"/>
  <c r="AO24" i="16"/>
  <c r="AP24" i="16" s="1"/>
  <c r="AO18" i="16"/>
  <c r="AP18" i="16" s="1"/>
  <c r="AL18" i="16"/>
  <c r="AL32" i="16"/>
  <c r="AO32" i="16"/>
  <c r="AP32" i="16" s="1"/>
  <c r="AL22" i="16"/>
  <c r="AL34" i="16"/>
  <c r="AO33" i="16"/>
  <c r="AP33" i="16" s="1"/>
  <c r="AL24" i="16"/>
  <c r="AL27" i="16"/>
  <c r="AL10" i="16"/>
  <c r="AL28" i="16"/>
  <c r="AO28" i="16"/>
  <c r="AP28" i="16" s="1"/>
  <c r="AL33" i="16"/>
  <c r="AL21" i="16"/>
  <c r="AO25" i="16"/>
  <c r="AP25" i="16" s="1"/>
  <c r="AL25" i="16"/>
  <c r="AO35" i="16"/>
  <c r="AP35" i="16" s="1"/>
  <c r="AL35" i="16"/>
  <c r="AL26" i="16"/>
  <c r="AL30" i="16"/>
  <c r="AL29" i="16"/>
  <c r="AL31" i="16"/>
  <c r="AL20" i="16"/>
  <c r="AO20" i="16"/>
  <c r="AP20" i="16" s="1"/>
  <c r="AL11" i="16"/>
  <c r="AO11" i="16"/>
  <c r="AP11" i="16" s="1"/>
  <c r="AO27" i="16"/>
  <c r="AP27" i="16" s="1"/>
  <c r="AO21" i="16"/>
  <c r="AP21" i="16" s="1"/>
  <c r="AL37" i="16"/>
  <c r="AO37" i="16"/>
  <c r="AP37" i="16" s="1"/>
  <c r="AL36" i="16"/>
  <c r="AO36" i="16"/>
  <c r="AP36" i="16" s="1"/>
  <c r="AO26" i="16"/>
  <c r="AP26" i="16" s="1"/>
  <c r="AO30" i="16"/>
  <c r="AP30" i="16" s="1"/>
  <c r="AO29" i="16"/>
  <c r="AP29" i="16" s="1"/>
  <c r="AO31" i="16"/>
  <c r="AP31" i="16" s="1"/>
  <c r="AL12" i="16"/>
  <c r="AO12" i="16"/>
  <c r="AP12" i="16" s="1"/>
  <c r="AL15" i="16"/>
  <c r="AL8" i="16"/>
  <c r="AP8" i="16"/>
  <c r="AO19" i="16"/>
  <c r="AP19" i="16" s="1"/>
  <c r="M81" i="15"/>
  <c r="K14" i="8"/>
  <c r="K15" i="8"/>
  <c r="K16" i="8"/>
  <c r="K17" i="8"/>
  <c r="K18" i="8"/>
  <c r="F81" i="8"/>
  <c r="K81" i="8"/>
  <c r="F82" i="8"/>
  <c r="K82" i="8"/>
  <c r="F83" i="8"/>
  <c r="K83" i="8"/>
  <c r="F84" i="8"/>
  <c r="K84" i="8"/>
  <c r="F99" i="8"/>
  <c r="K99" i="8"/>
  <c r="F100" i="8"/>
  <c r="K100" i="8"/>
  <c r="F101" i="8"/>
  <c r="K101" i="8"/>
  <c r="K116" i="8"/>
  <c r="K117" i="8"/>
  <c r="F116" i="8"/>
  <c r="F117" i="8"/>
  <c r="F138" i="8"/>
  <c r="E139" i="8"/>
  <c r="F139" i="8" s="1"/>
  <c r="K138" i="8"/>
  <c r="K139" i="8"/>
  <c r="W433" i="8"/>
  <c r="W385" i="8"/>
  <c r="BB27" i="16" l="1"/>
  <c r="BL27" i="16" s="1" a="1"/>
  <c r="BL27" i="16" s="1"/>
  <c r="BN27" i="16" s="1"/>
  <c r="BG28" i="16"/>
  <c r="BH28" i="16"/>
  <c r="BI28" i="16"/>
  <c r="BF28" i="16"/>
  <c r="BJ28" i="16"/>
  <c r="BK28" i="16" s="1"/>
  <c r="AQ5" i="16"/>
  <c r="AT5" i="16" s="1"/>
  <c r="AQ9" i="16"/>
  <c r="AT9" i="16" s="1"/>
  <c r="AQ13" i="16"/>
  <c r="AT13" i="16" s="1"/>
  <c r="AQ17" i="16"/>
  <c r="AT17" i="16" s="1"/>
  <c r="AQ21" i="16"/>
  <c r="AT21" i="16" s="1"/>
  <c r="AQ25" i="16"/>
  <c r="AT25" i="16" s="1"/>
  <c r="AQ29" i="16"/>
  <c r="AT29" i="16" s="1"/>
  <c r="AQ33" i="16"/>
  <c r="AT33" i="16" s="1"/>
  <c r="AS33" i="16" s="1"/>
  <c r="AQ37" i="16"/>
  <c r="AT37" i="16" s="1"/>
  <c r="AS37" i="16" s="1"/>
  <c r="AQ41" i="16"/>
  <c r="AQ45" i="16"/>
  <c r="AQ49" i="16"/>
  <c r="AQ53" i="16"/>
  <c r="AQ15" i="16"/>
  <c r="AT15" i="16" s="1"/>
  <c r="AQ19" i="16"/>
  <c r="AT19" i="16" s="1"/>
  <c r="AQ31" i="16"/>
  <c r="AT31" i="16" s="1"/>
  <c r="AQ43" i="16"/>
  <c r="AQ47" i="16"/>
  <c r="AQ6" i="16"/>
  <c r="AT6" i="16" s="1"/>
  <c r="AQ10" i="16"/>
  <c r="AT10" i="16" s="1"/>
  <c r="AQ14" i="16"/>
  <c r="AT14" i="16" s="1"/>
  <c r="AQ18" i="16"/>
  <c r="AT18" i="16" s="1"/>
  <c r="AQ22" i="16"/>
  <c r="AT22" i="16" s="1"/>
  <c r="AQ26" i="16"/>
  <c r="AT26" i="16" s="1"/>
  <c r="AQ30" i="16"/>
  <c r="AT30" i="16" s="1"/>
  <c r="AQ34" i="16"/>
  <c r="AT34" i="16" s="1"/>
  <c r="AS34" i="16" s="1"/>
  <c r="AQ38" i="16"/>
  <c r="AT38" i="16" s="1"/>
  <c r="AS38" i="16" s="1"/>
  <c r="AQ42" i="16"/>
  <c r="AQ46" i="16"/>
  <c r="AQ50" i="16"/>
  <c r="AQ4" i="16"/>
  <c r="AT4" i="16" s="1"/>
  <c r="AQ11" i="16"/>
  <c r="AT11" i="16" s="1"/>
  <c r="AQ27" i="16"/>
  <c r="AT27" i="16" s="1"/>
  <c r="AQ39" i="16"/>
  <c r="AT39" i="16" s="1"/>
  <c r="AS39" i="16" s="1"/>
  <c r="AQ51" i="16"/>
  <c r="AQ8" i="16"/>
  <c r="AT8" i="16" s="1"/>
  <c r="AQ12" i="16"/>
  <c r="AT12" i="16" s="1"/>
  <c r="AQ16" i="16"/>
  <c r="AT16" i="16" s="1"/>
  <c r="AQ20" i="16"/>
  <c r="AT20" i="16" s="1"/>
  <c r="AQ24" i="16"/>
  <c r="AT24" i="16" s="1"/>
  <c r="AQ28" i="16"/>
  <c r="AT28" i="16" s="1"/>
  <c r="AQ32" i="16"/>
  <c r="AT32" i="16" s="1"/>
  <c r="AQ36" i="16"/>
  <c r="AT36" i="16" s="1"/>
  <c r="AS36" i="16" s="1"/>
  <c r="AQ40" i="16"/>
  <c r="AQ44" i="16"/>
  <c r="AQ48" i="16"/>
  <c r="AQ52" i="16"/>
  <c r="AQ7" i="16"/>
  <c r="AT7" i="16" s="1"/>
  <c r="AQ23" i="16"/>
  <c r="AT23" i="16" s="1"/>
  <c r="AQ35" i="16"/>
  <c r="AT35" i="16" s="1"/>
  <c r="AS35" i="16" s="1"/>
  <c r="BB28" i="16" l="1"/>
  <c r="BL28" i="16" s="1" a="1"/>
  <c r="BL28" i="16" s="1"/>
  <c r="BN28" i="16" s="1"/>
  <c r="AS4" i="16"/>
  <c r="AS5" i="16" s="1"/>
  <c r="AS6" i="16" s="1"/>
  <c r="AS7" i="16" s="1"/>
  <c r="AS8" i="16" s="1"/>
  <c r="AS9" i="16" s="1"/>
  <c r="AS10" i="16" s="1"/>
  <c r="AS11" i="16" s="1"/>
  <c r="AS12" i="16" s="1"/>
  <c r="AS13" i="16" s="1"/>
  <c r="AS14" i="16" s="1"/>
  <c r="AS15" i="16" s="1"/>
  <c r="AS16" i="16" s="1"/>
  <c r="AS17" i="16" s="1"/>
  <c r="AS18" i="16" s="1"/>
  <c r="AS19" i="16" s="1"/>
  <c r="AS20" i="16" s="1"/>
  <c r="AS21" i="16" s="1"/>
  <c r="AS22" i="16" s="1"/>
  <c r="AS23" i="16" s="1"/>
  <c r="AS24" i="16" s="1"/>
  <c r="AS25" i="16" s="1"/>
  <c r="AS26" i="16" s="1"/>
  <c r="AS27" i="16" s="1"/>
  <c r="AS28" i="16" s="1"/>
  <c r="AS29" i="16" s="1"/>
  <c r="AS30" i="16" s="1"/>
  <c r="AS31" i="16" s="1"/>
  <c r="AS32" i="16" s="1"/>
  <c r="BF29" i="16"/>
  <c r="BJ29" i="16"/>
  <c r="BK29" i="16" s="1"/>
  <c r="BG29" i="16"/>
  <c r="BH29" i="16"/>
  <c r="BI29" i="16"/>
  <c r="AY4" i="16"/>
  <c r="AW4" i="16"/>
  <c r="AU4" i="16"/>
  <c r="AX4" i="16"/>
  <c r="AV4" i="16"/>
  <c r="AY5" i="16"/>
  <c r="AW5" i="16"/>
  <c r="AU5" i="16"/>
  <c r="AX5" i="16"/>
  <c r="AV5" i="16"/>
  <c r="AU7" i="16"/>
  <c r="AY7" i="16"/>
  <c r="AX7" i="16"/>
  <c r="AW7" i="16"/>
  <c r="AV7" i="16"/>
  <c r="AV24" i="16"/>
  <c r="AU24" i="16"/>
  <c r="AW24" i="16"/>
  <c r="AX24" i="16"/>
  <c r="AY24" i="16"/>
  <c r="AU11" i="16"/>
  <c r="AW11" i="16"/>
  <c r="AY11" i="16"/>
  <c r="AX11" i="16"/>
  <c r="AV11" i="16"/>
  <c r="AW26" i="16"/>
  <c r="AV26" i="16"/>
  <c r="AY26" i="16"/>
  <c r="AX26" i="16"/>
  <c r="AU26" i="16"/>
  <c r="AV31" i="16"/>
  <c r="AY31" i="16"/>
  <c r="AX31" i="16"/>
  <c r="AW31" i="16"/>
  <c r="AU31" i="16"/>
  <c r="AY17" i="16"/>
  <c r="AX17" i="16"/>
  <c r="AV17" i="16"/>
  <c r="AW17" i="16"/>
  <c r="AU17" i="16"/>
  <c r="AU36" i="16"/>
  <c r="AY36" i="16"/>
  <c r="AV36" i="16"/>
  <c r="AW36" i="16"/>
  <c r="AX36" i="16"/>
  <c r="AU38" i="16"/>
  <c r="AY38" i="16"/>
  <c r="AX38" i="16"/>
  <c r="AW38" i="16"/>
  <c r="AV38" i="16"/>
  <c r="AW22" i="16"/>
  <c r="AY22" i="16"/>
  <c r="AX22" i="16"/>
  <c r="AV22" i="16"/>
  <c r="AU22" i="16"/>
  <c r="AU19" i="16"/>
  <c r="AY19" i="16"/>
  <c r="AX19" i="16"/>
  <c r="AW19" i="16"/>
  <c r="AV19" i="16"/>
  <c r="AY29" i="16"/>
  <c r="AX29" i="16"/>
  <c r="AW29" i="16"/>
  <c r="AU29" i="16"/>
  <c r="AV29" i="16"/>
  <c r="AU32" i="16"/>
  <c r="AW32" i="16"/>
  <c r="AV32" i="16"/>
  <c r="AX32" i="16"/>
  <c r="AY32" i="16"/>
  <c r="AV16" i="16"/>
  <c r="AW16" i="16"/>
  <c r="AU16" i="16"/>
  <c r="AY16" i="16"/>
  <c r="AX16" i="16"/>
  <c r="AV39" i="16"/>
  <c r="AY39" i="16"/>
  <c r="AW39" i="16"/>
  <c r="AX39" i="16"/>
  <c r="AU39" i="16"/>
  <c r="AU34" i="16"/>
  <c r="AY34" i="16"/>
  <c r="AX34" i="16"/>
  <c r="AW34" i="16"/>
  <c r="AV34" i="16"/>
  <c r="AW18" i="16"/>
  <c r="AV18" i="16"/>
  <c r="AY18" i="16"/>
  <c r="AX18" i="16"/>
  <c r="AU18" i="16"/>
  <c r="AU15" i="16"/>
  <c r="AY15" i="16"/>
  <c r="AX15" i="16"/>
  <c r="AW15" i="16"/>
  <c r="AV15" i="16"/>
  <c r="AY25" i="16"/>
  <c r="AX25" i="16"/>
  <c r="AV25" i="16"/>
  <c r="AW25" i="16"/>
  <c r="AU25" i="16"/>
  <c r="AY9" i="16"/>
  <c r="AX9" i="16"/>
  <c r="AU9" i="16"/>
  <c r="AV9" i="16"/>
  <c r="AW9" i="16"/>
  <c r="AV8" i="16"/>
  <c r="AW8" i="16"/>
  <c r="AU8" i="16"/>
  <c r="AX8" i="16"/>
  <c r="AY8" i="16"/>
  <c r="AW10" i="16"/>
  <c r="AY10" i="16"/>
  <c r="AX10" i="16"/>
  <c r="AV10" i="16"/>
  <c r="AU10" i="16"/>
  <c r="AY33" i="16"/>
  <c r="AX33" i="16"/>
  <c r="AW33" i="16"/>
  <c r="AV33" i="16"/>
  <c r="AU33" i="16"/>
  <c r="AV20" i="16"/>
  <c r="AW20" i="16"/>
  <c r="AU20" i="16"/>
  <c r="AY20" i="16"/>
  <c r="AX20" i="16"/>
  <c r="AW6" i="16"/>
  <c r="AV6" i="16"/>
  <c r="AY6" i="16"/>
  <c r="AX6" i="16"/>
  <c r="AU6" i="16"/>
  <c r="AY13" i="16"/>
  <c r="AX13" i="16"/>
  <c r="AU13" i="16"/>
  <c r="AV13" i="16"/>
  <c r="AW13" i="16"/>
  <c r="AV35" i="16"/>
  <c r="AY35" i="16"/>
  <c r="AX35" i="16"/>
  <c r="AW35" i="16"/>
  <c r="AU35" i="16"/>
  <c r="AU23" i="16"/>
  <c r="AY23" i="16"/>
  <c r="AW23" i="16"/>
  <c r="AX23" i="16"/>
  <c r="AV23" i="16"/>
  <c r="AV28" i="16"/>
  <c r="AW28" i="16"/>
  <c r="AU28" i="16"/>
  <c r="AX28" i="16"/>
  <c r="AY28" i="16"/>
  <c r="AV12" i="16"/>
  <c r="AU12" i="16"/>
  <c r="AW12" i="16"/>
  <c r="AX12" i="16"/>
  <c r="AY12" i="16"/>
  <c r="AU27" i="16"/>
  <c r="AY27" i="16"/>
  <c r="AX27" i="16"/>
  <c r="AW27" i="16"/>
  <c r="AV27" i="16"/>
  <c r="AU30" i="16"/>
  <c r="AY30" i="16"/>
  <c r="AX30" i="16"/>
  <c r="AW30" i="16"/>
  <c r="AV30" i="16"/>
  <c r="AW14" i="16"/>
  <c r="AY14" i="16"/>
  <c r="AX14" i="16"/>
  <c r="AV14" i="16"/>
  <c r="AU14" i="16"/>
  <c r="AY37" i="16"/>
  <c r="AX37" i="16"/>
  <c r="AW37" i="16"/>
  <c r="AU37" i="16"/>
  <c r="AV37" i="16"/>
  <c r="AY21" i="16"/>
  <c r="AX21" i="16"/>
  <c r="AV21" i="16"/>
  <c r="AW21" i="16"/>
  <c r="AU21" i="16"/>
  <c r="B15" i="7"/>
  <c r="BB29" i="16" l="1"/>
  <c r="BL29" i="16" s="1" a="1"/>
  <c r="BL29" i="16" s="1"/>
  <c r="BN29" i="16" s="1"/>
  <c r="AN4" i="16"/>
  <c r="BI30" i="16"/>
  <c r="BF30" i="16"/>
  <c r="BJ30" i="16"/>
  <c r="BK30" i="16" s="1"/>
  <c r="BG30" i="16"/>
  <c r="BH30" i="16"/>
  <c r="B58" i="15"/>
  <c r="A53" i="11"/>
  <c r="A49" i="11"/>
  <c r="A50" i="11"/>
  <c r="B50" i="11"/>
  <c r="D50" i="11" s="1"/>
  <c r="C50" i="11"/>
  <c r="E50" i="11" s="1"/>
  <c r="A48" i="11"/>
  <c r="A38" i="11"/>
  <c r="A39" i="11"/>
  <c r="A40" i="11"/>
  <c r="A41" i="11"/>
  <c r="A42" i="11"/>
  <c r="A43" i="11"/>
  <c r="A32" i="11"/>
  <c r="A33" i="11"/>
  <c r="A34" i="11"/>
  <c r="A21" i="11"/>
  <c r="Q49" i="9"/>
  <c r="C21" i="11"/>
  <c r="C40" i="11"/>
  <c r="E40" i="11" s="1"/>
  <c r="C34" i="11"/>
  <c r="E34" i="11" s="1"/>
  <c r="C14" i="15"/>
  <c r="E14" i="15" s="1"/>
  <c r="C7" i="15"/>
  <c r="E7" i="15" s="1"/>
  <c r="C43" i="11"/>
  <c r="E43" i="11" s="1"/>
  <c r="C68" i="11"/>
  <c r="E68" i="11" s="1"/>
  <c r="C10" i="15"/>
  <c r="E10" i="15" s="1"/>
  <c r="C48" i="11"/>
  <c r="G48" i="11" s="1"/>
  <c r="C49" i="11"/>
  <c r="C13" i="15"/>
  <c r="C33" i="11"/>
  <c r="E33" i="11" s="1"/>
  <c r="C9" i="15"/>
  <c r="E9" i="15" s="1"/>
  <c r="C41" i="11"/>
  <c r="E41" i="11" s="1"/>
  <c r="C38" i="11"/>
  <c r="E38" i="11" s="1"/>
  <c r="C42" i="11"/>
  <c r="E42" i="11" s="1"/>
  <c r="C8" i="15"/>
  <c r="E8" i="15" s="1"/>
  <c r="R12" i="11"/>
  <c r="C32" i="11" l="1"/>
  <c r="E32" i="11" s="1"/>
  <c r="C53" i="11"/>
  <c r="E53" i="11" s="1"/>
  <c r="BB30" i="16"/>
  <c r="BL30" i="16" s="1" a="1"/>
  <c r="BL30" i="16" s="1"/>
  <c r="BN30" i="16" s="1"/>
  <c r="BH31" i="16"/>
  <c r="BI31" i="16"/>
  <c r="BF31" i="16"/>
  <c r="BJ31" i="16"/>
  <c r="BK31" i="16" s="1"/>
  <c r="BG31" i="16"/>
  <c r="C18" i="15"/>
  <c r="E18" i="15" s="1"/>
  <c r="C25" i="15"/>
  <c r="C56" i="15"/>
  <c r="C50" i="15"/>
  <c r="C54" i="15"/>
  <c r="E54" i="15" s="1"/>
  <c r="C19" i="15"/>
  <c r="C52" i="15"/>
  <c r="G52" i="15" s="1"/>
  <c r="C48" i="15"/>
  <c r="C61" i="15"/>
  <c r="E61" i="15" s="1"/>
  <c r="C57" i="15"/>
  <c r="E57" i="15" s="1"/>
  <c r="C33" i="15"/>
  <c r="E33" i="15" s="1"/>
  <c r="C39" i="15"/>
  <c r="E39" i="15" s="1"/>
  <c r="C58" i="15"/>
  <c r="E58" i="15" s="1"/>
  <c r="C41" i="15"/>
  <c r="E41" i="15" s="1"/>
  <c r="C4" i="15"/>
  <c r="C44" i="15"/>
  <c r="C42" i="15"/>
  <c r="E42" i="15" s="1"/>
  <c r="C15" i="15"/>
  <c r="E15" i="15" s="1"/>
  <c r="C23" i="15"/>
  <c r="E23" i="15" s="1"/>
  <c r="C30" i="15"/>
  <c r="G30" i="15" s="1"/>
  <c r="C11" i="15"/>
  <c r="E11" i="15" s="1"/>
  <c r="C38" i="15"/>
  <c r="C22" i="15"/>
  <c r="E22" i="15" s="1"/>
  <c r="C39" i="11"/>
  <c r="E39" i="11" s="1"/>
  <c r="C40" i="15"/>
  <c r="E40" i="15" s="1"/>
  <c r="C31" i="15"/>
  <c r="E31" i="15" s="1"/>
  <c r="C20" i="15"/>
  <c r="C60" i="15"/>
  <c r="E60" i="15" s="1"/>
  <c r="C26" i="15"/>
  <c r="E26" i="15" s="1"/>
  <c r="C21" i="15"/>
  <c r="E21" i="15" s="1"/>
  <c r="C34" i="15"/>
  <c r="E34" i="15" s="1"/>
  <c r="C6" i="15"/>
  <c r="E6" i="15" s="1"/>
  <c r="C5" i="15"/>
  <c r="E5" i="15" s="1"/>
  <c r="C27" i="15"/>
  <c r="E27" i="15" s="1"/>
  <c r="E13" i="15"/>
  <c r="G14" i="15"/>
  <c r="G13" i="15"/>
  <c r="C32" i="15"/>
  <c r="C3" i="15"/>
  <c r="C17" i="15"/>
  <c r="E17" i="15" s="1"/>
  <c r="C59" i="15"/>
  <c r="E59" i="15" s="1"/>
  <c r="G49" i="11"/>
  <c r="E49" i="11" s="1"/>
  <c r="E48" i="11"/>
  <c r="G50" i="11"/>
  <c r="BB31" i="16" l="1"/>
  <c r="BL31" i="16" s="1" a="1"/>
  <c r="BL31" i="16" s="1"/>
  <c r="BN31" i="16" s="1"/>
  <c r="BG32" i="16"/>
  <c r="BH32" i="16"/>
  <c r="BI32" i="16"/>
  <c r="BF32" i="16"/>
  <c r="BJ32" i="16"/>
  <c r="BK32" i="16" s="1"/>
  <c r="G54" i="15"/>
  <c r="E30" i="15"/>
  <c r="G31" i="15"/>
  <c r="G32" i="15"/>
  <c r="E32" i="15" s="1"/>
  <c r="E52" i="15"/>
  <c r="G36" i="15"/>
  <c r="G42" i="15"/>
  <c r="G39" i="15"/>
  <c r="G15" i="15"/>
  <c r="G3" i="15"/>
  <c r="G5" i="15"/>
  <c r="G11" i="15"/>
  <c r="G8" i="15"/>
  <c r="E3" i="15"/>
  <c r="G7" i="15"/>
  <c r="G6" i="15"/>
  <c r="G4" i="15"/>
  <c r="E4" i="15" s="1"/>
  <c r="G10" i="15"/>
  <c r="G9" i="15"/>
  <c r="E25" i="15"/>
  <c r="G26" i="15"/>
  <c r="G25" i="15"/>
  <c r="G28" i="15"/>
  <c r="G27" i="15"/>
  <c r="G41" i="15"/>
  <c r="G33" i="15"/>
  <c r="G19" i="15"/>
  <c r="E19" i="15" s="1"/>
  <c r="G23" i="15"/>
  <c r="G21" i="15"/>
  <c r="G18" i="15"/>
  <c r="G17" i="15"/>
  <c r="G22" i="15"/>
  <c r="G20" i="15"/>
  <c r="E20" i="15" s="1"/>
  <c r="E44" i="15"/>
  <c r="G44" i="15"/>
  <c r="G48" i="15"/>
  <c r="E48" i="15"/>
  <c r="E56" i="15"/>
  <c r="G56" i="15"/>
  <c r="G57" i="15"/>
  <c r="G59" i="15"/>
  <c r="G61" i="15"/>
  <c r="G60" i="15"/>
  <c r="G58" i="15"/>
  <c r="E50" i="15"/>
  <c r="G50" i="15"/>
  <c r="G34" i="15"/>
  <c r="E38" i="15"/>
  <c r="G38" i="15"/>
  <c r="C76" i="15"/>
  <c r="G35" i="15"/>
  <c r="G40" i="15"/>
  <c r="L21" i="11"/>
  <c r="M21" i="11"/>
  <c r="N21" i="11"/>
  <c r="O21" i="11"/>
  <c r="P21" i="11"/>
  <c r="Q21" i="11"/>
  <c r="R21" i="11"/>
  <c r="S21" i="11"/>
  <c r="T21" i="11" s="1"/>
  <c r="U21" i="11"/>
  <c r="C16" i="11"/>
  <c r="E16" i="11" s="1"/>
  <c r="L53" i="11"/>
  <c r="M53" i="11"/>
  <c r="N53" i="11"/>
  <c r="O53" i="11"/>
  <c r="P53" i="11"/>
  <c r="Q53" i="11"/>
  <c r="R53" i="11"/>
  <c r="S53" i="11"/>
  <c r="T53" i="11" s="1"/>
  <c r="U53" i="11"/>
  <c r="L49" i="11"/>
  <c r="M49" i="11"/>
  <c r="N49" i="11"/>
  <c r="O49" i="11"/>
  <c r="P49" i="11"/>
  <c r="Q49" i="11"/>
  <c r="R49" i="11"/>
  <c r="S49" i="11"/>
  <c r="U49" i="11"/>
  <c r="L50" i="11"/>
  <c r="M50" i="11"/>
  <c r="N50" i="11"/>
  <c r="O50" i="11"/>
  <c r="P50" i="11"/>
  <c r="Q50" i="11"/>
  <c r="R50" i="11"/>
  <c r="S50" i="11"/>
  <c r="U50" i="11"/>
  <c r="L48" i="11"/>
  <c r="M48" i="11"/>
  <c r="N48" i="11"/>
  <c r="O48" i="11"/>
  <c r="P48" i="11"/>
  <c r="Q48" i="11"/>
  <c r="R48" i="11"/>
  <c r="S48" i="11"/>
  <c r="T48" i="11" s="1"/>
  <c r="U48" i="11"/>
  <c r="L38" i="11"/>
  <c r="M38" i="11"/>
  <c r="N38" i="11"/>
  <c r="O38" i="11"/>
  <c r="P38" i="11"/>
  <c r="Q38" i="11"/>
  <c r="R38" i="11"/>
  <c r="S38" i="11"/>
  <c r="U38" i="11"/>
  <c r="L39" i="11"/>
  <c r="M39" i="11"/>
  <c r="N39" i="11"/>
  <c r="O39" i="11"/>
  <c r="P39" i="11"/>
  <c r="Q39" i="11"/>
  <c r="R39" i="11"/>
  <c r="S39" i="11"/>
  <c r="T39" i="11"/>
  <c r="U39" i="11"/>
  <c r="L40" i="11"/>
  <c r="M40" i="11"/>
  <c r="N40" i="11"/>
  <c r="O40" i="11"/>
  <c r="P40" i="11"/>
  <c r="Q40" i="11"/>
  <c r="R40" i="11"/>
  <c r="S40" i="11"/>
  <c r="U40" i="11"/>
  <c r="L41" i="11"/>
  <c r="M41" i="11"/>
  <c r="N41" i="11"/>
  <c r="O41" i="11"/>
  <c r="P41" i="11"/>
  <c r="Q41" i="11"/>
  <c r="R41" i="11"/>
  <c r="S41" i="11"/>
  <c r="T41" i="11" s="1"/>
  <c r="U41" i="11"/>
  <c r="L42" i="11"/>
  <c r="M42" i="11"/>
  <c r="N42" i="11"/>
  <c r="O42" i="11"/>
  <c r="P42" i="11"/>
  <c r="Q42" i="11"/>
  <c r="R42" i="11"/>
  <c r="S42" i="11"/>
  <c r="U42" i="11"/>
  <c r="L43" i="11"/>
  <c r="M43" i="11"/>
  <c r="N43" i="11"/>
  <c r="O43" i="11"/>
  <c r="P43" i="11"/>
  <c r="Q43" i="11"/>
  <c r="R43" i="11"/>
  <c r="S43" i="11"/>
  <c r="T43" i="11" s="1"/>
  <c r="U43" i="11"/>
  <c r="L28" i="11"/>
  <c r="M28" i="11"/>
  <c r="N28" i="11"/>
  <c r="O28" i="11"/>
  <c r="P28" i="11"/>
  <c r="Q28" i="11"/>
  <c r="R28" i="11"/>
  <c r="S28" i="11"/>
  <c r="T28" i="11" s="1"/>
  <c r="U28" i="11"/>
  <c r="L29" i="11"/>
  <c r="M29" i="11"/>
  <c r="N29" i="11"/>
  <c r="O29" i="11"/>
  <c r="P29" i="11"/>
  <c r="Q29" i="11"/>
  <c r="R29" i="11"/>
  <c r="S29" i="11"/>
  <c r="U29" i="11"/>
  <c r="L30" i="11"/>
  <c r="M30" i="11"/>
  <c r="N30" i="11"/>
  <c r="O30" i="11"/>
  <c r="P30" i="11"/>
  <c r="Q30" i="11"/>
  <c r="R30" i="11"/>
  <c r="S30" i="11"/>
  <c r="U30" i="11"/>
  <c r="L31" i="11"/>
  <c r="M31" i="11"/>
  <c r="N31" i="11"/>
  <c r="O31" i="11"/>
  <c r="P31" i="11"/>
  <c r="Q31" i="11"/>
  <c r="R31" i="11"/>
  <c r="S31" i="11"/>
  <c r="T31" i="11"/>
  <c r="U31" i="11"/>
  <c r="L32" i="11"/>
  <c r="M32" i="11"/>
  <c r="N32" i="11"/>
  <c r="O32" i="11"/>
  <c r="P32" i="11"/>
  <c r="Q32" i="11"/>
  <c r="R32" i="11"/>
  <c r="S32" i="11"/>
  <c r="U32" i="11"/>
  <c r="L33" i="11"/>
  <c r="M33" i="11"/>
  <c r="N33" i="11"/>
  <c r="O33" i="11"/>
  <c r="P33" i="11"/>
  <c r="Q33" i="11"/>
  <c r="R33" i="11"/>
  <c r="S33" i="11"/>
  <c r="U33" i="11"/>
  <c r="L34" i="11"/>
  <c r="M34" i="11"/>
  <c r="N34" i="11"/>
  <c r="O34" i="11"/>
  <c r="P34" i="11"/>
  <c r="Q34" i="11"/>
  <c r="R34" i="11"/>
  <c r="S34" i="11"/>
  <c r="T34" i="11" s="1"/>
  <c r="U34" i="11"/>
  <c r="L35" i="11"/>
  <c r="M35" i="11"/>
  <c r="N35" i="11"/>
  <c r="O35" i="11"/>
  <c r="P35" i="11"/>
  <c r="Q35" i="11"/>
  <c r="R35" i="11"/>
  <c r="S35" i="11"/>
  <c r="U35" i="11"/>
  <c r="U72" i="11"/>
  <c r="S72" i="11"/>
  <c r="R72" i="11"/>
  <c r="Q72" i="11"/>
  <c r="P72" i="11"/>
  <c r="O72" i="11"/>
  <c r="N72" i="11"/>
  <c r="M72" i="11"/>
  <c r="L72" i="11"/>
  <c r="C72" i="11"/>
  <c r="E72" i="11" s="1"/>
  <c r="A72" i="11"/>
  <c r="U71" i="11"/>
  <c r="S71" i="11"/>
  <c r="R71" i="11"/>
  <c r="Q71" i="11"/>
  <c r="P71" i="11"/>
  <c r="O71" i="11"/>
  <c r="N71" i="11"/>
  <c r="M71" i="11"/>
  <c r="L71" i="11"/>
  <c r="C71" i="11"/>
  <c r="E71" i="11" s="1"/>
  <c r="A71" i="11"/>
  <c r="U70" i="11"/>
  <c r="S70" i="11"/>
  <c r="R70" i="11"/>
  <c r="Q70" i="11"/>
  <c r="P70" i="11"/>
  <c r="O70" i="11"/>
  <c r="N70" i="11"/>
  <c r="M70" i="11"/>
  <c r="L70" i="11"/>
  <c r="A70" i="11"/>
  <c r="U68" i="11"/>
  <c r="S68" i="11"/>
  <c r="R68" i="11"/>
  <c r="Q68" i="11"/>
  <c r="P68" i="11"/>
  <c r="O68" i="11"/>
  <c r="N68" i="11"/>
  <c r="M68" i="11"/>
  <c r="L68" i="11"/>
  <c r="A68" i="11"/>
  <c r="U67" i="11"/>
  <c r="S67" i="11"/>
  <c r="R67" i="11"/>
  <c r="Q67" i="11"/>
  <c r="P67" i="11"/>
  <c r="O67" i="11"/>
  <c r="N67" i="11"/>
  <c r="M67" i="11"/>
  <c r="L67" i="11"/>
  <c r="C67" i="11"/>
  <c r="A67" i="11"/>
  <c r="U65" i="11"/>
  <c r="S65" i="11"/>
  <c r="T65" i="11" s="1"/>
  <c r="R65" i="11"/>
  <c r="Q65" i="11"/>
  <c r="P65" i="11"/>
  <c r="O65" i="11"/>
  <c r="N65" i="11"/>
  <c r="M65" i="11"/>
  <c r="L65" i="11"/>
  <c r="C65" i="11"/>
  <c r="A65" i="11"/>
  <c r="U63" i="11"/>
  <c r="S63" i="11"/>
  <c r="R63" i="11"/>
  <c r="Q63" i="11"/>
  <c r="P63" i="11"/>
  <c r="O63" i="11"/>
  <c r="N63" i="11"/>
  <c r="M63" i="11"/>
  <c r="L63" i="11"/>
  <c r="C63" i="11"/>
  <c r="A63" i="11"/>
  <c r="U61" i="11"/>
  <c r="S61" i="11"/>
  <c r="R61" i="11"/>
  <c r="Q61" i="11"/>
  <c r="P61" i="11"/>
  <c r="O61" i="11"/>
  <c r="N61" i="11"/>
  <c r="M61" i="11"/>
  <c r="L61" i="11"/>
  <c r="A61" i="11"/>
  <c r="U27" i="11"/>
  <c r="S27" i="11"/>
  <c r="R27" i="11"/>
  <c r="Q27" i="11"/>
  <c r="P27" i="11"/>
  <c r="O27" i="11"/>
  <c r="N27" i="11"/>
  <c r="M27" i="11"/>
  <c r="L27" i="11"/>
  <c r="A27" i="11"/>
  <c r="U16" i="11"/>
  <c r="S16" i="11"/>
  <c r="R16" i="11"/>
  <c r="Q16" i="11"/>
  <c r="P16" i="11"/>
  <c r="O16" i="11"/>
  <c r="N16" i="11"/>
  <c r="M16" i="11"/>
  <c r="L16" i="11"/>
  <c r="A16" i="11"/>
  <c r="T68" i="11" l="1"/>
  <c r="T30" i="11"/>
  <c r="T63" i="11"/>
  <c r="T72" i="11"/>
  <c r="T29" i="11"/>
  <c r="T38" i="11"/>
  <c r="T33" i="11"/>
  <c r="T50" i="11"/>
  <c r="T35" i="11"/>
  <c r="T67" i="11"/>
  <c r="T42" i="11"/>
  <c r="T49" i="11"/>
  <c r="BB32" i="16"/>
  <c r="BL32" i="16" s="1" a="1"/>
  <c r="BL32" i="16" s="1"/>
  <c r="BN32" i="16" s="1"/>
  <c r="BF33" i="16"/>
  <c r="BJ33" i="16"/>
  <c r="BK33" i="16" s="1"/>
  <c r="BG33" i="16"/>
  <c r="BH33" i="16"/>
  <c r="BI33" i="16"/>
  <c r="E63" i="11"/>
  <c r="G63" i="11"/>
  <c r="E65" i="11"/>
  <c r="G65" i="11"/>
  <c r="E67" i="11"/>
  <c r="G68" i="11"/>
  <c r="G67" i="11"/>
  <c r="T70" i="11"/>
  <c r="T71" i="11"/>
  <c r="T61" i="11"/>
  <c r="T40" i="11"/>
  <c r="T27" i="11"/>
  <c r="T32" i="11"/>
  <c r="T16" i="11"/>
  <c r="BB33" i="16" l="1"/>
  <c r="BL33" i="16" s="1" a="1"/>
  <c r="BL33" i="16" s="1"/>
  <c r="BN33" i="16" s="1"/>
  <c r="BI34" i="16"/>
  <c r="BF34" i="16"/>
  <c r="BJ34" i="16"/>
  <c r="BK34" i="16" s="1"/>
  <c r="BG34" i="16"/>
  <c r="BH34" i="16"/>
  <c r="BB34" i="16" l="1"/>
  <c r="BL34" i="16" s="1" a="1"/>
  <c r="BL34" i="16" s="1"/>
  <c r="BN34" i="16" s="1"/>
  <c r="BH35" i="16"/>
  <c r="BI35" i="16"/>
  <c r="BF35" i="16"/>
  <c r="BJ35" i="16"/>
  <c r="BK35" i="16" s="1"/>
  <c r="BG35" i="16"/>
  <c r="B552" i="8"/>
  <c r="C552" i="8" s="1"/>
  <c r="C551" i="8"/>
  <c r="BB35" i="16" l="1"/>
  <c r="BL35" i="16" s="1" a="1"/>
  <c r="BL35" i="16" s="1"/>
  <c r="BN35" i="16" s="1"/>
  <c r="BG36" i="16"/>
  <c r="BH36" i="16"/>
  <c r="BI36" i="16"/>
  <c r="BF36" i="16"/>
  <c r="BJ36" i="16"/>
  <c r="BK36" i="16" s="1"/>
  <c r="B553" i="8"/>
  <c r="BB36" i="16" l="1"/>
  <c r="BL36" i="16" s="1" a="1"/>
  <c r="BL36" i="16" s="1"/>
  <c r="BN36" i="16" s="1"/>
  <c r="BF37" i="16"/>
  <c r="BJ37" i="16"/>
  <c r="BK37" i="16" s="1"/>
  <c r="BG37" i="16"/>
  <c r="BH37" i="16"/>
  <c r="BI37" i="16"/>
  <c r="B554" i="8"/>
  <c r="C553" i="8"/>
  <c r="U59" i="11"/>
  <c r="S59" i="11"/>
  <c r="R59" i="11"/>
  <c r="Q59" i="11"/>
  <c r="P59" i="11"/>
  <c r="O59" i="11"/>
  <c r="N59" i="11"/>
  <c r="M59" i="11"/>
  <c r="L59" i="11"/>
  <c r="C59" i="11"/>
  <c r="E59" i="11" s="1"/>
  <c r="A59" i="11"/>
  <c r="U58" i="11"/>
  <c r="S58" i="11"/>
  <c r="R58" i="11"/>
  <c r="Q58" i="11"/>
  <c r="P58" i="11"/>
  <c r="O58" i="11"/>
  <c r="N58" i="11"/>
  <c r="M58" i="11"/>
  <c r="L58" i="11"/>
  <c r="C58" i="11"/>
  <c r="E58" i="11" s="1"/>
  <c r="A58" i="11"/>
  <c r="U56" i="11"/>
  <c r="S56" i="11"/>
  <c r="R56" i="11"/>
  <c r="Q56" i="11"/>
  <c r="P56" i="11"/>
  <c r="O56" i="11"/>
  <c r="N56" i="11"/>
  <c r="M56" i="11"/>
  <c r="L56" i="11"/>
  <c r="C56" i="11"/>
  <c r="E56" i="11" s="1"/>
  <c r="A56" i="11"/>
  <c r="U55" i="11"/>
  <c r="S55" i="11"/>
  <c r="R55" i="11"/>
  <c r="Q55" i="11"/>
  <c r="P55" i="11"/>
  <c r="O55" i="11"/>
  <c r="N55" i="11"/>
  <c r="M55" i="11"/>
  <c r="L55" i="11"/>
  <c r="A55" i="11"/>
  <c r="U52" i="11"/>
  <c r="S52" i="11"/>
  <c r="R52" i="11"/>
  <c r="Q52" i="11"/>
  <c r="P52" i="11"/>
  <c r="O52" i="11"/>
  <c r="N52" i="11"/>
  <c r="M52" i="11"/>
  <c r="L52" i="11"/>
  <c r="C52" i="11"/>
  <c r="A52" i="11"/>
  <c r="U46" i="11"/>
  <c r="S46" i="11"/>
  <c r="R46" i="11"/>
  <c r="Q46" i="11"/>
  <c r="P46" i="11"/>
  <c r="O46" i="11"/>
  <c r="N46" i="11"/>
  <c r="M46" i="11"/>
  <c r="L46" i="11"/>
  <c r="C46" i="11"/>
  <c r="E46" i="11" s="1"/>
  <c r="A46" i="11"/>
  <c r="U45" i="11"/>
  <c r="S45" i="11"/>
  <c r="R45" i="11"/>
  <c r="Q45" i="11"/>
  <c r="P45" i="11"/>
  <c r="O45" i="11"/>
  <c r="N45" i="11"/>
  <c r="M45" i="11"/>
  <c r="L45" i="11"/>
  <c r="C45" i="11"/>
  <c r="A45" i="11"/>
  <c r="U37" i="11"/>
  <c r="S37" i="11"/>
  <c r="R37" i="11"/>
  <c r="Q37" i="11"/>
  <c r="P37" i="11"/>
  <c r="O37" i="11"/>
  <c r="N37" i="11"/>
  <c r="M37" i="11"/>
  <c r="L37" i="11"/>
  <c r="C37" i="11"/>
  <c r="A37" i="11"/>
  <c r="A35" i="11"/>
  <c r="A31" i="11"/>
  <c r="A30" i="11"/>
  <c r="C29" i="11"/>
  <c r="E29" i="11" s="1"/>
  <c r="A29" i="11"/>
  <c r="C28" i="11"/>
  <c r="A28" i="11"/>
  <c r="U25" i="11"/>
  <c r="S25" i="11"/>
  <c r="R25" i="11"/>
  <c r="Q25" i="11"/>
  <c r="P25" i="11"/>
  <c r="O25" i="11"/>
  <c r="N25" i="11"/>
  <c r="M25" i="11"/>
  <c r="L25" i="11"/>
  <c r="A25" i="11"/>
  <c r="U23" i="11"/>
  <c r="S23" i="11"/>
  <c r="R23" i="11"/>
  <c r="Q23" i="11"/>
  <c r="P23" i="11"/>
  <c r="O23" i="11"/>
  <c r="N23" i="11"/>
  <c r="M23" i="11"/>
  <c r="L23" i="11"/>
  <c r="A23" i="11"/>
  <c r="U22" i="11"/>
  <c r="S22" i="11"/>
  <c r="R22" i="11"/>
  <c r="Q22" i="11"/>
  <c r="P22" i="11"/>
  <c r="O22" i="11"/>
  <c r="N22" i="11"/>
  <c r="M22" i="11"/>
  <c r="L22" i="11"/>
  <c r="A22" i="11"/>
  <c r="U20" i="11"/>
  <c r="S20" i="11"/>
  <c r="R20" i="11"/>
  <c r="Q20" i="11"/>
  <c r="P20" i="11"/>
  <c r="O20" i="11"/>
  <c r="N20" i="11"/>
  <c r="M20" i="11"/>
  <c r="L20" i="11"/>
  <c r="A20" i="11"/>
  <c r="U19" i="11"/>
  <c r="S19" i="11"/>
  <c r="R19" i="11"/>
  <c r="Q19" i="11"/>
  <c r="P19" i="11"/>
  <c r="O19" i="11"/>
  <c r="N19" i="11"/>
  <c r="M19" i="11"/>
  <c r="L19" i="11"/>
  <c r="C19" i="11"/>
  <c r="A19" i="11"/>
  <c r="U17" i="11"/>
  <c r="S17" i="11"/>
  <c r="R17" i="11"/>
  <c r="Q17" i="11"/>
  <c r="P17" i="11"/>
  <c r="O17" i="11"/>
  <c r="N17" i="11"/>
  <c r="M17" i="11"/>
  <c r="L17" i="11"/>
  <c r="C17" i="11"/>
  <c r="E17" i="11" s="1"/>
  <c r="A17" i="11"/>
  <c r="U15" i="11"/>
  <c r="S15" i="11"/>
  <c r="R15" i="11"/>
  <c r="Q15" i="11"/>
  <c r="P15" i="11"/>
  <c r="O15" i="11"/>
  <c r="N15" i="11"/>
  <c r="M15" i="11"/>
  <c r="L15" i="11"/>
  <c r="A15" i="11"/>
  <c r="U13" i="11"/>
  <c r="S13" i="11"/>
  <c r="R13" i="11"/>
  <c r="Q13" i="11"/>
  <c r="P13" i="11"/>
  <c r="O13" i="11"/>
  <c r="N13" i="11"/>
  <c r="M13" i="11"/>
  <c r="L13" i="11"/>
  <c r="A13" i="11"/>
  <c r="U12" i="11"/>
  <c r="S12" i="11"/>
  <c r="Q12" i="11"/>
  <c r="P12" i="11"/>
  <c r="O12" i="11"/>
  <c r="N12" i="11"/>
  <c r="M12" i="11"/>
  <c r="L12" i="11"/>
  <c r="C12" i="11"/>
  <c r="G12" i="11" s="1"/>
  <c r="A12" i="11"/>
  <c r="U10" i="11"/>
  <c r="S10" i="11"/>
  <c r="R10" i="11"/>
  <c r="Q10" i="11"/>
  <c r="P10" i="11"/>
  <c r="O10" i="11"/>
  <c r="N10" i="11"/>
  <c r="M10" i="11"/>
  <c r="L10" i="11"/>
  <c r="C10" i="11"/>
  <c r="E10" i="11" s="1"/>
  <c r="B10" i="11"/>
  <c r="A10" i="11"/>
  <c r="U9" i="11"/>
  <c r="S9" i="11"/>
  <c r="R9" i="11"/>
  <c r="Q9" i="11"/>
  <c r="P9" i="11"/>
  <c r="O9" i="11"/>
  <c r="N9" i="11"/>
  <c r="M9" i="11"/>
  <c r="L9" i="11"/>
  <c r="C9" i="11"/>
  <c r="E9" i="11" s="1"/>
  <c r="A9" i="11"/>
  <c r="U8" i="11"/>
  <c r="S8" i="11"/>
  <c r="R8" i="11"/>
  <c r="Q8" i="11"/>
  <c r="P8" i="11"/>
  <c r="O8" i="11"/>
  <c r="N8" i="11"/>
  <c r="M8" i="11"/>
  <c r="L8" i="11"/>
  <c r="C8" i="11"/>
  <c r="E8" i="11" s="1"/>
  <c r="A8" i="11"/>
  <c r="U7" i="11"/>
  <c r="S7" i="11"/>
  <c r="R7" i="11"/>
  <c r="Q7" i="11"/>
  <c r="P7" i="11"/>
  <c r="O7" i="11"/>
  <c r="N7" i="11"/>
  <c r="M7" i="11"/>
  <c r="L7" i="11"/>
  <c r="C7" i="11"/>
  <c r="E7" i="11" s="1"/>
  <c r="A7" i="11"/>
  <c r="U6" i="11"/>
  <c r="S6" i="11"/>
  <c r="R6" i="11"/>
  <c r="Q6" i="11"/>
  <c r="P6" i="11"/>
  <c r="O6" i="11"/>
  <c r="N6" i="11"/>
  <c r="M6" i="11"/>
  <c r="L6" i="11"/>
  <c r="C6" i="11"/>
  <c r="E6" i="11" s="1"/>
  <c r="A6" i="11"/>
  <c r="U5" i="11"/>
  <c r="S5" i="11"/>
  <c r="R5" i="11"/>
  <c r="Q5" i="11"/>
  <c r="P5" i="11"/>
  <c r="O5" i="11"/>
  <c r="N5" i="11"/>
  <c r="M5" i="11"/>
  <c r="L5" i="11"/>
  <c r="C5" i="11"/>
  <c r="A5" i="11"/>
  <c r="U4" i="11"/>
  <c r="S4" i="11"/>
  <c r="R4" i="11"/>
  <c r="Q4" i="11"/>
  <c r="P4" i="11"/>
  <c r="O4" i="11"/>
  <c r="N4" i="11"/>
  <c r="M4" i="11"/>
  <c r="L4" i="11"/>
  <c r="A4" i="11"/>
  <c r="U3" i="11"/>
  <c r="S3" i="11"/>
  <c r="R3" i="11"/>
  <c r="Q3" i="11"/>
  <c r="P3" i="11"/>
  <c r="O3" i="11"/>
  <c r="N3" i="11"/>
  <c r="M3" i="11"/>
  <c r="L3" i="11"/>
  <c r="C3" i="11"/>
  <c r="A3" i="11"/>
  <c r="BB37" i="16" l="1"/>
  <c r="BL37" i="16" s="1" a="1"/>
  <c r="BL37" i="16" s="1"/>
  <c r="BN37" i="16" s="1"/>
  <c r="BI38" i="16"/>
  <c r="BF38" i="16"/>
  <c r="BJ38" i="16"/>
  <c r="BK38" i="16" s="1"/>
  <c r="BG38" i="16"/>
  <c r="BH38" i="16"/>
  <c r="C554" i="8"/>
  <c r="B555" i="8"/>
  <c r="G46" i="11"/>
  <c r="G19" i="11"/>
  <c r="E37" i="11"/>
  <c r="G37" i="11"/>
  <c r="G43" i="11"/>
  <c r="G39" i="11"/>
  <c r="G40" i="11"/>
  <c r="G42" i="11"/>
  <c r="G38" i="11"/>
  <c r="G41" i="11"/>
  <c r="E52" i="11"/>
  <c r="G53" i="11"/>
  <c r="G52" i="11"/>
  <c r="M78" i="11"/>
  <c r="M77" i="11"/>
  <c r="M80" i="11"/>
  <c r="M79" i="11"/>
  <c r="N77" i="11"/>
  <c r="T15" i="11"/>
  <c r="T17" i="11"/>
  <c r="T8" i="11"/>
  <c r="T19" i="11"/>
  <c r="T37" i="11"/>
  <c r="T55" i="11"/>
  <c r="T58" i="11"/>
  <c r="T4" i="11"/>
  <c r="T13" i="11"/>
  <c r="T5" i="11"/>
  <c r="T6" i="11"/>
  <c r="T20" i="11"/>
  <c r="T22" i="11"/>
  <c r="T25" i="11"/>
  <c r="T59" i="11"/>
  <c r="T9" i="11"/>
  <c r="T10" i="11"/>
  <c r="T12" i="11"/>
  <c r="G3" i="11"/>
  <c r="E3" i="11" s="1"/>
  <c r="E19" i="11"/>
  <c r="T7" i="11"/>
  <c r="T46" i="11"/>
  <c r="T3" i="11"/>
  <c r="E12" i="11"/>
  <c r="T23" i="11"/>
  <c r="G45" i="11"/>
  <c r="E45" i="11" s="1"/>
  <c r="T45" i="11"/>
  <c r="T52" i="11"/>
  <c r="T56" i="11"/>
  <c r="BB38" i="16" l="1"/>
  <c r="BL38" i="16" s="1" a="1"/>
  <c r="BL38" i="16" s="1"/>
  <c r="BN38" i="16" s="1"/>
  <c r="BH39" i="16"/>
  <c r="BI39" i="16"/>
  <c r="BF39" i="16"/>
  <c r="BJ39" i="16"/>
  <c r="BK39" i="16" s="1"/>
  <c r="BG39" i="16"/>
  <c r="C555" i="8"/>
  <c r="B556" i="8"/>
  <c r="V147" i="8"/>
  <c r="M81" i="11"/>
  <c r="K132" i="8"/>
  <c r="K133" i="8"/>
  <c r="K134" i="8"/>
  <c r="F94" i="8"/>
  <c r="K94" i="8"/>
  <c r="F95" i="8"/>
  <c r="K95" i="8"/>
  <c r="K22" i="8"/>
  <c r="K23" i="8"/>
  <c r="F22" i="8"/>
  <c r="F23" i="8"/>
  <c r="K12" i="8"/>
  <c r="K13" i="8"/>
  <c r="A86" i="7"/>
  <c r="C86" i="7"/>
  <c r="E86" i="7" s="1"/>
  <c r="A87" i="7"/>
  <c r="C87" i="7"/>
  <c r="E87" i="7" s="1"/>
  <c r="A88" i="7"/>
  <c r="C88" i="7"/>
  <c r="E88" i="7" s="1"/>
  <c r="A89" i="7"/>
  <c r="C89" i="7"/>
  <c r="E89" i="7" s="1"/>
  <c r="A90" i="7"/>
  <c r="B90" i="7"/>
  <c r="D90" i="7" s="1"/>
  <c r="C90" i="7"/>
  <c r="E90" i="7" s="1"/>
  <c r="U86" i="7"/>
  <c r="S86" i="7"/>
  <c r="R86" i="7"/>
  <c r="Q86" i="7"/>
  <c r="P86" i="7"/>
  <c r="O86" i="7"/>
  <c r="N86" i="7"/>
  <c r="M86" i="7"/>
  <c r="L86" i="7"/>
  <c r="BB39" i="16" l="1"/>
  <c r="BL39" i="16" s="1" a="1"/>
  <c r="BL39" i="16" s="1"/>
  <c r="BN39" i="16" s="1"/>
  <c r="BG40" i="16"/>
  <c r="BH40" i="16"/>
  <c r="BI40" i="16"/>
  <c r="BJ40" i="16"/>
  <c r="BK40" i="16" s="1"/>
  <c r="BF40" i="16"/>
  <c r="B557" i="8"/>
  <c r="C556" i="8"/>
  <c r="T86" i="7"/>
  <c r="BB40" i="16" l="1"/>
  <c r="BL40" i="16" s="1" a="1"/>
  <c r="BL40" i="16" s="1"/>
  <c r="BN40" i="16" s="1"/>
  <c r="BF41" i="16"/>
  <c r="BJ41" i="16"/>
  <c r="BK41" i="16" s="1"/>
  <c r="BG41" i="16"/>
  <c r="BH41" i="16"/>
  <c r="BI41" i="16"/>
  <c r="B558" i="8"/>
  <c r="C557" i="8"/>
  <c r="BB41" i="16" l="1"/>
  <c r="BL41" i="16" s="1" a="1"/>
  <c r="BL41" i="16" s="1"/>
  <c r="BN41" i="16" s="1"/>
  <c r="BI42" i="16"/>
  <c r="BF42" i="16"/>
  <c r="BJ42" i="16"/>
  <c r="BK42" i="16" s="1"/>
  <c r="BG42" i="16"/>
  <c r="BH42" i="16"/>
  <c r="B559" i="8"/>
  <c r="C558" i="8"/>
  <c r="A62" i="9"/>
  <c r="B62" i="9"/>
  <c r="C62" i="9"/>
  <c r="E62" i="9" s="1"/>
  <c r="L62" i="9"/>
  <c r="M62" i="9"/>
  <c r="N62" i="9"/>
  <c r="O62" i="9"/>
  <c r="P62" i="9"/>
  <c r="Q62" i="9"/>
  <c r="R62" i="9"/>
  <c r="S62" i="9"/>
  <c r="U62" i="9"/>
  <c r="U33" i="9"/>
  <c r="S33" i="9"/>
  <c r="R33" i="9"/>
  <c r="Q33" i="9"/>
  <c r="P33" i="9"/>
  <c r="O33" i="9"/>
  <c r="N33" i="9"/>
  <c r="M33" i="9"/>
  <c r="L33" i="9"/>
  <c r="C33" i="9"/>
  <c r="G33" i="9" s="1"/>
  <c r="A33" i="9"/>
  <c r="S19" i="9"/>
  <c r="U19" i="9"/>
  <c r="S20" i="9"/>
  <c r="U20" i="9"/>
  <c r="C19" i="9"/>
  <c r="C18" i="9"/>
  <c r="C17" i="9"/>
  <c r="A19" i="9"/>
  <c r="A20" i="9"/>
  <c r="C20" i="9"/>
  <c r="R19" i="9"/>
  <c r="R20" i="9"/>
  <c r="Q20" i="9"/>
  <c r="P20" i="9"/>
  <c r="O20" i="9"/>
  <c r="N20" i="9"/>
  <c r="M20" i="9"/>
  <c r="L20" i="9"/>
  <c r="Q19" i="9"/>
  <c r="P19" i="9"/>
  <c r="O19" i="9"/>
  <c r="N19" i="9"/>
  <c r="M19" i="9"/>
  <c r="L19" i="9"/>
  <c r="B33" i="9"/>
  <c r="F33" i="9" s="1"/>
  <c r="D33" i="9" s="1"/>
  <c r="B19" i="11"/>
  <c r="F19" i="11" s="1"/>
  <c r="D19" i="11" s="1"/>
  <c r="B20" i="9"/>
  <c r="B61" i="11"/>
  <c r="C61" i="11"/>
  <c r="C70" i="11"/>
  <c r="B30" i="11"/>
  <c r="C30" i="11"/>
  <c r="B41" i="11"/>
  <c r="D41" i="11" s="1"/>
  <c r="B25" i="11"/>
  <c r="C25" i="11"/>
  <c r="E25" i="11" s="1"/>
  <c r="B27" i="11"/>
  <c r="C27" i="11"/>
  <c r="C13" i="11"/>
  <c r="B55" i="11"/>
  <c r="C55" i="11"/>
  <c r="B38" i="11"/>
  <c r="D38" i="11" s="1"/>
  <c r="B20" i="11"/>
  <c r="C20" i="11"/>
  <c r="B42" i="11"/>
  <c r="D42" i="11" s="1"/>
  <c r="C31" i="11"/>
  <c r="E31" i="11" s="1"/>
  <c r="B8" i="15"/>
  <c r="L10" i="9"/>
  <c r="M10" i="9"/>
  <c r="N10" i="9"/>
  <c r="O10" i="9"/>
  <c r="P10" i="9"/>
  <c r="Q10" i="9"/>
  <c r="R10" i="9"/>
  <c r="S10" i="9"/>
  <c r="U10" i="9"/>
  <c r="A10" i="9"/>
  <c r="C10" i="9"/>
  <c r="E10" i="9" s="1"/>
  <c r="T62" i="9" l="1"/>
  <c r="BB42" i="16"/>
  <c r="BL42" i="16" s="1" a="1"/>
  <c r="BL42" i="16" s="1"/>
  <c r="BN42" i="16" s="1"/>
  <c r="BH43" i="16"/>
  <c r="BI43" i="16"/>
  <c r="BF43" i="16"/>
  <c r="BJ43" i="16"/>
  <c r="BK43" i="16" s="1"/>
  <c r="BG43" i="16"/>
  <c r="B560" i="8"/>
  <c r="C560" i="8" s="1"/>
  <c r="C559" i="8"/>
  <c r="B6" i="15"/>
  <c r="B3" i="11"/>
  <c r="F3" i="11" s="1"/>
  <c r="D3" i="11" s="1"/>
  <c r="B5" i="15"/>
  <c r="B25" i="15"/>
  <c r="B13" i="11"/>
  <c r="D13" i="11" s="1"/>
  <c r="B15" i="15"/>
  <c r="D15" i="15" s="1"/>
  <c r="B70" i="11"/>
  <c r="D70" i="11" s="1"/>
  <c r="B56" i="15"/>
  <c r="B42" i="15"/>
  <c r="D42" i="15" s="1"/>
  <c r="B18" i="15"/>
  <c r="D18" i="15" s="1"/>
  <c r="B31" i="11"/>
  <c r="B33" i="15"/>
  <c r="B56" i="11"/>
  <c r="F56" i="11" s="1"/>
  <c r="D56" i="11" s="1"/>
  <c r="B50" i="15"/>
  <c r="B23" i="15"/>
  <c r="B8" i="11"/>
  <c r="D8" i="11" s="1"/>
  <c r="B9" i="15"/>
  <c r="D9" i="15" s="1"/>
  <c r="B57" i="15"/>
  <c r="D57" i="15" s="1"/>
  <c r="B21" i="15"/>
  <c r="D21" i="15" s="1"/>
  <c r="B34" i="15"/>
  <c r="D34" i="15" s="1"/>
  <c r="B60" i="15"/>
  <c r="D60" i="15" s="1"/>
  <c r="B61" i="15"/>
  <c r="D61" i="15" s="1"/>
  <c r="B26" i="15"/>
  <c r="D26" i="15" s="1"/>
  <c r="D20" i="11"/>
  <c r="F20" i="11"/>
  <c r="E27" i="11"/>
  <c r="G29" i="11"/>
  <c r="G31" i="11"/>
  <c r="G27" i="11"/>
  <c r="G28" i="11"/>
  <c r="E28" i="11" s="1"/>
  <c r="G30" i="11"/>
  <c r="G32" i="11"/>
  <c r="G34" i="11"/>
  <c r="G33" i="11"/>
  <c r="F27" i="11"/>
  <c r="E61" i="11"/>
  <c r="G61" i="11"/>
  <c r="E20" i="11"/>
  <c r="G21" i="11"/>
  <c r="E21" i="11" s="1"/>
  <c r="G20" i="11"/>
  <c r="E70" i="11"/>
  <c r="G71" i="11"/>
  <c r="G72" i="11"/>
  <c r="G70" i="11"/>
  <c r="D61" i="11"/>
  <c r="F61" i="11"/>
  <c r="G56" i="11"/>
  <c r="G55" i="11"/>
  <c r="G59" i="11"/>
  <c r="E55" i="11"/>
  <c r="G58" i="11"/>
  <c r="F55" i="11"/>
  <c r="D55" i="11" s="1"/>
  <c r="E30" i="11"/>
  <c r="D30" i="11"/>
  <c r="E13" i="11"/>
  <c r="G13" i="11"/>
  <c r="G62" i="9"/>
  <c r="F62" i="9"/>
  <c r="D62" i="9"/>
  <c r="T20" i="9"/>
  <c r="E33" i="9"/>
  <c r="T33" i="9"/>
  <c r="T19" i="9"/>
  <c r="G19" i="9"/>
  <c r="E19" i="9" s="1"/>
  <c r="G20" i="9"/>
  <c r="E20" i="9" s="1"/>
  <c r="T10" i="9"/>
  <c r="F70" i="11" l="1"/>
  <c r="BB43" i="16"/>
  <c r="BL43" i="16" s="1" a="1"/>
  <c r="BL43" i="16" s="1"/>
  <c r="BN43" i="16" s="1"/>
  <c r="BG44" i="16"/>
  <c r="BH44" i="16"/>
  <c r="BI44" i="16"/>
  <c r="BF44" i="16"/>
  <c r="BJ44" i="16"/>
  <c r="BK44" i="16" s="1"/>
  <c r="D25" i="15"/>
  <c r="F25" i="15"/>
  <c r="F26" i="15"/>
  <c r="F50" i="15"/>
  <c r="D50" i="15" s="1"/>
  <c r="F56" i="15"/>
  <c r="D56" i="15"/>
  <c r="F58" i="15"/>
  <c r="D58" i="15" s="1"/>
  <c r="F57" i="15"/>
  <c r="BB44" i="16" l="1"/>
  <c r="BL44" i="16" s="1" a="1"/>
  <c r="BL44" i="16" s="1"/>
  <c r="BN44" i="16" s="1"/>
  <c r="BF45" i="16"/>
  <c r="BJ45" i="16"/>
  <c r="BK45" i="16" s="1"/>
  <c r="BG45" i="16"/>
  <c r="BH45" i="16"/>
  <c r="BI45" i="16"/>
  <c r="K129" i="8"/>
  <c r="K130" i="8"/>
  <c r="K131" i="8"/>
  <c r="F124" i="8"/>
  <c r="F127" i="8"/>
  <c r="F135" i="8"/>
  <c r="B515" i="8"/>
  <c r="B516" i="8" s="1"/>
  <c r="K123" i="8"/>
  <c r="K124" i="8"/>
  <c r="K125" i="8"/>
  <c r="K126" i="8"/>
  <c r="K127" i="8"/>
  <c r="K128" i="8"/>
  <c r="K135" i="8"/>
  <c r="K136" i="8"/>
  <c r="K137" i="8"/>
  <c r="E136" i="8"/>
  <c r="E137" i="8" s="1"/>
  <c r="F137" i="8" s="1"/>
  <c r="E128" i="8"/>
  <c r="E129" i="8" s="1"/>
  <c r="E130" i="8" s="1"/>
  <c r="E125" i="8"/>
  <c r="F125" i="8" s="1"/>
  <c r="B531" i="8"/>
  <c r="O531" i="8" s="1"/>
  <c r="O530" i="8"/>
  <c r="C530" i="8"/>
  <c r="O514" i="8"/>
  <c r="C514" i="8"/>
  <c r="B499" i="8"/>
  <c r="O499" i="8" s="1"/>
  <c r="O498" i="8"/>
  <c r="C498" i="8"/>
  <c r="M74" i="7"/>
  <c r="K106" i="8"/>
  <c r="K107" i="8"/>
  <c r="K108" i="8"/>
  <c r="K109" i="8"/>
  <c r="E103" i="8"/>
  <c r="E104" i="8" s="1"/>
  <c r="E105" i="8" s="1"/>
  <c r="E106" i="8" s="1"/>
  <c r="K76" i="8"/>
  <c r="K77" i="8"/>
  <c r="E74" i="8"/>
  <c r="E75" i="8" s="1"/>
  <c r="K39" i="8"/>
  <c r="K40" i="8"/>
  <c r="K41" i="8"/>
  <c r="F39" i="8"/>
  <c r="F40" i="8"/>
  <c r="F41" i="8"/>
  <c r="E37" i="8"/>
  <c r="K11" i="8"/>
  <c r="E7" i="8"/>
  <c r="E8" i="8" s="1"/>
  <c r="E9" i="8" s="1"/>
  <c r="E10" i="8" s="1"/>
  <c r="E11" i="8" s="1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E43" i="8"/>
  <c r="E44" i="8" s="1"/>
  <c r="B59" i="11"/>
  <c r="B15" i="11"/>
  <c r="B34" i="11"/>
  <c r="D34" i="11" s="1"/>
  <c r="B4" i="11"/>
  <c r="D4" i="11" s="1"/>
  <c r="B38" i="9"/>
  <c r="B67" i="11"/>
  <c r="F67" i="11" s="1"/>
  <c r="D67" i="11" s="1"/>
  <c r="B28" i="9"/>
  <c r="B43" i="11"/>
  <c r="D43" i="11" s="1"/>
  <c r="B68" i="11"/>
  <c r="B22" i="11"/>
  <c r="B58" i="11"/>
  <c r="F58" i="11" s="1"/>
  <c r="D58" i="11" s="1"/>
  <c r="B86" i="7"/>
  <c r="B10" i="15"/>
  <c r="B37" i="11"/>
  <c r="B16" i="11"/>
  <c r="D16" i="11" s="1"/>
  <c r="B49" i="11"/>
  <c r="B18" i="9"/>
  <c r="B49" i="9"/>
  <c r="B65" i="11"/>
  <c r="B33" i="11"/>
  <c r="D33" i="11" s="1"/>
  <c r="B35" i="11"/>
  <c r="B17" i="11"/>
  <c r="B89" i="7"/>
  <c r="D89" i="7" s="1"/>
  <c r="B88" i="7"/>
  <c r="D88" i="7" s="1"/>
  <c r="B87" i="7"/>
  <c r="D87" i="7" s="1"/>
  <c r="U60" i="9"/>
  <c r="S60" i="9"/>
  <c r="R60" i="9"/>
  <c r="Q60" i="9"/>
  <c r="P60" i="9"/>
  <c r="O60" i="9"/>
  <c r="N60" i="9"/>
  <c r="M60" i="9"/>
  <c r="L60" i="9"/>
  <c r="A60" i="9"/>
  <c r="U59" i="9"/>
  <c r="S59" i="9"/>
  <c r="R59" i="9"/>
  <c r="Q59" i="9"/>
  <c r="P59" i="9"/>
  <c r="O59" i="9"/>
  <c r="N59" i="9"/>
  <c r="M59" i="9"/>
  <c r="L59" i="9"/>
  <c r="C59" i="9"/>
  <c r="E59" i="9" s="1"/>
  <c r="B59" i="9"/>
  <c r="A59" i="9"/>
  <c r="U58" i="9"/>
  <c r="S58" i="9"/>
  <c r="R58" i="9"/>
  <c r="Q58" i="9"/>
  <c r="P58" i="9"/>
  <c r="O58" i="9"/>
  <c r="N58" i="9"/>
  <c r="M58" i="9"/>
  <c r="L58" i="9"/>
  <c r="B58" i="9"/>
  <c r="A58" i="9"/>
  <c r="U57" i="9"/>
  <c r="S57" i="9"/>
  <c r="R57" i="9"/>
  <c r="Q57" i="9"/>
  <c r="P57" i="9"/>
  <c r="O57" i="9"/>
  <c r="N57" i="9"/>
  <c r="M57" i="9"/>
  <c r="L57" i="9"/>
  <c r="A57" i="9"/>
  <c r="U56" i="9"/>
  <c r="S56" i="9"/>
  <c r="R56" i="9"/>
  <c r="Q56" i="9"/>
  <c r="P56" i="9"/>
  <c r="O56" i="9"/>
  <c r="N56" i="9"/>
  <c r="M56" i="9"/>
  <c r="L56" i="9"/>
  <c r="A56" i="9"/>
  <c r="U55" i="9"/>
  <c r="S55" i="9"/>
  <c r="R55" i="9"/>
  <c r="Q55" i="9"/>
  <c r="P55" i="9"/>
  <c r="O55" i="9"/>
  <c r="N55" i="9"/>
  <c r="M55" i="9"/>
  <c r="L55" i="9"/>
  <c r="C55" i="9"/>
  <c r="E55" i="9" s="1"/>
  <c r="B55" i="9"/>
  <c r="D55" i="9" s="1"/>
  <c r="A55" i="9"/>
  <c r="U54" i="9"/>
  <c r="S54" i="9"/>
  <c r="R54" i="9"/>
  <c r="Q54" i="9"/>
  <c r="P54" i="9"/>
  <c r="O54" i="9"/>
  <c r="N54" i="9"/>
  <c r="M54" i="9"/>
  <c r="L54" i="9"/>
  <c r="C54" i="9"/>
  <c r="A54" i="9"/>
  <c r="U52" i="9"/>
  <c r="S52" i="9"/>
  <c r="R52" i="9"/>
  <c r="Q52" i="9"/>
  <c r="P52" i="9"/>
  <c r="O52" i="9"/>
  <c r="N52" i="9"/>
  <c r="M52" i="9"/>
  <c r="L52" i="9"/>
  <c r="C52" i="9"/>
  <c r="A52" i="9"/>
  <c r="U51" i="9"/>
  <c r="S51" i="9"/>
  <c r="R51" i="9"/>
  <c r="Q51" i="9"/>
  <c r="P51" i="9"/>
  <c r="O51" i="9"/>
  <c r="N51" i="9"/>
  <c r="M51" i="9"/>
  <c r="L51" i="9"/>
  <c r="A51" i="9"/>
  <c r="U49" i="9"/>
  <c r="S49" i="9"/>
  <c r="R49" i="9"/>
  <c r="P49" i="9"/>
  <c r="O49" i="9"/>
  <c r="N49" i="9"/>
  <c r="M49" i="9"/>
  <c r="L49" i="9"/>
  <c r="C49" i="9"/>
  <c r="E49" i="9" s="1"/>
  <c r="A49" i="9"/>
  <c r="U47" i="9"/>
  <c r="S47" i="9"/>
  <c r="R47" i="9"/>
  <c r="Q47" i="9"/>
  <c r="P47" i="9"/>
  <c r="O47" i="9"/>
  <c r="N47" i="9"/>
  <c r="M47" i="9"/>
  <c r="L47" i="9"/>
  <c r="C47" i="9"/>
  <c r="E47" i="9" s="1"/>
  <c r="B47" i="9"/>
  <c r="A47" i="9"/>
  <c r="U46" i="9"/>
  <c r="S46" i="9"/>
  <c r="R46" i="9"/>
  <c r="Q46" i="9"/>
  <c r="P46" i="9"/>
  <c r="O46" i="9"/>
  <c r="N46" i="9"/>
  <c r="M46" i="9"/>
  <c r="L46" i="9"/>
  <c r="C46" i="9"/>
  <c r="E46" i="9" s="1"/>
  <c r="B46" i="9"/>
  <c r="A46" i="9"/>
  <c r="U45" i="9"/>
  <c r="S45" i="9"/>
  <c r="R45" i="9"/>
  <c r="Q45" i="9"/>
  <c r="P45" i="9"/>
  <c r="O45" i="9"/>
  <c r="N45" i="9"/>
  <c r="M45" i="9"/>
  <c r="L45" i="9"/>
  <c r="C45" i="9"/>
  <c r="A45" i="9"/>
  <c r="U43" i="9"/>
  <c r="S43" i="9"/>
  <c r="R43" i="9"/>
  <c r="Q43" i="9"/>
  <c r="P43" i="9"/>
  <c r="O43" i="9"/>
  <c r="N43" i="9"/>
  <c r="M43" i="9"/>
  <c r="L43" i="9"/>
  <c r="C43" i="9"/>
  <c r="A43" i="9"/>
  <c r="U41" i="9"/>
  <c r="S41" i="9"/>
  <c r="R41" i="9"/>
  <c r="Q41" i="9"/>
  <c r="P41" i="9"/>
  <c r="O41" i="9"/>
  <c r="N41" i="9"/>
  <c r="M41" i="9"/>
  <c r="L41" i="9"/>
  <c r="C41" i="9"/>
  <c r="B41" i="9"/>
  <c r="A41" i="9"/>
  <c r="U40" i="9"/>
  <c r="S40" i="9"/>
  <c r="R40" i="9"/>
  <c r="Q40" i="9"/>
  <c r="P40" i="9"/>
  <c r="O40" i="9"/>
  <c r="N40" i="9"/>
  <c r="M40" i="9"/>
  <c r="L40" i="9"/>
  <c r="C40" i="9"/>
  <c r="E40" i="9" s="1"/>
  <c r="A40" i="9"/>
  <c r="U38" i="9"/>
  <c r="S38" i="9"/>
  <c r="R38" i="9"/>
  <c r="Q38" i="9"/>
  <c r="P38" i="9"/>
  <c r="O38" i="9"/>
  <c r="N38" i="9"/>
  <c r="M38" i="9"/>
  <c r="L38" i="9"/>
  <c r="C38" i="9"/>
  <c r="A38" i="9"/>
  <c r="U37" i="9"/>
  <c r="S37" i="9"/>
  <c r="R37" i="9"/>
  <c r="Q37" i="9"/>
  <c r="P37" i="9"/>
  <c r="O37" i="9"/>
  <c r="N37" i="9"/>
  <c r="M37" i="9"/>
  <c r="L37" i="9"/>
  <c r="C37" i="9"/>
  <c r="A37" i="9"/>
  <c r="U35" i="9"/>
  <c r="S35" i="9"/>
  <c r="R35" i="9"/>
  <c r="Q35" i="9"/>
  <c r="P35" i="9"/>
  <c r="O35" i="9"/>
  <c r="N35" i="9"/>
  <c r="M35" i="9"/>
  <c r="L35" i="9"/>
  <c r="C35" i="9"/>
  <c r="A35" i="9"/>
  <c r="U31" i="9"/>
  <c r="S31" i="9"/>
  <c r="R31" i="9"/>
  <c r="Q31" i="9"/>
  <c r="P31" i="9"/>
  <c r="O31" i="9"/>
  <c r="N31" i="9"/>
  <c r="M31" i="9"/>
  <c r="L31" i="9"/>
  <c r="A31" i="9"/>
  <c r="U30" i="9"/>
  <c r="S30" i="9"/>
  <c r="R30" i="9"/>
  <c r="Q30" i="9"/>
  <c r="P30" i="9"/>
  <c r="O30" i="9"/>
  <c r="N30" i="9"/>
  <c r="M30" i="9"/>
  <c r="L30" i="9"/>
  <c r="C30" i="9"/>
  <c r="E30" i="9" s="1"/>
  <c r="A30" i="9"/>
  <c r="U29" i="9"/>
  <c r="S29" i="9"/>
  <c r="R29" i="9"/>
  <c r="Q29" i="9"/>
  <c r="P29" i="9"/>
  <c r="O29" i="9"/>
  <c r="N29" i="9"/>
  <c r="M29" i="9"/>
  <c r="L29" i="9"/>
  <c r="A29" i="9"/>
  <c r="U28" i="9"/>
  <c r="S28" i="9"/>
  <c r="R28" i="9"/>
  <c r="Q28" i="9"/>
  <c r="P28" i="9"/>
  <c r="O28" i="9"/>
  <c r="N28" i="9"/>
  <c r="M28" i="9"/>
  <c r="L28" i="9"/>
  <c r="A28" i="9"/>
  <c r="U26" i="9"/>
  <c r="S26" i="9"/>
  <c r="R26" i="9"/>
  <c r="Q26" i="9"/>
  <c r="P26" i="9"/>
  <c r="O26" i="9"/>
  <c r="N26" i="9"/>
  <c r="M26" i="9"/>
  <c r="L26" i="9"/>
  <c r="A26" i="9"/>
  <c r="U25" i="9"/>
  <c r="S25" i="9"/>
  <c r="R25" i="9"/>
  <c r="Q25" i="9"/>
  <c r="P25" i="9"/>
  <c r="O25" i="9"/>
  <c r="N25" i="9"/>
  <c r="M25" i="9"/>
  <c r="L25" i="9"/>
  <c r="C25" i="9"/>
  <c r="E25" i="9" s="1"/>
  <c r="A25" i="9"/>
  <c r="U24" i="9"/>
  <c r="S24" i="9"/>
  <c r="R24" i="9"/>
  <c r="Q24" i="9"/>
  <c r="P24" i="9"/>
  <c r="O24" i="9"/>
  <c r="N24" i="9"/>
  <c r="M24" i="9"/>
  <c r="L24" i="9"/>
  <c r="C24" i="9"/>
  <c r="E24" i="9" s="1"/>
  <c r="A24" i="9"/>
  <c r="U23" i="9"/>
  <c r="S23" i="9"/>
  <c r="R23" i="9"/>
  <c r="Q23" i="9"/>
  <c r="P23" i="9"/>
  <c r="O23" i="9"/>
  <c r="N23" i="9"/>
  <c r="M23" i="9"/>
  <c r="L23" i="9"/>
  <c r="A23" i="9"/>
  <c r="U22" i="9"/>
  <c r="S22" i="9"/>
  <c r="R22" i="9"/>
  <c r="Q22" i="9"/>
  <c r="P22" i="9"/>
  <c r="O22" i="9"/>
  <c r="N22" i="9"/>
  <c r="M22" i="9"/>
  <c r="L22" i="9"/>
  <c r="C22" i="9"/>
  <c r="A22" i="9"/>
  <c r="U18" i="9"/>
  <c r="S18" i="9"/>
  <c r="R18" i="9"/>
  <c r="Q18" i="9"/>
  <c r="P18" i="9"/>
  <c r="O18" i="9"/>
  <c r="N18" i="9"/>
  <c r="M18" i="9"/>
  <c r="L18" i="9"/>
  <c r="A18" i="9"/>
  <c r="U17" i="9"/>
  <c r="S17" i="9"/>
  <c r="R17" i="9"/>
  <c r="Q17" i="9"/>
  <c r="P17" i="9"/>
  <c r="O17" i="9"/>
  <c r="N17" i="9"/>
  <c r="M17" i="9"/>
  <c r="L17" i="9"/>
  <c r="G17" i="9"/>
  <c r="B17" i="9"/>
  <c r="A17" i="9"/>
  <c r="U15" i="9"/>
  <c r="S15" i="9"/>
  <c r="R15" i="9"/>
  <c r="Q15" i="9"/>
  <c r="P15" i="9"/>
  <c r="O15" i="9"/>
  <c r="N15" i="9"/>
  <c r="M15" i="9"/>
  <c r="L15" i="9"/>
  <c r="A15" i="9"/>
  <c r="U13" i="9"/>
  <c r="S13" i="9"/>
  <c r="R13" i="9"/>
  <c r="Q13" i="9"/>
  <c r="P13" i="9"/>
  <c r="O13" i="9"/>
  <c r="N13" i="9"/>
  <c r="M13" i="9"/>
  <c r="L13" i="9"/>
  <c r="C13" i="9"/>
  <c r="E13" i="9" s="1"/>
  <c r="A13" i="9"/>
  <c r="U12" i="9"/>
  <c r="S12" i="9"/>
  <c r="R12" i="9"/>
  <c r="Q12" i="9"/>
  <c r="P12" i="9"/>
  <c r="O12" i="9"/>
  <c r="N12" i="9"/>
  <c r="M12" i="9"/>
  <c r="L12" i="9"/>
  <c r="C12" i="9"/>
  <c r="G12" i="9" s="1"/>
  <c r="A12" i="9"/>
  <c r="U9" i="9"/>
  <c r="S9" i="9"/>
  <c r="R9" i="9"/>
  <c r="Q9" i="9"/>
  <c r="P9" i="9"/>
  <c r="O9" i="9"/>
  <c r="N9" i="9"/>
  <c r="M9" i="9"/>
  <c r="L9" i="9"/>
  <c r="C9" i="9"/>
  <c r="E9" i="9" s="1"/>
  <c r="B9" i="9"/>
  <c r="D9" i="9" s="1"/>
  <c r="A9" i="9"/>
  <c r="U8" i="9"/>
  <c r="S8" i="9"/>
  <c r="R8" i="9"/>
  <c r="Q8" i="9"/>
  <c r="P8" i="9"/>
  <c r="O8" i="9"/>
  <c r="N8" i="9"/>
  <c r="M8" i="9"/>
  <c r="L8" i="9"/>
  <c r="C8" i="9"/>
  <c r="E8" i="9" s="1"/>
  <c r="A8" i="9"/>
  <c r="U7" i="9"/>
  <c r="S7" i="9"/>
  <c r="R7" i="9"/>
  <c r="Q7" i="9"/>
  <c r="P7" i="9"/>
  <c r="O7" i="9"/>
  <c r="N7" i="9"/>
  <c r="M7" i="9"/>
  <c r="L7" i="9"/>
  <c r="C7" i="9"/>
  <c r="E7" i="9" s="1"/>
  <c r="B7" i="9"/>
  <c r="D7" i="9" s="1"/>
  <c r="A7" i="9"/>
  <c r="U6" i="9"/>
  <c r="S6" i="9"/>
  <c r="R6" i="9"/>
  <c r="Q6" i="9"/>
  <c r="P6" i="9"/>
  <c r="O6" i="9"/>
  <c r="N6" i="9"/>
  <c r="M6" i="9"/>
  <c r="L6" i="9"/>
  <c r="C6" i="9"/>
  <c r="E6" i="9" s="1"/>
  <c r="B6" i="9"/>
  <c r="A6" i="9"/>
  <c r="U5" i="9"/>
  <c r="S5" i="9"/>
  <c r="R5" i="9"/>
  <c r="Q5" i="9"/>
  <c r="P5" i="9"/>
  <c r="O5" i="9"/>
  <c r="N5" i="9"/>
  <c r="M5" i="9"/>
  <c r="L5" i="9"/>
  <c r="C5" i="9"/>
  <c r="E5" i="9" s="1"/>
  <c r="B5" i="9"/>
  <c r="A5" i="9"/>
  <c r="U4" i="9"/>
  <c r="S4" i="9"/>
  <c r="R4" i="9"/>
  <c r="Q4" i="9"/>
  <c r="P4" i="9"/>
  <c r="O4" i="9"/>
  <c r="N4" i="9"/>
  <c r="M4" i="9"/>
  <c r="L4" i="9"/>
  <c r="C4" i="9"/>
  <c r="A4" i="9"/>
  <c r="U3" i="9"/>
  <c r="S3" i="9"/>
  <c r="R3" i="9"/>
  <c r="Q3" i="9"/>
  <c r="P3" i="9"/>
  <c r="O3" i="9"/>
  <c r="N3" i="9"/>
  <c r="M3" i="9"/>
  <c r="L3" i="9"/>
  <c r="C3" i="9"/>
  <c r="A3" i="9"/>
  <c r="B12" i="9" l="1"/>
  <c r="B20" i="15"/>
  <c r="B32" i="11"/>
  <c r="D32" i="11" s="1"/>
  <c r="B53" i="11"/>
  <c r="B45" i="9"/>
  <c r="F45" i="9" s="1"/>
  <c r="BB45" i="16"/>
  <c r="BL45" i="16" s="1" a="1"/>
  <c r="BL45" i="16" s="1"/>
  <c r="BN45" i="16" s="1"/>
  <c r="BI46" i="16"/>
  <c r="BF46" i="16"/>
  <c r="BJ46" i="16"/>
  <c r="BK46" i="16" s="1"/>
  <c r="BG46" i="16"/>
  <c r="BH46" i="16"/>
  <c r="B9" i="11"/>
  <c r="B11" i="15"/>
  <c r="B6" i="11"/>
  <c r="B52" i="11"/>
  <c r="B48" i="15"/>
  <c r="B30" i="15"/>
  <c r="B23" i="11"/>
  <c r="D23" i="11" s="1"/>
  <c r="B27" i="15"/>
  <c r="B40" i="9"/>
  <c r="F41" i="9" s="1"/>
  <c r="D41" i="9" s="1"/>
  <c r="B16" i="7"/>
  <c r="B19" i="15"/>
  <c r="B22" i="15"/>
  <c r="D22" i="15" s="1"/>
  <c r="B29" i="9"/>
  <c r="F29" i="9" s="1"/>
  <c r="D29" i="9" s="1"/>
  <c r="B40" i="15"/>
  <c r="B31" i="15"/>
  <c r="B38" i="15"/>
  <c r="F38" i="15" s="1"/>
  <c r="D38" i="15" s="1"/>
  <c r="B13" i="9"/>
  <c r="D13" i="9" s="1"/>
  <c r="B13" i="15"/>
  <c r="B5" i="11"/>
  <c r="F5" i="11" s="1"/>
  <c r="D5" i="11" s="1"/>
  <c r="B4" i="15"/>
  <c r="B46" i="11"/>
  <c r="B44" i="15"/>
  <c r="F44" i="15" s="1"/>
  <c r="B12" i="11"/>
  <c r="F12" i="11" s="1"/>
  <c r="D12" i="11" s="1"/>
  <c r="B14" i="15"/>
  <c r="B3" i="9"/>
  <c r="F3" i="9" s="1"/>
  <c r="D3" i="9" s="1"/>
  <c r="B4" i="9"/>
  <c r="B39" i="15"/>
  <c r="B41" i="15"/>
  <c r="D41" i="15" s="1"/>
  <c r="B32" i="15"/>
  <c r="B3" i="15"/>
  <c r="B17" i="15"/>
  <c r="B72" i="11"/>
  <c r="B59" i="15"/>
  <c r="B71" i="11"/>
  <c r="F71" i="11" s="1"/>
  <c r="D71" i="11" s="1"/>
  <c r="B54" i="15"/>
  <c r="B63" i="11"/>
  <c r="F63" i="11" s="1"/>
  <c r="B52" i="15"/>
  <c r="B54" i="9"/>
  <c r="F54" i="9" s="1"/>
  <c r="D54" i="9" s="1"/>
  <c r="B24" i="9"/>
  <c r="B31" i="9"/>
  <c r="D31" i="9" s="1"/>
  <c r="B40" i="11"/>
  <c r="D40" i="11" s="1"/>
  <c r="B43" i="9"/>
  <c r="F43" i="9" s="1"/>
  <c r="D43" i="9" s="1"/>
  <c r="B22" i="9"/>
  <c r="F22" i="9" s="1"/>
  <c r="D22" i="9" s="1"/>
  <c r="B28" i="11"/>
  <c r="B35" i="9"/>
  <c r="F35" i="9" s="1"/>
  <c r="D35" i="9" s="1"/>
  <c r="B45" i="11"/>
  <c r="F65" i="11"/>
  <c r="D65" i="11"/>
  <c r="B15" i="9"/>
  <c r="F15" i="9" s="1"/>
  <c r="D15" i="9" s="1"/>
  <c r="B7" i="11"/>
  <c r="B10" i="9"/>
  <c r="B23" i="9"/>
  <c r="B21" i="11"/>
  <c r="F21" i="11" s="1"/>
  <c r="D21" i="11" s="1"/>
  <c r="B19" i="9"/>
  <c r="F20" i="9" s="1"/>
  <c r="D20" i="9" s="1"/>
  <c r="B37" i="9"/>
  <c r="F38" i="9" s="1"/>
  <c r="D38" i="9" s="1"/>
  <c r="B48" i="11"/>
  <c r="F37" i="11"/>
  <c r="D37" i="11" s="1"/>
  <c r="F38" i="11"/>
  <c r="B25" i="9"/>
  <c r="B29" i="11"/>
  <c r="B30" i="9"/>
  <c r="B39" i="11"/>
  <c r="F39" i="11" s="1"/>
  <c r="D39" i="11" s="1"/>
  <c r="B8" i="9"/>
  <c r="B52" i="9"/>
  <c r="B51" i="9"/>
  <c r="F51" i="9" s="1"/>
  <c r="D51" i="9" s="1"/>
  <c r="D68" i="11"/>
  <c r="F68" i="11"/>
  <c r="D35" i="11"/>
  <c r="F15" i="11"/>
  <c r="D15" i="11" s="1"/>
  <c r="F17" i="11"/>
  <c r="D17" i="11" s="1"/>
  <c r="F16" i="11"/>
  <c r="F59" i="11"/>
  <c r="D59" i="11" s="1"/>
  <c r="B60" i="9"/>
  <c r="D27" i="11"/>
  <c r="D22" i="11"/>
  <c r="F4" i="11"/>
  <c r="B57" i="9"/>
  <c r="M68" i="9"/>
  <c r="M65" i="9"/>
  <c r="M66" i="9"/>
  <c r="M67" i="9"/>
  <c r="F11" i="8"/>
  <c r="E12" i="8"/>
  <c r="B500" i="8"/>
  <c r="B501" i="8" s="1"/>
  <c r="O515" i="8"/>
  <c r="G37" i="9"/>
  <c r="G38" i="9"/>
  <c r="E38" i="9" s="1"/>
  <c r="N65" i="9"/>
  <c r="E43" i="9"/>
  <c r="G43" i="9"/>
  <c r="B26" i="9"/>
  <c r="T28" i="9"/>
  <c r="T4" i="9"/>
  <c r="T8" i="9"/>
  <c r="T31" i="9"/>
  <c r="T51" i="9"/>
  <c r="T55" i="9"/>
  <c r="T18" i="9"/>
  <c r="T29" i="9"/>
  <c r="T37" i="9"/>
  <c r="T57" i="9"/>
  <c r="T59" i="9"/>
  <c r="B56" i="9"/>
  <c r="T22" i="9"/>
  <c r="T47" i="9"/>
  <c r="G10" i="9"/>
  <c r="T38" i="9"/>
  <c r="T40" i="9"/>
  <c r="T56" i="9"/>
  <c r="T60" i="9"/>
  <c r="T54" i="9"/>
  <c r="T49" i="9"/>
  <c r="T43" i="9"/>
  <c r="T41" i="9"/>
  <c r="T26" i="9"/>
  <c r="T24" i="9"/>
  <c r="T25" i="9"/>
  <c r="T17" i="9"/>
  <c r="T15" i="9"/>
  <c r="T5" i="9"/>
  <c r="T6" i="9"/>
  <c r="T9" i="9"/>
  <c r="E126" i="8"/>
  <c r="F126" i="8" s="1"/>
  <c r="E131" i="8"/>
  <c r="F130" i="8"/>
  <c r="F129" i="8"/>
  <c r="F128" i="8"/>
  <c r="F136" i="8"/>
  <c r="B532" i="8"/>
  <c r="C532" i="8" s="1"/>
  <c r="O516" i="8"/>
  <c r="C531" i="8"/>
  <c r="C516" i="8"/>
  <c r="B517" i="8"/>
  <c r="C515" i="8"/>
  <c r="C499" i="8"/>
  <c r="F43" i="8"/>
  <c r="E45" i="8"/>
  <c r="F44" i="8"/>
  <c r="E76" i="8"/>
  <c r="F75" i="8"/>
  <c r="E107" i="8"/>
  <c r="F106" i="8"/>
  <c r="G35" i="9"/>
  <c r="E35" i="9" s="1"/>
  <c r="G49" i="9"/>
  <c r="G46" i="9"/>
  <c r="G45" i="9"/>
  <c r="G13" i="9"/>
  <c r="F49" i="9"/>
  <c r="D49" i="9" s="1"/>
  <c r="F12" i="9"/>
  <c r="D12" i="9" s="1"/>
  <c r="G55" i="9"/>
  <c r="G54" i="9"/>
  <c r="E54" i="9"/>
  <c r="T12" i="9"/>
  <c r="G8" i="9"/>
  <c r="G4" i="9"/>
  <c r="E4" i="9" s="1"/>
  <c r="G7" i="9"/>
  <c r="G5" i="9"/>
  <c r="G3" i="9"/>
  <c r="E3" i="9" s="1"/>
  <c r="G6" i="9"/>
  <c r="G9" i="9"/>
  <c r="T7" i="9"/>
  <c r="E12" i="9"/>
  <c r="E37" i="9"/>
  <c r="T46" i="9"/>
  <c r="T52" i="9"/>
  <c r="T3" i="9"/>
  <c r="E17" i="9"/>
  <c r="T35" i="9"/>
  <c r="G40" i="9"/>
  <c r="T45" i="9"/>
  <c r="T13" i="9"/>
  <c r="F18" i="9"/>
  <c r="D18" i="9" s="1"/>
  <c r="F17" i="9"/>
  <c r="D17" i="9" s="1"/>
  <c r="G22" i="9"/>
  <c r="E22" i="9" s="1"/>
  <c r="G41" i="9"/>
  <c r="E41" i="9" s="1"/>
  <c r="T23" i="9"/>
  <c r="T30" i="9"/>
  <c r="G47" i="9"/>
  <c r="E45" i="9"/>
  <c r="T58" i="9"/>
  <c r="F28" i="9"/>
  <c r="D28" i="9" s="1"/>
  <c r="F46" i="9" l="1"/>
  <c r="D46" i="9" s="1"/>
  <c r="D45" i="9"/>
  <c r="F47" i="9"/>
  <c r="D47" i="9" s="1"/>
  <c r="F53" i="11"/>
  <c r="D53" i="11" s="1"/>
  <c r="C500" i="8"/>
  <c r="O500" i="8"/>
  <c r="BB46" i="16"/>
  <c r="BL46" i="16" s="1" a="1"/>
  <c r="BL46" i="16" s="1"/>
  <c r="BN46" i="16" s="1"/>
  <c r="BH47" i="16"/>
  <c r="BI47" i="16"/>
  <c r="BF47" i="16"/>
  <c r="BJ47" i="16"/>
  <c r="BK47" i="16" s="1"/>
  <c r="BG47" i="16"/>
  <c r="F31" i="15"/>
  <c r="D31" i="15" s="1"/>
  <c r="F40" i="9"/>
  <c r="D40" i="9" s="1"/>
  <c r="F25" i="11"/>
  <c r="D25" i="11" s="1"/>
  <c r="F72" i="11"/>
  <c r="D72" i="11" s="1"/>
  <c r="F30" i="9"/>
  <c r="F52" i="11"/>
  <c r="D52" i="11" s="1"/>
  <c r="F20" i="15"/>
  <c r="D20" i="15" s="1"/>
  <c r="F4" i="9"/>
  <c r="D4" i="9" s="1"/>
  <c r="F6" i="11"/>
  <c r="D6" i="11" s="1"/>
  <c r="F5" i="9"/>
  <c r="D5" i="9" s="1"/>
  <c r="F7" i="11"/>
  <c r="D7" i="11" s="1"/>
  <c r="F19" i="15"/>
  <c r="D19" i="15" s="1"/>
  <c r="F18" i="15"/>
  <c r="F7" i="9"/>
  <c r="F41" i="15"/>
  <c r="F32" i="15"/>
  <c r="D32" i="15" s="1"/>
  <c r="F6" i="9"/>
  <c r="D6" i="9" s="1"/>
  <c r="D39" i="15"/>
  <c r="F39" i="15"/>
  <c r="D44" i="15"/>
  <c r="F61" i="15"/>
  <c r="F60" i="15"/>
  <c r="F59" i="15"/>
  <c r="D59" i="15" s="1"/>
  <c r="F13" i="9"/>
  <c r="F17" i="15"/>
  <c r="F30" i="15"/>
  <c r="D30" i="15" s="1"/>
  <c r="F36" i="15"/>
  <c r="F9" i="15"/>
  <c r="F3" i="15"/>
  <c r="D3" i="15" s="1"/>
  <c r="F4" i="15"/>
  <c r="D4" i="15" s="1"/>
  <c r="F7" i="15"/>
  <c r="F10" i="15"/>
  <c r="D10" i="15" s="1"/>
  <c r="F11" i="15"/>
  <c r="D11" i="15" s="1"/>
  <c r="F5" i="15"/>
  <c r="D5" i="15" s="1"/>
  <c r="F8" i="15"/>
  <c r="D8" i="15" s="1"/>
  <c r="F6" i="15"/>
  <c r="D6" i="15" s="1"/>
  <c r="F48" i="15"/>
  <c r="D48" i="15" s="1"/>
  <c r="F13" i="11"/>
  <c r="F9" i="9"/>
  <c r="D17" i="15"/>
  <c r="F23" i="15"/>
  <c r="D23" i="15" s="1"/>
  <c r="F22" i="15"/>
  <c r="F40" i="15"/>
  <c r="D40" i="15" s="1"/>
  <c r="F35" i="15"/>
  <c r="F34" i="15"/>
  <c r="D27" i="15"/>
  <c r="F28" i="15"/>
  <c r="F27" i="15"/>
  <c r="F21" i="15"/>
  <c r="F42" i="15"/>
  <c r="F33" i="15"/>
  <c r="D33" i="15" s="1"/>
  <c r="F14" i="15"/>
  <c r="D14" i="15" s="1"/>
  <c r="D13" i="15"/>
  <c r="F13" i="15"/>
  <c r="F15" i="15"/>
  <c r="B76" i="15"/>
  <c r="F54" i="15"/>
  <c r="D54" i="15" s="1"/>
  <c r="D63" i="11"/>
  <c r="F52" i="15"/>
  <c r="D52" i="15" s="1"/>
  <c r="D30" i="9"/>
  <c r="F8" i="11"/>
  <c r="F23" i="9"/>
  <c r="D23" i="9" s="1"/>
  <c r="F10" i="9"/>
  <c r="D10" i="9" s="1"/>
  <c r="F8" i="9"/>
  <c r="D8" i="9" s="1"/>
  <c r="F37" i="9"/>
  <c r="D37" i="9" s="1"/>
  <c r="F55" i="9"/>
  <c r="F19" i="9"/>
  <c r="D19" i="9" s="1"/>
  <c r="F52" i="9"/>
  <c r="D52" i="9" s="1"/>
  <c r="F25" i="9"/>
  <c r="D25" i="9" s="1"/>
  <c r="F9" i="11"/>
  <c r="D9" i="11" s="1"/>
  <c r="F24" i="9"/>
  <c r="D24" i="9" s="1"/>
  <c r="F31" i="9"/>
  <c r="F10" i="11"/>
  <c r="D10" i="11" s="1"/>
  <c r="F26" i="9"/>
  <c r="D26" i="9" s="1"/>
  <c r="F35" i="11"/>
  <c r="F23" i="11"/>
  <c r="F22" i="11"/>
  <c r="F42" i="11"/>
  <c r="F40" i="11"/>
  <c r="F43" i="11"/>
  <c r="F34" i="11"/>
  <c r="F28" i="11"/>
  <c r="D28" i="11" s="1"/>
  <c r="F29" i="11"/>
  <c r="D29" i="11" s="1"/>
  <c r="F33" i="11"/>
  <c r="F30" i="11"/>
  <c r="F31" i="11"/>
  <c r="D31" i="11" s="1"/>
  <c r="F32" i="11"/>
  <c r="F48" i="11"/>
  <c r="D48" i="11" s="1"/>
  <c r="F50" i="11"/>
  <c r="F49" i="11"/>
  <c r="D49" i="11" s="1"/>
  <c r="F46" i="11"/>
  <c r="D46" i="11" s="1"/>
  <c r="F45" i="11"/>
  <c r="D45" i="11" s="1"/>
  <c r="F41" i="11"/>
  <c r="B76" i="11"/>
  <c r="M69" i="9"/>
  <c r="F131" i="8"/>
  <c r="E132" i="8"/>
  <c r="E13" i="8"/>
  <c r="F12" i="8"/>
  <c r="O532" i="8"/>
  <c r="B533" i="8"/>
  <c r="C533" i="8" s="1"/>
  <c r="B64" i="9"/>
  <c r="F57" i="9"/>
  <c r="D57" i="9" s="1"/>
  <c r="F58" i="9"/>
  <c r="D58" i="9" s="1"/>
  <c r="F59" i="9"/>
  <c r="D59" i="9" s="1"/>
  <c r="F56" i="9"/>
  <c r="D56" i="9" s="1"/>
  <c r="F60" i="9"/>
  <c r="D60" i="9" s="1"/>
  <c r="B518" i="8"/>
  <c r="O517" i="8"/>
  <c r="C517" i="8"/>
  <c r="B502" i="8"/>
  <c r="O501" i="8"/>
  <c r="C501" i="8"/>
  <c r="E77" i="8"/>
  <c r="F77" i="8" s="1"/>
  <c r="F76" i="8"/>
  <c r="E108" i="8"/>
  <c r="F107" i="8"/>
  <c r="F45" i="8"/>
  <c r="E46" i="8"/>
  <c r="BB47" i="16" l="1"/>
  <c r="BL47" i="16" s="1" a="1"/>
  <c r="BL47" i="16" s="1"/>
  <c r="BN47" i="16" s="1"/>
  <c r="BG48" i="16"/>
  <c r="BH48" i="16"/>
  <c r="BI48" i="16"/>
  <c r="BF48" i="16"/>
  <c r="BJ48" i="16"/>
  <c r="BK48" i="16" s="1"/>
  <c r="B534" i="8"/>
  <c r="O533" i="8"/>
  <c r="F13" i="8"/>
  <c r="E14" i="8"/>
  <c r="S147" i="8"/>
  <c r="F132" i="8"/>
  <c r="E133" i="8"/>
  <c r="B535" i="8"/>
  <c r="O534" i="8"/>
  <c r="C534" i="8"/>
  <c r="B519" i="8"/>
  <c r="O518" i="8"/>
  <c r="C518" i="8"/>
  <c r="B503" i="8"/>
  <c r="O502" i="8"/>
  <c r="C502" i="8"/>
  <c r="F46" i="8"/>
  <c r="E47" i="8"/>
  <c r="E109" i="8"/>
  <c r="F109" i="8" s="1"/>
  <c r="F108" i="8"/>
  <c r="BB48" i="16" l="1"/>
  <c r="BL48" i="16" s="1" a="1"/>
  <c r="BL48" i="16" s="1"/>
  <c r="BN48" i="16" s="1"/>
  <c r="BF49" i="16"/>
  <c r="BJ49" i="16"/>
  <c r="BK49" i="16" s="1"/>
  <c r="BG49" i="16"/>
  <c r="BH49" i="16"/>
  <c r="BI49" i="16"/>
  <c r="U147" i="8"/>
  <c r="T147" i="8"/>
  <c r="R147" i="8"/>
  <c r="E15" i="8"/>
  <c r="F14" i="8"/>
  <c r="F133" i="8"/>
  <c r="E134" i="8"/>
  <c r="F134" i="8" s="1"/>
  <c r="O535" i="8"/>
  <c r="C535" i="8"/>
  <c r="B536" i="8"/>
  <c r="O519" i="8"/>
  <c r="C519" i="8"/>
  <c r="B520" i="8"/>
  <c r="O503" i="8"/>
  <c r="C503" i="8"/>
  <c r="B504" i="8"/>
  <c r="E48" i="8"/>
  <c r="F47" i="8"/>
  <c r="BB49" i="16" l="1"/>
  <c r="BL49" i="16" s="1" a="1"/>
  <c r="BL49" i="16" s="1"/>
  <c r="BN49" i="16" s="1"/>
  <c r="BI50" i="16"/>
  <c r="BF50" i="16"/>
  <c r="BJ50" i="16"/>
  <c r="BK50" i="16" s="1"/>
  <c r="BG50" i="16"/>
  <c r="BH50" i="16"/>
  <c r="E16" i="8"/>
  <c r="F15" i="8"/>
  <c r="O536" i="8"/>
  <c r="C536" i="8"/>
  <c r="B537" i="8"/>
  <c r="O520" i="8"/>
  <c r="C520" i="8"/>
  <c r="B521" i="8"/>
  <c r="O504" i="8"/>
  <c r="C504" i="8"/>
  <c r="B505" i="8"/>
  <c r="E49" i="8"/>
  <c r="F48" i="8"/>
  <c r="BB50" i="16" l="1"/>
  <c r="BL50" i="16" s="1" a="1"/>
  <c r="BL50" i="16" s="1"/>
  <c r="BN50" i="16" s="1"/>
  <c r="BH51" i="16"/>
  <c r="BI51" i="16"/>
  <c r="BF51" i="16"/>
  <c r="BJ51" i="16"/>
  <c r="BK51" i="16" s="1"/>
  <c r="BG51" i="16"/>
  <c r="E17" i="8"/>
  <c r="F16" i="8"/>
  <c r="B538" i="8"/>
  <c r="O537" i="8"/>
  <c r="C537" i="8"/>
  <c r="B522" i="8"/>
  <c r="C521" i="8"/>
  <c r="O521" i="8"/>
  <c r="B506" i="8"/>
  <c r="O505" i="8"/>
  <c r="C505" i="8"/>
  <c r="E50" i="8"/>
  <c r="F49" i="8"/>
  <c r="BB51" i="16" l="1"/>
  <c r="BL51" i="16" s="1" a="1"/>
  <c r="BL51" i="16" s="1"/>
  <c r="BN51" i="16" s="1"/>
  <c r="BG52" i="16"/>
  <c r="BH52" i="16"/>
  <c r="BI52" i="16"/>
  <c r="BF52" i="16"/>
  <c r="BJ52" i="16"/>
  <c r="BK52" i="16" s="1"/>
  <c r="E18" i="8"/>
  <c r="F18" i="8" s="1"/>
  <c r="F17" i="8"/>
  <c r="B539" i="8"/>
  <c r="O538" i="8"/>
  <c r="C538" i="8"/>
  <c r="B523" i="8"/>
  <c r="O522" i="8"/>
  <c r="C522" i="8"/>
  <c r="B507" i="8"/>
  <c r="O506" i="8"/>
  <c r="C506" i="8"/>
  <c r="E51" i="8"/>
  <c r="F50" i="8"/>
  <c r="BB52" i="16" l="1"/>
  <c r="BL52" i="16" s="1" a="1"/>
  <c r="BL52" i="16" s="1"/>
  <c r="BN52" i="16" s="1"/>
  <c r="BF53" i="16"/>
  <c r="BJ53" i="16"/>
  <c r="BK53" i="16" s="1"/>
  <c r="BG53" i="16"/>
  <c r="BH53" i="16"/>
  <c r="BI53" i="16"/>
  <c r="O539" i="8"/>
  <c r="C539" i="8"/>
  <c r="B540" i="8"/>
  <c r="O523" i="8"/>
  <c r="C523" i="8"/>
  <c r="B524" i="8"/>
  <c r="O507" i="8"/>
  <c r="C507" i="8"/>
  <c r="B508" i="8"/>
  <c r="E52" i="8"/>
  <c r="F51" i="8"/>
  <c r="BB53" i="16" l="1"/>
  <c r="BL53" i="16" s="1" a="1"/>
  <c r="BL53" i="16" s="1"/>
  <c r="BN53" i="16" s="1"/>
  <c r="BI54" i="16"/>
  <c r="BF54" i="16"/>
  <c r="BJ54" i="16"/>
  <c r="BK54" i="16" s="1"/>
  <c r="BG54" i="16"/>
  <c r="BH54" i="16"/>
  <c r="O540" i="8"/>
  <c r="C540" i="8"/>
  <c r="B541" i="8"/>
  <c r="O524" i="8"/>
  <c r="C524" i="8"/>
  <c r="B525" i="8"/>
  <c r="O508" i="8"/>
  <c r="C508" i="8"/>
  <c r="B509" i="8"/>
  <c r="E53" i="8"/>
  <c r="F52" i="8"/>
  <c r="BB54" i="16" l="1"/>
  <c r="BL54" i="16" s="1" a="1"/>
  <c r="BL54" i="16" s="1"/>
  <c r="BN54" i="16" s="1"/>
  <c r="BH55" i="16"/>
  <c r="BI55" i="16"/>
  <c r="BF55" i="16"/>
  <c r="BJ55" i="16"/>
  <c r="BK55" i="16" s="1"/>
  <c r="BG55" i="16"/>
  <c r="B542" i="8"/>
  <c r="O541" i="8"/>
  <c r="C541" i="8"/>
  <c r="B526" i="8"/>
  <c r="O525" i="8"/>
  <c r="C525" i="8"/>
  <c r="B510" i="8"/>
  <c r="O509" i="8"/>
  <c r="C509" i="8"/>
  <c r="E54" i="8"/>
  <c r="F53" i="8"/>
  <c r="BB55" i="16" l="1"/>
  <c r="BL55" i="16" s="1" a="1"/>
  <c r="BL55" i="16" s="1"/>
  <c r="BN55" i="16" s="1"/>
  <c r="BG56" i="16"/>
  <c r="BH56" i="16"/>
  <c r="BI56" i="16"/>
  <c r="BJ56" i="16"/>
  <c r="BK56" i="16" s="1"/>
  <c r="BF56" i="16"/>
  <c r="B543" i="8"/>
  <c r="O542" i="8"/>
  <c r="C542" i="8"/>
  <c r="B527" i="8"/>
  <c r="O526" i="8"/>
  <c r="C526" i="8"/>
  <c r="B511" i="8"/>
  <c r="O510" i="8"/>
  <c r="C510" i="8"/>
  <c r="E55" i="8"/>
  <c r="F54" i="8"/>
  <c r="BB56" i="16" l="1"/>
  <c r="BL56" i="16" s="1" a="1"/>
  <c r="BL56" i="16" s="1"/>
  <c r="BN56" i="16" s="1"/>
  <c r="BF57" i="16"/>
  <c r="BJ57" i="16"/>
  <c r="BK57" i="16" s="1"/>
  <c r="BG57" i="16"/>
  <c r="BH57" i="16"/>
  <c r="BI57" i="16"/>
  <c r="O543" i="8"/>
  <c r="C543" i="8"/>
  <c r="B544" i="8"/>
  <c r="O527" i="8"/>
  <c r="C527" i="8"/>
  <c r="B528" i="8"/>
  <c r="O511" i="8"/>
  <c r="C511" i="8"/>
  <c r="B512" i="8"/>
  <c r="E56" i="8"/>
  <c r="F55" i="8"/>
  <c r="BB57" i="16" l="1"/>
  <c r="BL57" i="16" s="1" a="1"/>
  <c r="BL57" i="16" s="1"/>
  <c r="BN57" i="16" s="1"/>
  <c r="BI58" i="16"/>
  <c r="BF58" i="16"/>
  <c r="BJ58" i="16"/>
  <c r="BK58" i="16" s="1"/>
  <c r="BG58" i="16"/>
  <c r="BH58" i="16"/>
  <c r="F56" i="8"/>
  <c r="E57" i="8"/>
  <c r="O544" i="8"/>
  <c r="C544" i="8"/>
  <c r="O528" i="8"/>
  <c r="C528" i="8"/>
  <c r="O512" i="8"/>
  <c r="C512" i="8"/>
  <c r="BB58" i="16" l="1"/>
  <c r="BL58" i="16" s="1" a="1"/>
  <c r="BL58" i="16" s="1"/>
  <c r="BN58" i="16" s="1"/>
  <c r="BH59" i="16"/>
  <c r="BI59" i="16"/>
  <c r="BF59" i="16"/>
  <c r="BJ59" i="16"/>
  <c r="BK59" i="16" s="1"/>
  <c r="BG59" i="16"/>
  <c r="F57" i="8"/>
  <c r="E58" i="8"/>
  <c r="K10" i="8"/>
  <c r="F10" i="8"/>
  <c r="K9" i="8"/>
  <c r="F9" i="8"/>
  <c r="B483" i="8"/>
  <c r="O483" i="8" s="1"/>
  <c r="O482" i="8"/>
  <c r="C482" i="8"/>
  <c r="B467" i="8"/>
  <c r="O467" i="8" s="1"/>
  <c r="O466" i="8"/>
  <c r="C466" i="8"/>
  <c r="B451" i="8"/>
  <c r="C451" i="8" s="1"/>
  <c r="O450" i="8"/>
  <c r="C450" i="8"/>
  <c r="B435" i="8"/>
  <c r="O434" i="8"/>
  <c r="C434" i="8"/>
  <c r="B419" i="8"/>
  <c r="B420" i="8" s="1"/>
  <c r="O418" i="8"/>
  <c r="C418" i="8"/>
  <c r="B403" i="8"/>
  <c r="O402" i="8"/>
  <c r="C402" i="8"/>
  <c r="B387" i="8"/>
  <c r="C387" i="8" s="1"/>
  <c r="O386" i="8"/>
  <c r="C386" i="8"/>
  <c r="B371" i="8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C384" i="8" s="1"/>
  <c r="O370" i="8"/>
  <c r="C370" i="8"/>
  <c r="B355" i="8"/>
  <c r="C355" i="8" s="1"/>
  <c r="O354" i="8"/>
  <c r="C354" i="8"/>
  <c r="B339" i="8"/>
  <c r="O339" i="8" s="1"/>
  <c r="O338" i="8"/>
  <c r="C338" i="8"/>
  <c r="B323" i="8"/>
  <c r="B324" i="8" s="1"/>
  <c r="O322" i="8"/>
  <c r="C322" i="8"/>
  <c r="B307" i="8"/>
  <c r="B308" i="8" s="1"/>
  <c r="O308" i="8" s="1"/>
  <c r="O306" i="8"/>
  <c r="C306" i="8"/>
  <c r="B273" i="8"/>
  <c r="O273" i="8" s="1"/>
  <c r="C272" i="8"/>
  <c r="B257" i="8"/>
  <c r="O257" i="8" s="1"/>
  <c r="O256" i="8"/>
  <c r="C256" i="8"/>
  <c r="B241" i="8"/>
  <c r="B242" i="8" s="1"/>
  <c r="O240" i="8"/>
  <c r="C240" i="8"/>
  <c r="B225" i="8"/>
  <c r="O224" i="8"/>
  <c r="C224" i="8"/>
  <c r="B209" i="8"/>
  <c r="O209" i="8" s="1"/>
  <c r="O208" i="8"/>
  <c r="C208" i="8"/>
  <c r="B193" i="8"/>
  <c r="C193" i="8" s="1"/>
  <c r="O192" i="8"/>
  <c r="C192" i="8"/>
  <c r="B177" i="8"/>
  <c r="B178" i="8" s="1"/>
  <c r="O176" i="8"/>
  <c r="C176" i="8"/>
  <c r="B158" i="8"/>
  <c r="C158" i="8" s="1"/>
  <c r="O157" i="8"/>
  <c r="C157" i="8"/>
  <c r="F123" i="8"/>
  <c r="K122" i="8"/>
  <c r="F122" i="8"/>
  <c r="K121" i="8"/>
  <c r="F121" i="8"/>
  <c r="K120" i="8"/>
  <c r="F120" i="8"/>
  <c r="K119" i="8"/>
  <c r="F119" i="8"/>
  <c r="K118" i="8"/>
  <c r="F118" i="8"/>
  <c r="K115" i="8"/>
  <c r="F115" i="8"/>
  <c r="K114" i="8"/>
  <c r="F114" i="8"/>
  <c r="K113" i="8"/>
  <c r="F113" i="8"/>
  <c r="K112" i="8"/>
  <c r="F112" i="8"/>
  <c r="K111" i="8"/>
  <c r="F111" i="8"/>
  <c r="K110" i="8"/>
  <c r="F110" i="8"/>
  <c r="K105" i="8"/>
  <c r="F105" i="8"/>
  <c r="K104" i="8"/>
  <c r="F104" i="8"/>
  <c r="K103" i="8"/>
  <c r="F103" i="8"/>
  <c r="K102" i="8"/>
  <c r="F102" i="8"/>
  <c r="K98" i="8"/>
  <c r="F98" i="8"/>
  <c r="K97" i="8"/>
  <c r="F97" i="8"/>
  <c r="K96" i="8"/>
  <c r="F96" i="8"/>
  <c r="K93" i="8"/>
  <c r="F93" i="8"/>
  <c r="K92" i="8"/>
  <c r="F92" i="8"/>
  <c r="K91" i="8"/>
  <c r="F91" i="8"/>
  <c r="K90" i="8"/>
  <c r="F90" i="8"/>
  <c r="K89" i="8"/>
  <c r="F89" i="8"/>
  <c r="K88" i="8"/>
  <c r="F88" i="8"/>
  <c r="K87" i="8"/>
  <c r="F87" i="8"/>
  <c r="K86" i="8"/>
  <c r="F86" i="8"/>
  <c r="K85" i="8"/>
  <c r="F85" i="8"/>
  <c r="K80" i="8"/>
  <c r="F80" i="8"/>
  <c r="K79" i="8"/>
  <c r="F79" i="8"/>
  <c r="K78" i="8"/>
  <c r="F78" i="8"/>
  <c r="K75" i="8"/>
  <c r="K74" i="8"/>
  <c r="F74" i="8"/>
  <c r="K73" i="8"/>
  <c r="F73" i="8"/>
  <c r="K72" i="8"/>
  <c r="F72" i="8"/>
  <c r="K71" i="8"/>
  <c r="F71" i="8"/>
  <c r="K70" i="8"/>
  <c r="F70" i="8"/>
  <c r="K43" i="8"/>
  <c r="K42" i="8"/>
  <c r="F42" i="8"/>
  <c r="K38" i="8"/>
  <c r="F38" i="8"/>
  <c r="K37" i="8"/>
  <c r="F37" i="8"/>
  <c r="K36" i="8"/>
  <c r="F36" i="8"/>
  <c r="K35" i="8"/>
  <c r="F35" i="8"/>
  <c r="K34" i="8"/>
  <c r="F34" i="8"/>
  <c r="K33" i="8"/>
  <c r="F33" i="8"/>
  <c r="K32" i="8"/>
  <c r="F32" i="8"/>
  <c r="K31" i="8"/>
  <c r="F31" i="8"/>
  <c r="K30" i="8"/>
  <c r="F30" i="8"/>
  <c r="K29" i="8"/>
  <c r="F29" i="8"/>
  <c r="K28" i="8"/>
  <c r="F28" i="8"/>
  <c r="K27" i="8"/>
  <c r="F27" i="8"/>
  <c r="K26" i="8"/>
  <c r="F26" i="8"/>
  <c r="K25" i="8"/>
  <c r="F25" i="8"/>
  <c r="K24" i="8"/>
  <c r="F24" i="8"/>
  <c r="K21" i="8"/>
  <c r="F21" i="8"/>
  <c r="K20" i="8"/>
  <c r="F20" i="8"/>
  <c r="K19" i="8"/>
  <c r="F19" i="8"/>
  <c r="K8" i="8"/>
  <c r="F8" i="8"/>
  <c r="K7" i="8"/>
  <c r="F7" i="8"/>
  <c r="K6" i="8"/>
  <c r="F6" i="8"/>
  <c r="C31" i="9"/>
  <c r="E31" i="9" s="1"/>
  <c r="C15" i="11"/>
  <c r="C4" i="11"/>
  <c r="C28" i="9"/>
  <c r="C22" i="11"/>
  <c r="C35" i="11"/>
  <c r="C58" i="9"/>
  <c r="E58" i="9" s="1"/>
  <c r="C15" i="9"/>
  <c r="C56" i="9"/>
  <c r="C23" i="9"/>
  <c r="BB59" i="16" l="1"/>
  <c r="BL59" i="16" s="1" a="1"/>
  <c r="BL59" i="16" s="1"/>
  <c r="BN59" i="16" s="1"/>
  <c r="BG60" i="16"/>
  <c r="BH60" i="16"/>
  <c r="BI60" i="16"/>
  <c r="BF60" i="16"/>
  <c r="BJ60" i="16"/>
  <c r="BK60" i="16" s="1"/>
  <c r="F58" i="8"/>
  <c r="E59" i="8"/>
  <c r="E35" i="11"/>
  <c r="G35" i="11"/>
  <c r="G17" i="11"/>
  <c r="G15" i="11"/>
  <c r="E15" i="11"/>
  <c r="G16" i="11"/>
  <c r="G22" i="11"/>
  <c r="C23" i="11"/>
  <c r="E23" i="11" s="1"/>
  <c r="C60" i="9"/>
  <c r="E60" i="9" s="1"/>
  <c r="E22" i="11"/>
  <c r="G10" i="11"/>
  <c r="G8" i="11"/>
  <c r="G6" i="11"/>
  <c r="G7" i="11"/>
  <c r="G5" i="11"/>
  <c r="E5" i="11" s="1"/>
  <c r="G9" i="11"/>
  <c r="G4" i="11"/>
  <c r="E4" i="11" s="1"/>
  <c r="C57" i="9"/>
  <c r="G57" i="9" s="1"/>
  <c r="C51" i="9"/>
  <c r="C483" i="8"/>
  <c r="E28" i="9"/>
  <c r="G28" i="9"/>
  <c r="E56" i="9"/>
  <c r="G56" i="9"/>
  <c r="G15" i="9"/>
  <c r="E15" i="9" s="1"/>
  <c r="G25" i="9"/>
  <c r="G24" i="9"/>
  <c r="G23" i="9"/>
  <c r="E23" i="9" s="1"/>
  <c r="B484" i="8"/>
  <c r="O484" i="8" s="1"/>
  <c r="B210" i="8"/>
  <c r="B211" i="8" s="1"/>
  <c r="C211" i="8" s="1"/>
  <c r="B309" i="8"/>
  <c r="O309" i="8" s="1"/>
  <c r="O323" i="8"/>
  <c r="O355" i="8"/>
  <c r="B356" i="8"/>
  <c r="B357" i="8" s="1"/>
  <c r="B358" i="8" s="1"/>
  <c r="B452" i="8"/>
  <c r="C452" i="8" s="1"/>
  <c r="O382" i="8"/>
  <c r="O387" i="8"/>
  <c r="C419" i="8"/>
  <c r="O177" i="8"/>
  <c r="B194" i="8"/>
  <c r="C194" i="8" s="1"/>
  <c r="C209" i="8"/>
  <c r="C377" i="8"/>
  <c r="C380" i="8"/>
  <c r="O158" i="8"/>
  <c r="C372" i="8"/>
  <c r="B159" i="8"/>
  <c r="C159" i="8" s="1"/>
  <c r="C177" i="8"/>
  <c r="O374" i="8"/>
  <c r="B388" i="8"/>
  <c r="B389" i="8" s="1"/>
  <c r="C241" i="8"/>
  <c r="C375" i="8"/>
  <c r="O377" i="8"/>
  <c r="O380" i="8"/>
  <c r="C383" i="8"/>
  <c r="C467" i="8"/>
  <c r="C308" i="8"/>
  <c r="C323" i="8"/>
  <c r="O371" i="8"/>
  <c r="O373" i="8"/>
  <c r="O376" i="8"/>
  <c r="C379" i="8"/>
  <c r="O381" i="8"/>
  <c r="O384" i="8"/>
  <c r="O451" i="8"/>
  <c r="C273" i="8"/>
  <c r="C309" i="8"/>
  <c r="O372" i="8"/>
  <c r="O241" i="8"/>
  <c r="B274" i="8"/>
  <c r="C274" i="8" s="1"/>
  <c r="B310" i="8"/>
  <c r="O310" i="8" s="1"/>
  <c r="C371" i="8"/>
  <c r="C373" i="8"/>
  <c r="C376" i="8"/>
  <c r="O378" i="8"/>
  <c r="C381" i="8"/>
  <c r="B468" i="8"/>
  <c r="O357" i="8"/>
  <c r="B226" i="8"/>
  <c r="C225" i="8"/>
  <c r="O435" i="8"/>
  <c r="B436" i="8"/>
  <c r="C435" i="8"/>
  <c r="B179" i="8"/>
  <c r="C178" i="8"/>
  <c r="O178" i="8"/>
  <c r="O193" i="8"/>
  <c r="O225" i="8"/>
  <c r="B243" i="8"/>
  <c r="C242" i="8"/>
  <c r="O242" i="8"/>
  <c r="B311" i="8"/>
  <c r="O194" i="8"/>
  <c r="O211" i="8"/>
  <c r="C257" i="8"/>
  <c r="B258" i="8"/>
  <c r="C339" i="8"/>
  <c r="B340" i="8"/>
  <c r="C356" i="8"/>
  <c r="C420" i="8"/>
  <c r="B421" i="8"/>
  <c r="O420" i="8"/>
  <c r="B325" i="8"/>
  <c r="C324" i="8"/>
  <c r="O324" i="8"/>
  <c r="O307" i="8"/>
  <c r="O419" i="8"/>
  <c r="C307" i="8"/>
  <c r="O403" i="8"/>
  <c r="B404" i="8"/>
  <c r="C403" i="8"/>
  <c r="C374" i="8"/>
  <c r="O375" i="8"/>
  <c r="C378" i="8"/>
  <c r="O379" i="8"/>
  <c r="C382" i="8"/>
  <c r="O383" i="8"/>
  <c r="M3" i="7"/>
  <c r="L3" i="7"/>
  <c r="O452" i="8" l="1"/>
  <c r="B453" i="8"/>
  <c r="B454" i="8" s="1"/>
  <c r="BB60" i="16"/>
  <c r="BL60" i="16" s="1" a="1"/>
  <c r="BL60" i="16" s="1"/>
  <c r="BN60" i="16" s="1"/>
  <c r="BF61" i="16"/>
  <c r="BJ61" i="16"/>
  <c r="BK61" i="16" s="1"/>
  <c r="BG61" i="16"/>
  <c r="BH61" i="16"/>
  <c r="BI61" i="16"/>
  <c r="F59" i="8"/>
  <c r="E60" i="8"/>
  <c r="G23" i="11"/>
  <c r="G25" i="11"/>
  <c r="E57" i="9"/>
  <c r="G59" i="9"/>
  <c r="G58" i="9"/>
  <c r="G60" i="9"/>
  <c r="G52" i="9"/>
  <c r="E52" i="9" s="1"/>
  <c r="G51" i="9"/>
  <c r="E51" i="9" s="1"/>
  <c r="C76" i="11"/>
  <c r="C484" i="8"/>
  <c r="C210" i="8"/>
  <c r="C357" i="8"/>
  <c r="B212" i="8"/>
  <c r="O212" i="8" s="1"/>
  <c r="C310" i="8"/>
  <c r="B485" i="8"/>
  <c r="O356" i="8"/>
  <c r="O210" i="8"/>
  <c r="C388" i="8"/>
  <c r="B195" i="8"/>
  <c r="O195" i="8" s="1"/>
  <c r="O388" i="8"/>
  <c r="B160" i="8"/>
  <c r="B161" i="8" s="1"/>
  <c r="O161" i="8" s="1"/>
  <c r="O159" i="8"/>
  <c r="B275" i="8"/>
  <c r="O274" i="8"/>
  <c r="O453" i="8"/>
  <c r="C453" i="8"/>
  <c r="C468" i="8"/>
  <c r="O468" i="8"/>
  <c r="B469" i="8"/>
  <c r="C340" i="8"/>
  <c r="B341" i="8"/>
  <c r="O340" i="8"/>
  <c r="O358" i="8"/>
  <c r="C358" i="8"/>
  <c r="B359" i="8"/>
  <c r="O454" i="8"/>
  <c r="B455" i="8"/>
  <c r="C454" i="8"/>
  <c r="O404" i="8"/>
  <c r="C404" i="8"/>
  <c r="B405" i="8"/>
  <c r="C389" i="8"/>
  <c r="B390" i="8"/>
  <c r="O389" i="8"/>
  <c r="B422" i="8"/>
  <c r="C421" i="8"/>
  <c r="O421" i="8"/>
  <c r="O226" i="8"/>
  <c r="C226" i="8"/>
  <c r="B227" i="8"/>
  <c r="C258" i="8"/>
  <c r="B259" i="8"/>
  <c r="O258" i="8"/>
  <c r="B244" i="8"/>
  <c r="O243" i="8"/>
  <c r="C243" i="8"/>
  <c r="O436" i="8"/>
  <c r="B437" i="8"/>
  <c r="C436" i="8"/>
  <c r="B326" i="8"/>
  <c r="O325" i="8"/>
  <c r="C325" i="8"/>
  <c r="B312" i="8"/>
  <c r="C311" i="8"/>
  <c r="O311" i="8"/>
  <c r="B180" i="8"/>
  <c r="O179" i="8"/>
  <c r="C179" i="8"/>
  <c r="N3" i="7"/>
  <c r="BB61" i="16" l="1"/>
  <c r="BL61" i="16" s="1" a="1"/>
  <c r="BL61" i="16" s="1"/>
  <c r="BN61" i="16" s="1"/>
  <c r="BI62" i="16"/>
  <c r="BF62" i="16"/>
  <c r="BJ62" i="16"/>
  <c r="BK62" i="16" s="1"/>
  <c r="BG62" i="16"/>
  <c r="BH62" i="16"/>
  <c r="F60" i="8"/>
  <c r="E61" i="8"/>
  <c r="B196" i="8"/>
  <c r="C195" i="8"/>
  <c r="O160" i="8"/>
  <c r="C212" i="8"/>
  <c r="B213" i="8"/>
  <c r="C213" i="8" s="1"/>
  <c r="C485" i="8"/>
  <c r="B486" i="8"/>
  <c r="O485" i="8"/>
  <c r="C160" i="8"/>
  <c r="B162" i="8"/>
  <c r="C161" i="8"/>
  <c r="O469" i="8"/>
  <c r="B470" i="8"/>
  <c r="C469" i="8"/>
  <c r="O275" i="8"/>
  <c r="B276" i="8"/>
  <c r="O276" i="8" s="1"/>
  <c r="C275" i="8"/>
  <c r="O312" i="8"/>
  <c r="C312" i="8"/>
  <c r="B313" i="8"/>
  <c r="B214" i="8"/>
  <c r="O227" i="8"/>
  <c r="B228" i="8"/>
  <c r="C227" i="8"/>
  <c r="O359" i="8"/>
  <c r="C359" i="8"/>
  <c r="B360" i="8"/>
  <c r="B327" i="8"/>
  <c r="C326" i="8"/>
  <c r="O326" i="8"/>
  <c r="C196" i="8"/>
  <c r="O196" i="8"/>
  <c r="B197" i="8"/>
  <c r="O405" i="8"/>
  <c r="B406" i="8"/>
  <c r="C405" i="8"/>
  <c r="C341" i="8"/>
  <c r="O341" i="8"/>
  <c r="B342" i="8"/>
  <c r="B245" i="8"/>
  <c r="C244" i="8"/>
  <c r="O244" i="8"/>
  <c r="C259" i="8"/>
  <c r="O259" i="8"/>
  <c r="B260" i="8"/>
  <c r="B181" i="8"/>
  <c r="C180" i="8"/>
  <c r="O180" i="8"/>
  <c r="O437" i="8"/>
  <c r="B438" i="8"/>
  <c r="C437" i="8"/>
  <c r="O422" i="8"/>
  <c r="B423" i="8"/>
  <c r="C422" i="8"/>
  <c r="C390" i="8"/>
  <c r="B391" i="8"/>
  <c r="O390" i="8"/>
  <c r="C455" i="8"/>
  <c r="B456" i="8"/>
  <c r="O455" i="8"/>
  <c r="BB62" i="16" l="1"/>
  <c r="BL62" i="16" s="1" a="1"/>
  <c r="BL62" i="16" s="1"/>
  <c r="BN62" i="16" s="1"/>
  <c r="BH63" i="16"/>
  <c r="BI63" i="16"/>
  <c r="BF63" i="16"/>
  <c r="BJ63" i="16"/>
  <c r="BK63" i="16" s="1"/>
  <c r="BG63" i="16"/>
  <c r="F61" i="8"/>
  <c r="E62" i="8"/>
  <c r="O213" i="8"/>
  <c r="O486" i="8"/>
  <c r="B487" i="8"/>
  <c r="C486" i="8"/>
  <c r="B163" i="8"/>
  <c r="O162" i="8"/>
  <c r="C162" i="8"/>
  <c r="C276" i="8"/>
  <c r="B277" i="8"/>
  <c r="O277" i="8" s="1"/>
  <c r="B471" i="8"/>
  <c r="O470" i="8"/>
  <c r="C470" i="8"/>
  <c r="C197" i="8"/>
  <c r="B198" i="8"/>
  <c r="O197" i="8"/>
  <c r="C391" i="8"/>
  <c r="B392" i="8"/>
  <c r="O391" i="8"/>
  <c r="O438" i="8"/>
  <c r="C438" i="8"/>
  <c r="B439" i="8"/>
  <c r="C260" i="8"/>
  <c r="O260" i="8"/>
  <c r="B261" i="8"/>
  <c r="C342" i="8"/>
  <c r="O342" i="8"/>
  <c r="B343" i="8"/>
  <c r="O406" i="8"/>
  <c r="B407" i="8"/>
  <c r="C406" i="8"/>
  <c r="B314" i="8"/>
  <c r="C313" i="8"/>
  <c r="O313" i="8"/>
  <c r="B328" i="8"/>
  <c r="C327" i="8"/>
  <c r="O327" i="8"/>
  <c r="C423" i="8"/>
  <c r="B424" i="8"/>
  <c r="O423" i="8"/>
  <c r="B246" i="8"/>
  <c r="O245" i="8"/>
  <c r="C245" i="8"/>
  <c r="O456" i="8"/>
  <c r="B457" i="8"/>
  <c r="C456" i="8"/>
  <c r="B182" i="8"/>
  <c r="O181" i="8"/>
  <c r="C181" i="8"/>
  <c r="B361" i="8"/>
  <c r="O360" i="8"/>
  <c r="C360" i="8"/>
  <c r="B229" i="8"/>
  <c r="O228" i="8"/>
  <c r="C228" i="8"/>
  <c r="O214" i="8"/>
  <c r="B215" i="8"/>
  <c r="C214" i="8"/>
  <c r="BB63" i="16" l="1"/>
  <c r="BL63" i="16" s="1" a="1"/>
  <c r="BL63" i="16" s="1"/>
  <c r="BN63" i="16" s="1"/>
  <c r="BG64" i="16"/>
  <c r="BH64" i="16"/>
  <c r="BI64" i="16"/>
  <c r="BF64" i="16"/>
  <c r="BJ64" i="16"/>
  <c r="BK64" i="16" s="1"/>
  <c r="F62" i="8"/>
  <c r="E63" i="8"/>
  <c r="O487" i="8"/>
  <c r="B488" i="8"/>
  <c r="C487" i="8"/>
  <c r="C163" i="8"/>
  <c r="O163" i="8"/>
  <c r="B164" i="8"/>
  <c r="C471" i="8"/>
  <c r="O471" i="8"/>
  <c r="B472" i="8"/>
  <c r="C277" i="8"/>
  <c r="B278" i="8"/>
  <c r="O278" i="8" s="1"/>
  <c r="B329" i="8"/>
  <c r="C328" i="8"/>
  <c r="O328" i="8"/>
  <c r="C343" i="8"/>
  <c r="B344" i="8"/>
  <c r="O343" i="8"/>
  <c r="C261" i="8"/>
  <c r="B262" i="8"/>
  <c r="O261" i="8"/>
  <c r="C198" i="8"/>
  <c r="B199" i="8"/>
  <c r="O198" i="8"/>
  <c r="O407" i="8"/>
  <c r="B408" i="8"/>
  <c r="C407" i="8"/>
  <c r="O215" i="8"/>
  <c r="B216" i="8"/>
  <c r="C215" i="8"/>
  <c r="B362" i="8"/>
  <c r="C361" i="8"/>
  <c r="O361" i="8"/>
  <c r="O424" i="8"/>
  <c r="C424" i="8"/>
  <c r="B425" i="8"/>
  <c r="C392" i="8"/>
  <c r="O392" i="8"/>
  <c r="B393" i="8"/>
  <c r="B230" i="8"/>
  <c r="C229" i="8"/>
  <c r="O229" i="8"/>
  <c r="B183" i="8"/>
  <c r="C182" i="8"/>
  <c r="O182" i="8"/>
  <c r="B458" i="8"/>
  <c r="C457" i="8"/>
  <c r="O457" i="8"/>
  <c r="B247" i="8"/>
  <c r="C246" i="8"/>
  <c r="O246" i="8"/>
  <c r="B315" i="8"/>
  <c r="C314" i="8"/>
  <c r="O314" i="8"/>
  <c r="O439" i="8"/>
  <c r="B440" i="8"/>
  <c r="C439" i="8"/>
  <c r="BB64" i="16" l="1"/>
  <c r="BL64" i="16" s="1" a="1"/>
  <c r="BL64" i="16" s="1"/>
  <c r="BN64" i="16" s="1"/>
  <c r="BF65" i="16"/>
  <c r="BJ65" i="16"/>
  <c r="BK65" i="16" s="1"/>
  <c r="BG65" i="16"/>
  <c r="BH65" i="16"/>
  <c r="BI65" i="16"/>
  <c r="F63" i="8"/>
  <c r="E64" i="8"/>
  <c r="O12" i="8"/>
  <c r="P12" i="8"/>
  <c r="C488" i="8"/>
  <c r="O488" i="8"/>
  <c r="B489" i="8"/>
  <c r="B165" i="8"/>
  <c r="C164" i="8"/>
  <c r="O164" i="8"/>
  <c r="O472" i="8"/>
  <c r="C472" i="8"/>
  <c r="B473" i="8"/>
  <c r="B279" i="8"/>
  <c r="O279" i="8" s="1"/>
  <c r="C278" i="8"/>
  <c r="B184" i="8"/>
  <c r="O183" i="8"/>
  <c r="C183" i="8"/>
  <c r="O408" i="8"/>
  <c r="B409" i="8"/>
  <c r="C408" i="8"/>
  <c r="B316" i="8"/>
  <c r="C315" i="8"/>
  <c r="O315" i="8"/>
  <c r="O458" i="8"/>
  <c r="C458" i="8"/>
  <c r="B459" i="8"/>
  <c r="O230" i="8"/>
  <c r="B231" i="8"/>
  <c r="C230" i="8"/>
  <c r="C199" i="8"/>
  <c r="O199" i="8"/>
  <c r="B200" i="8"/>
  <c r="C262" i="8"/>
  <c r="B263" i="8"/>
  <c r="O262" i="8"/>
  <c r="C344" i="8"/>
  <c r="B345" i="8"/>
  <c r="O344" i="8"/>
  <c r="B330" i="8"/>
  <c r="O329" i="8"/>
  <c r="C329" i="8"/>
  <c r="O440" i="8"/>
  <c r="B441" i="8"/>
  <c r="C440" i="8"/>
  <c r="C393" i="8"/>
  <c r="O393" i="8"/>
  <c r="B394" i="8"/>
  <c r="B426" i="8"/>
  <c r="C425" i="8"/>
  <c r="O425" i="8"/>
  <c r="O216" i="8"/>
  <c r="C216" i="8"/>
  <c r="B217" i="8"/>
  <c r="B248" i="8"/>
  <c r="O247" i="8"/>
  <c r="C247" i="8"/>
  <c r="O362" i="8"/>
  <c r="C362" i="8"/>
  <c r="B363" i="8"/>
  <c r="BB65" i="16" l="1"/>
  <c r="BL65" i="16" s="1" a="1"/>
  <c r="BL65" i="16" s="1"/>
  <c r="BN65" i="16" s="1"/>
  <c r="BI66" i="16"/>
  <c r="BF66" i="16"/>
  <c r="BJ66" i="16"/>
  <c r="BK66" i="16" s="1"/>
  <c r="BG66" i="16"/>
  <c r="BH66" i="16"/>
  <c r="F64" i="8"/>
  <c r="E65" i="8"/>
  <c r="O13" i="8"/>
  <c r="O489" i="8"/>
  <c r="B490" i="8"/>
  <c r="C489" i="8"/>
  <c r="B166" i="8"/>
  <c r="O165" i="8"/>
  <c r="C165" i="8"/>
  <c r="C473" i="8"/>
  <c r="O473" i="8"/>
  <c r="B474" i="8"/>
  <c r="B280" i="8"/>
  <c r="O280" i="8" s="1"/>
  <c r="C279" i="8"/>
  <c r="B232" i="8"/>
  <c r="C231" i="8"/>
  <c r="O231" i="8"/>
  <c r="O409" i="8"/>
  <c r="B410" i="8"/>
  <c r="C409" i="8"/>
  <c r="O441" i="8"/>
  <c r="C441" i="8"/>
  <c r="B442" i="8"/>
  <c r="O217" i="8"/>
  <c r="B218" i="8"/>
  <c r="C217" i="8"/>
  <c r="C345" i="8"/>
  <c r="O345" i="8"/>
  <c r="B346" i="8"/>
  <c r="B249" i="8"/>
  <c r="O248" i="8"/>
  <c r="C248" i="8"/>
  <c r="O426" i="8"/>
  <c r="C426" i="8"/>
  <c r="B427" i="8"/>
  <c r="C394" i="8"/>
  <c r="B395" i="8"/>
  <c r="O394" i="8"/>
  <c r="B331" i="8"/>
  <c r="O330" i="8"/>
  <c r="C330" i="8"/>
  <c r="C263" i="8"/>
  <c r="B264" i="8"/>
  <c r="O263" i="8"/>
  <c r="O316" i="8"/>
  <c r="B317" i="8"/>
  <c r="C316" i="8"/>
  <c r="B364" i="8"/>
  <c r="O363" i="8"/>
  <c r="C363" i="8"/>
  <c r="C200" i="8"/>
  <c r="O200" i="8"/>
  <c r="B201" i="8"/>
  <c r="O459" i="8"/>
  <c r="B460" i="8"/>
  <c r="C459" i="8"/>
  <c r="B185" i="8"/>
  <c r="O184" i="8"/>
  <c r="C184" i="8"/>
  <c r="BB66" i="16" l="1"/>
  <c r="BL66" i="16" s="1" a="1"/>
  <c r="BL66" i="16" s="1"/>
  <c r="BN66" i="16" s="1"/>
  <c r="BH67" i="16"/>
  <c r="BI67" i="16"/>
  <c r="BF67" i="16"/>
  <c r="BJ67" i="16"/>
  <c r="BK67" i="16" s="1"/>
  <c r="BG67" i="16"/>
  <c r="F65" i="8"/>
  <c r="E66" i="8"/>
  <c r="B491" i="8"/>
  <c r="C490" i="8"/>
  <c r="O490" i="8"/>
  <c r="C166" i="8"/>
  <c r="B167" i="8"/>
  <c r="O166" i="8"/>
  <c r="C474" i="8"/>
  <c r="O474" i="8"/>
  <c r="B475" i="8"/>
  <c r="C280" i="8"/>
  <c r="B281" i="8"/>
  <c r="O281" i="8" s="1"/>
  <c r="B250" i="8"/>
  <c r="C249" i="8"/>
  <c r="O249" i="8"/>
  <c r="C395" i="8"/>
  <c r="B396" i="8"/>
  <c r="O395" i="8"/>
  <c r="O427" i="8"/>
  <c r="C427" i="8"/>
  <c r="B428" i="8"/>
  <c r="O218" i="8"/>
  <c r="B219" i="8"/>
  <c r="C218" i="8"/>
  <c r="O317" i="8"/>
  <c r="C317" i="8"/>
  <c r="B318" i="8"/>
  <c r="O410" i="8"/>
  <c r="C410" i="8"/>
  <c r="B411" i="8"/>
  <c r="B233" i="8"/>
  <c r="O232" i="8"/>
  <c r="C232" i="8"/>
  <c r="C346" i="8"/>
  <c r="O346" i="8"/>
  <c r="B347" i="8"/>
  <c r="C201" i="8"/>
  <c r="O201" i="8"/>
  <c r="B202" i="8"/>
  <c r="B186" i="8"/>
  <c r="C185" i="8"/>
  <c r="O185" i="8"/>
  <c r="B461" i="8"/>
  <c r="O460" i="8"/>
  <c r="C460" i="8"/>
  <c r="B365" i="8"/>
  <c r="O364" i="8"/>
  <c r="C364" i="8"/>
  <c r="C264" i="8"/>
  <c r="O264" i="8"/>
  <c r="B265" i="8"/>
  <c r="B332" i="8"/>
  <c r="C331" i="8"/>
  <c r="O331" i="8"/>
  <c r="O442" i="8"/>
  <c r="B443" i="8"/>
  <c r="C442" i="8"/>
  <c r="BB67" i="16" l="1"/>
  <c r="BL67" i="16" s="1" a="1"/>
  <c r="BL67" i="16" s="1"/>
  <c r="BN67" i="16" s="1"/>
  <c r="BG68" i="16"/>
  <c r="BH68" i="16"/>
  <c r="BI68" i="16"/>
  <c r="BJ68" i="16"/>
  <c r="BK68" i="16" s="1"/>
  <c r="BF68" i="16"/>
  <c r="F66" i="8"/>
  <c r="E67" i="8"/>
  <c r="O491" i="8"/>
  <c r="B492" i="8"/>
  <c r="C491" i="8"/>
  <c r="C167" i="8"/>
  <c r="O167" i="8"/>
  <c r="B168" i="8"/>
  <c r="C281" i="8"/>
  <c r="B282" i="8"/>
  <c r="O282" i="8" s="1"/>
  <c r="C475" i="8"/>
  <c r="O475" i="8"/>
  <c r="B476" i="8"/>
  <c r="O443" i="8"/>
  <c r="B444" i="8"/>
  <c r="C443" i="8"/>
  <c r="B333" i="8"/>
  <c r="C332" i="8"/>
  <c r="O332" i="8"/>
  <c r="C265" i="8"/>
  <c r="O265" i="8"/>
  <c r="B266" i="8"/>
  <c r="B366" i="8"/>
  <c r="C365" i="8"/>
  <c r="O365" i="8"/>
  <c r="B187" i="8"/>
  <c r="C186" i="8"/>
  <c r="O186" i="8"/>
  <c r="C347" i="8"/>
  <c r="B348" i="8"/>
  <c r="O347" i="8"/>
  <c r="C428" i="8"/>
  <c r="O428" i="8"/>
  <c r="B429" i="8"/>
  <c r="C396" i="8"/>
  <c r="O396" i="8"/>
  <c r="B397" i="8"/>
  <c r="B251" i="8"/>
  <c r="C250" i="8"/>
  <c r="O250" i="8"/>
  <c r="O411" i="8"/>
  <c r="B412" i="8"/>
  <c r="C411" i="8"/>
  <c r="O219" i="8"/>
  <c r="B220" i="8"/>
  <c r="C219" i="8"/>
  <c r="B462" i="8"/>
  <c r="C461" i="8"/>
  <c r="O461" i="8"/>
  <c r="C202" i="8"/>
  <c r="B203" i="8"/>
  <c r="O202" i="8"/>
  <c r="B234" i="8"/>
  <c r="C233" i="8"/>
  <c r="O233" i="8"/>
  <c r="B319" i="8"/>
  <c r="C318" i="8"/>
  <c r="O318" i="8"/>
  <c r="BB68" i="16" l="1"/>
  <c r="BL68" i="16" s="1" a="1"/>
  <c r="BL68" i="16" s="1"/>
  <c r="BN68" i="16" s="1"/>
  <c r="BF69" i="16"/>
  <c r="BJ69" i="16"/>
  <c r="BK69" i="16" s="1"/>
  <c r="BG69" i="16"/>
  <c r="BH69" i="16"/>
  <c r="BI69" i="16"/>
  <c r="F67" i="8"/>
  <c r="E68" i="8"/>
  <c r="O492" i="8"/>
  <c r="B493" i="8"/>
  <c r="C492" i="8"/>
  <c r="C168" i="8"/>
  <c r="O168" i="8"/>
  <c r="B169" i="8"/>
  <c r="C282" i="8"/>
  <c r="B283" i="8"/>
  <c r="O283" i="8" s="1"/>
  <c r="C476" i="8"/>
  <c r="B477" i="8"/>
  <c r="O476" i="8"/>
  <c r="O444" i="8"/>
  <c r="C444" i="8"/>
  <c r="B445" i="8"/>
  <c r="O366" i="8"/>
  <c r="B367" i="8"/>
  <c r="C366" i="8"/>
  <c r="C266" i="8"/>
  <c r="B267" i="8"/>
  <c r="O266" i="8"/>
  <c r="B334" i="8"/>
  <c r="O333" i="8"/>
  <c r="C333" i="8"/>
  <c r="B320" i="8"/>
  <c r="C319" i="8"/>
  <c r="O319" i="8"/>
  <c r="O412" i="8"/>
  <c r="B413" i="8"/>
  <c r="C412" i="8"/>
  <c r="C348" i="8"/>
  <c r="B349" i="8"/>
  <c r="O348" i="8"/>
  <c r="B188" i="8"/>
  <c r="O187" i="8"/>
  <c r="C187" i="8"/>
  <c r="O234" i="8"/>
  <c r="B235" i="8"/>
  <c r="C234" i="8"/>
  <c r="C203" i="8"/>
  <c r="B204" i="8"/>
  <c r="O203" i="8"/>
  <c r="O462" i="8"/>
  <c r="B463" i="8"/>
  <c r="C462" i="8"/>
  <c r="C397" i="8"/>
  <c r="O397" i="8"/>
  <c r="B398" i="8"/>
  <c r="O220" i="8"/>
  <c r="B221" i="8"/>
  <c r="C220" i="8"/>
  <c r="B252" i="8"/>
  <c r="O251" i="8"/>
  <c r="C251" i="8"/>
  <c r="C429" i="8"/>
  <c r="B430" i="8"/>
  <c r="O429" i="8"/>
  <c r="BB69" i="16" l="1"/>
  <c r="BL69" i="16" s="1" a="1"/>
  <c r="BL69" i="16" s="1"/>
  <c r="BN69" i="16" s="1"/>
  <c r="BI70" i="16"/>
  <c r="BF70" i="16"/>
  <c r="BJ70" i="16"/>
  <c r="BK70" i="16" s="1"/>
  <c r="BG70" i="16"/>
  <c r="BH70" i="16"/>
  <c r="F68" i="8"/>
  <c r="E69" i="8"/>
  <c r="F69" i="8" s="1"/>
  <c r="C493" i="8"/>
  <c r="B494" i="8"/>
  <c r="O493" i="8"/>
  <c r="B170" i="8"/>
  <c r="O169" i="8"/>
  <c r="C169" i="8"/>
  <c r="B284" i="8"/>
  <c r="O284" i="8" s="1"/>
  <c r="C283" i="8"/>
  <c r="B478" i="8"/>
  <c r="O477" i="8"/>
  <c r="C477" i="8"/>
  <c r="C430" i="8"/>
  <c r="B431" i="8"/>
  <c r="O430" i="8"/>
  <c r="B236" i="8"/>
  <c r="O235" i="8"/>
  <c r="C235" i="8"/>
  <c r="O349" i="8"/>
  <c r="C349" i="8"/>
  <c r="B350" i="8"/>
  <c r="C267" i="8"/>
  <c r="B268" i="8"/>
  <c r="O267" i="8"/>
  <c r="O445" i="8"/>
  <c r="B446" i="8"/>
  <c r="C445" i="8"/>
  <c r="C398" i="8"/>
  <c r="B399" i="8"/>
  <c r="O398" i="8"/>
  <c r="C204" i="8"/>
  <c r="O204" i="8"/>
  <c r="B205" i="8"/>
  <c r="O413" i="8"/>
  <c r="C413" i="8"/>
  <c r="B414" i="8"/>
  <c r="B368" i="8"/>
  <c r="C367" i="8"/>
  <c r="O367" i="8"/>
  <c r="B253" i="8"/>
  <c r="C252" i="8"/>
  <c r="O252" i="8"/>
  <c r="O221" i="8"/>
  <c r="B222" i="8"/>
  <c r="C221" i="8"/>
  <c r="B464" i="8"/>
  <c r="O463" i="8"/>
  <c r="C463" i="8"/>
  <c r="B189" i="8"/>
  <c r="O188" i="8"/>
  <c r="C188" i="8"/>
  <c r="O320" i="8"/>
  <c r="C320" i="8"/>
  <c r="B335" i="8"/>
  <c r="C334" i="8"/>
  <c r="O334" i="8"/>
  <c r="BB70" i="16" l="1"/>
  <c r="BL70" i="16" s="1" a="1"/>
  <c r="BL70" i="16" s="1"/>
  <c r="BN70" i="16" s="1"/>
  <c r="BH71" i="16"/>
  <c r="BI71" i="16"/>
  <c r="BF71" i="16"/>
  <c r="BJ71" i="16"/>
  <c r="BK71" i="16" s="1"/>
  <c r="BG71" i="16"/>
  <c r="B495" i="8"/>
  <c r="C494" i="8"/>
  <c r="O494" i="8"/>
  <c r="B171" i="8"/>
  <c r="B172" i="8" s="1"/>
  <c r="C170" i="8"/>
  <c r="O170" i="8"/>
  <c r="C284" i="8"/>
  <c r="B285" i="8"/>
  <c r="O285" i="8" s="1"/>
  <c r="C478" i="8"/>
  <c r="B479" i="8"/>
  <c r="O478" i="8"/>
  <c r="B190" i="8"/>
  <c r="O189" i="8"/>
  <c r="C189" i="8"/>
  <c r="O464" i="8"/>
  <c r="C464" i="8"/>
  <c r="C399" i="8"/>
  <c r="O399" i="8"/>
  <c r="B400" i="8"/>
  <c r="C236" i="8"/>
  <c r="B237" i="8"/>
  <c r="O236" i="8"/>
  <c r="B336" i="8"/>
  <c r="C335" i="8"/>
  <c r="O335" i="8"/>
  <c r="O222" i="8"/>
  <c r="C222" i="8"/>
  <c r="B254" i="8"/>
  <c r="C253" i="8"/>
  <c r="O253" i="8"/>
  <c r="C205" i="8"/>
  <c r="O205" i="8"/>
  <c r="B206" i="8"/>
  <c r="C431" i="8"/>
  <c r="O431" i="8"/>
  <c r="B432" i="8"/>
  <c r="C268" i="8"/>
  <c r="O268" i="8"/>
  <c r="B269" i="8"/>
  <c r="C368" i="8"/>
  <c r="O368" i="8"/>
  <c r="O414" i="8"/>
  <c r="C414" i="8"/>
  <c r="B415" i="8"/>
  <c r="O446" i="8"/>
  <c r="B447" i="8"/>
  <c r="C446" i="8"/>
  <c r="O350" i="8"/>
  <c r="B351" i="8"/>
  <c r="C350" i="8"/>
  <c r="B173" i="8" l="1"/>
  <c r="O172" i="8"/>
  <c r="C172" i="8"/>
  <c r="BB71" i="16"/>
  <c r="BL71" i="16" s="1" a="1"/>
  <c r="BL71" i="16" s="1"/>
  <c r="BN71" i="16" s="1"/>
  <c r="BG72" i="16"/>
  <c r="BH72" i="16"/>
  <c r="BI72" i="16"/>
  <c r="BJ72" i="16"/>
  <c r="BK72" i="16" s="1"/>
  <c r="BF72" i="16"/>
  <c r="O495" i="8"/>
  <c r="C495" i="8"/>
  <c r="B496" i="8"/>
  <c r="C171" i="8"/>
  <c r="O171" i="8"/>
  <c r="B286" i="8"/>
  <c r="C285" i="8"/>
  <c r="B480" i="8"/>
  <c r="C479" i="8"/>
  <c r="O479" i="8"/>
  <c r="C190" i="8"/>
  <c r="O190" i="8"/>
  <c r="O351" i="8"/>
  <c r="B352" i="8"/>
  <c r="C351" i="8"/>
  <c r="C269" i="8"/>
  <c r="O269" i="8"/>
  <c r="B270" i="8"/>
  <c r="C336" i="8"/>
  <c r="O336" i="8"/>
  <c r="B238" i="8"/>
  <c r="C237" i="8"/>
  <c r="O237" i="8"/>
  <c r="C400" i="8"/>
  <c r="O400" i="8"/>
  <c r="C206" i="8"/>
  <c r="O206" i="8"/>
  <c r="O447" i="8"/>
  <c r="B448" i="8"/>
  <c r="C447" i="8"/>
  <c r="O415" i="8"/>
  <c r="B416" i="8"/>
  <c r="C415" i="8"/>
  <c r="C432" i="8"/>
  <c r="O432" i="8"/>
  <c r="C254" i="8"/>
  <c r="O254" i="8"/>
  <c r="B287" i="8" l="1"/>
  <c r="O287" i="8" s="1"/>
  <c r="O286" i="8"/>
  <c r="B174" i="8"/>
  <c r="C173" i="8"/>
  <c r="O173" i="8"/>
  <c r="BB72" i="16"/>
  <c r="BL72" i="16" s="1" a="1"/>
  <c r="BL72" i="16" s="1"/>
  <c r="BN72" i="16" s="1"/>
  <c r="BI73" i="16"/>
  <c r="BF73" i="16"/>
  <c r="BJ73" i="16"/>
  <c r="BK73" i="16" s="1"/>
  <c r="BG73" i="16"/>
  <c r="BH73" i="16"/>
  <c r="O496" i="8"/>
  <c r="C496" i="8"/>
  <c r="C287" i="8"/>
  <c r="B288" i="8"/>
  <c r="C480" i="8"/>
  <c r="O480" i="8"/>
  <c r="C286" i="8"/>
  <c r="O352" i="8"/>
  <c r="C352" i="8"/>
  <c r="O448" i="8"/>
  <c r="C448" i="8"/>
  <c r="C270" i="8"/>
  <c r="O270" i="8"/>
  <c r="O416" i="8"/>
  <c r="C416" i="8"/>
  <c r="O238" i="8"/>
  <c r="C238" i="8"/>
  <c r="O174" i="8" l="1"/>
  <c r="C174" i="8"/>
  <c r="B289" i="8"/>
  <c r="O289" i="8" s="1"/>
  <c r="O288" i="8"/>
  <c r="BB73" i="16"/>
  <c r="BL73" i="16" s="1" a="1"/>
  <c r="BL73" i="16" s="1"/>
  <c r="BN73" i="16" s="1"/>
  <c r="BH74" i="16"/>
  <c r="BJ74" i="16"/>
  <c r="BK74" i="16" s="1"/>
  <c r="BI74" i="16"/>
  <c r="BG74" i="16"/>
  <c r="BF74" i="16"/>
  <c r="B290" i="8"/>
  <c r="O290" i="8" s="1"/>
  <c r="C289" i="8"/>
  <c r="C288" i="8"/>
  <c r="BB74" i="16" l="1"/>
  <c r="BL74" i="16" s="1" a="1"/>
  <c r="BL74" i="16" s="1"/>
  <c r="BN74" i="16" s="1"/>
  <c r="BG75" i="16"/>
  <c r="BH75" i="16"/>
  <c r="BI75" i="16"/>
  <c r="BF75" i="16"/>
  <c r="BJ75" i="16"/>
  <c r="BK75" i="16" s="1"/>
  <c r="BF76" i="16"/>
  <c r="BJ76" i="16"/>
  <c r="BK76" i="16" s="1"/>
  <c r="BG76" i="16"/>
  <c r="BI76" i="16"/>
  <c r="BH76" i="16"/>
  <c r="B291" i="8"/>
  <c r="O291" i="8" s="1"/>
  <c r="C290" i="8"/>
  <c r="B4" i="7"/>
  <c r="B5" i="7"/>
  <c r="B6" i="7"/>
  <c r="B7" i="7"/>
  <c r="B8" i="7"/>
  <c r="B9" i="7"/>
  <c r="C9" i="7"/>
  <c r="E9" i="7" s="1"/>
  <c r="B11" i="7"/>
  <c r="B12" i="7"/>
  <c r="B13" i="7"/>
  <c r="D13" i="7" s="1"/>
  <c r="B17" i="7"/>
  <c r="B18" i="7"/>
  <c r="D18" i="7" s="1"/>
  <c r="B19" i="7"/>
  <c r="B20" i="7"/>
  <c r="B22" i="7"/>
  <c r="B23" i="7"/>
  <c r="B25" i="7"/>
  <c r="D25" i="7" s="1"/>
  <c r="C25" i="7"/>
  <c r="E25" i="7" s="1"/>
  <c r="B27" i="7"/>
  <c r="F27" i="7" s="1"/>
  <c r="D27" i="7" s="1"/>
  <c r="B28" i="7"/>
  <c r="B29" i="7"/>
  <c r="B30" i="7"/>
  <c r="B31" i="7"/>
  <c r="B32" i="7"/>
  <c r="B33" i="7"/>
  <c r="B34" i="7"/>
  <c r="B35" i="7"/>
  <c r="D35" i="7" s="1"/>
  <c r="B36" i="7"/>
  <c r="B38" i="7"/>
  <c r="B39" i="7"/>
  <c r="D39" i="7" s="1"/>
  <c r="B40" i="7"/>
  <c r="D40" i="7" s="1"/>
  <c r="B41" i="7"/>
  <c r="D41" i="7" s="1"/>
  <c r="C41" i="7"/>
  <c r="E41" i="7" s="1"/>
  <c r="B43" i="7"/>
  <c r="B44" i="7"/>
  <c r="B45" i="7"/>
  <c r="B46" i="7"/>
  <c r="D46" i="7" s="1"/>
  <c r="B47" i="7"/>
  <c r="B49" i="7"/>
  <c r="B50" i="7"/>
  <c r="B51" i="7"/>
  <c r="B53" i="7"/>
  <c r="B54" i="7"/>
  <c r="D54" i="7" s="1"/>
  <c r="C54" i="7"/>
  <c r="E54" i="7" s="1"/>
  <c r="B55" i="7"/>
  <c r="D55" i="7" s="1"/>
  <c r="C55" i="7"/>
  <c r="E55" i="7" s="1"/>
  <c r="B56" i="7"/>
  <c r="C56" i="7"/>
  <c r="E56" i="7" s="1"/>
  <c r="B58" i="7"/>
  <c r="B59" i="7"/>
  <c r="C59" i="7"/>
  <c r="E59" i="7" s="1"/>
  <c r="B61" i="7"/>
  <c r="D61" i="7" s="1"/>
  <c r="B63" i="7"/>
  <c r="B64" i="7"/>
  <c r="B65" i="7"/>
  <c r="C65" i="7"/>
  <c r="E65" i="7" s="1"/>
  <c r="B67" i="7"/>
  <c r="B69" i="7"/>
  <c r="B70" i="7"/>
  <c r="B72" i="7"/>
  <c r="B74" i="7"/>
  <c r="B75" i="7"/>
  <c r="B77" i="7"/>
  <c r="B78" i="7"/>
  <c r="D78" i="7" s="1"/>
  <c r="B79" i="7"/>
  <c r="D79" i="7" s="1"/>
  <c r="B80" i="7"/>
  <c r="B81" i="7"/>
  <c r="D81" i="7" s="1"/>
  <c r="B82" i="7"/>
  <c r="D82" i="7" s="1"/>
  <c r="B83" i="7"/>
  <c r="D83" i="7" s="1"/>
  <c r="B84" i="7"/>
  <c r="D84" i="7" s="1"/>
  <c r="B85" i="7"/>
  <c r="D85" i="7" s="1"/>
  <c r="B92" i="7"/>
  <c r="B93" i="7"/>
  <c r="B94" i="7"/>
  <c r="B95" i="7"/>
  <c r="B3" i="7"/>
  <c r="E192" i="8" l="1"/>
  <c r="G157" i="8"/>
  <c r="G272" i="8"/>
  <c r="G274" i="8"/>
  <c r="G159" i="8"/>
  <c r="G273" i="8"/>
  <c r="G275" i="8"/>
  <c r="G278" i="8"/>
  <c r="G167" i="8"/>
  <c r="G168" i="8"/>
  <c r="G282" i="8"/>
  <c r="G169" i="8"/>
  <c r="G170" i="8"/>
  <c r="G285" i="8"/>
  <c r="G171" i="8"/>
  <c r="G172" i="8"/>
  <c r="G173" i="8"/>
  <c r="G290" i="8"/>
  <c r="G289" i="8"/>
  <c r="G174" i="8"/>
  <c r="BB75" i="16"/>
  <c r="BL75" i="16" s="1" a="1"/>
  <c r="BL75" i="16" s="1"/>
  <c r="BN75" i="16" s="1"/>
  <c r="BB76" i="16"/>
  <c r="BL76" i="16" s="1" a="1"/>
  <c r="BL76" i="16" s="1"/>
  <c r="BN76" i="16" s="1"/>
  <c r="B292" i="8"/>
  <c r="O292" i="8" s="1"/>
  <c r="C291" i="8"/>
  <c r="E344" i="8"/>
  <c r="X344" i="8" s="1"/>
  <c r="E348" i="8"/>
  <c r="X348" i="8" s="1"/>
  <c r="E352" i="8"/>
  <c r="X352" i="8" s="1"/>
  <c r="E394" i="8"/>
  <c r="X394" i="8" s="1"/>
  <c r="E398" i="8"/>
  <c r="X398" i="8" s="1"/>
  <c r="E343" i="8"/>
  <c r="X343" i="8" s="1"/>
  <c r="E397" i="8"/>
  <c r="X397" i="8" s="1"/>
  <c r="E345" i="8"/>
  <c r="X345" i="8" s="1"/>
  <c r="E349" i="8"/>
  <c r="X349" i="8" s="1"/>
  <c r="E391" i="8"/>
  <c r="E395" i="8"/>
  <c r="X395" i="8" s="1"/>
  <c r="E399" i="8"/>
  <c r="X399" i="8" s="1"/>
  <c r="E347" i="8"/>
  <c r="X347" i="8" s="1"/>
  <c r="E346" i="8"/>
  <c r="X346" i="8" s="1"/>
  <c r="E350" i="8"/>
  <c r="X350" i="8" s="1"/>
  <c r="E392" i="8"/>
  <c r="X392" i="8" s="1"/>
  <c r="E396" i="8"/>
  <c r="X396" i="8" s="1"/>
  <c r="E400" i="8"/>
  <c r="X400" i="8" s="1"/>
  <c r="E351" i="8"/>
  <c r="X351" i="8" s="1"/>
  <c r="E393" i="8"/>
  <c r="X393" i="8" s="1"/>
  <c r="G514" i="8"/>
  <c r="G515" i="8"/>
  <c r="F92" i="7"/>
  <c r="D92" i="7" s="1"/>
  <c r="F93" i="7"/>
  <c r="D93" i="7" s="1"/>
  <c r="E376" i="8"/>
  <c r="X376" i="8" s="1"/>
  <c r="F86" i="7"/>
  <c r="D86" i="7" s="1"/>
  <c r="F88" i="7"/>
  <c r="F87" i="7"/>
  <c r="F90" i="7"/>
  <c r="F89" i="7"/>
  <c r="G158" i="8"/>
  <c r="G160" i="8"/>
  <c r="G498" i="8"/>
  <c r="G530" i="8"/>
  <c r="G499" i="8"/>
  <c r="E500" i="8"/>
  <c r="X500" i="8" s="1"/>
  <c r="G532" i="8"/>
  <c r="G500" i="8"/>
  <c r="G531" i="8"/>
  <c r="G516" i="8"/>
  <c r="G501" i="8"/>
  <c r="G533" i="8"/>
  <c r="G517" i="8"/>
  <c r="E501" i="8"/>
  <c r="X501" i="8" s="1"/>
  <c r="E502" i="8"/>
  <c r="X502" i="8" s="1"/>
  <c r="G518" i="8"/>
  <c r="G534" i="8"/>
  <c r="G502" i="8"/>
  <c r="E503" i="8"/>
  <c r="X503" i="8" s="1"/>
  <c r="G535" i="8"/>
  <c r="G519" i="8"/>
  <c r="G503" i="8"/>
  <c r="G520" i="8"/>
  <c r="G504" i="8"/>
  <c r="G536" i="8"/>
  <c r="E504" i="8"/>
  <c r="X504" i="8" s="1"/>
  <c r="E505" i="8"/>
  <c r="X505" i="8" s="1"/>
  <c r="G505" i="8"/>
  <c r="G537" i="8"/>
  <c r="G521" i="8"/>
  <c r="G506" i="8"/>
  <c r="E506" i="8"/>
  <c r="X506" i="8" s="1"/>
  <c r="G538" i="8"/>
  <c r="G522" i="8"/>
  <c r="E507" i="8"/>
  <c r="X507" i="8" s="1"/>
  <c r="G539" i="8"/>
  <c r="G523" i="8"/>
  <c r="G507" i="8"/>
  <c r="G508" i="8"/>
  <c r="G540" i="8"/>
  <c r="G524" i="8"/>
  <c r="E508" i="8"/>
  <c r="X508" i="8" s="1"/>
  <c r="G525" i="8"/>
  <c r="E509" i="8"/>
  <c r="X509" i="8" s="1"/>
  <c r="G509" i="8"/>
  <c r="G541" i="8"/>
  <c r="G510" i="8"/>
  <c r="E510" i="8"/>
  <c r="X510" i="8" s="1"/>
  <c r="G542" i="8"/>
  <c r="G526" i="8"/>
  <c r="E527" i="8"/>
  <c r="X527" i="8" s="1"/>
  <c r="G543" i="8"/>
  <c r="G511" i="8"/>
  <c r="E511" i="8"/>
  <c r="X511" i="8" s="1"/>
  <c r="G527" i="8"/>
  <c r="G544" i="8"/>
  <c r="G512" i="8"/>
  <c r="E528" i="8"/>
  <c r="X528" i="8" s="1"/>
  <c r="G528" i="8"/>
  <c r="E512" i="8"/>
  <c r="X512" i="8" s="1"/>
  <c r="G161" i="8"/>
  <c r="G162" i="8"/>
  <c r="G163" i="8"/>
  <c r="G164" i="8"/>
  <c r="G165" i="8"/>
  <c r="G166" i="8"/>
  <c r="G287" i="8"/>
  <c r="G288" i="8"/>
  <c r="E495" i="8"/>
  <c r="X495" i="8" s="1"/>
  <c r="E491" i="8"/>
  <c r="X491" i="8" s="1"/>
  <c r="E487" i="8"/>
  <c r="X487" i="8" s="1"/>
  <c r="E483" i="8"/>
  <c r="X483" i="8" s="1"/>
  <c r="E478" i="8"/>
  <c r="X478" i="8" s="1"/>
  <c r="E474" i="8"/>
  <c r="X474" i="8" s="1"/>
  <c r="E470" i="8"/>
  <c r="X470" i="8" s="1"/>
  <c r="E466" i="8"/>
  <c r="X466" i="8" s="1"/>
  <c r="E461" i="8"/>
  <c r="X461" i="8" s="1"/>
  <c r="E457" i="8"/>
  <c r="X457" i="8" s="1"/>
  <c r="E496" i="8"/>
  <c r="X496" i="8" s="1"/>
  <c r="E490" i="8"/>
  <c r="X490" i="8" s="1"/>
  <c r="E485" i="8"/>
  <c r="X485" i="8" s="1"/>
  <c r="E479" i="8"/>
  <c r="X479" i="8" s="1"/>
  <c r="E473" i="8"/>
  <c r="X473" i="8" s="1"/>
  <c r="E468" i="8"/>
  <c r="X468" i="8" s="1"/>
  <c r="E462" i="8"/>
  <c r="X462" i="8" s="1"/>
  <c r="E456" i="8"/>
  <c r="X456" i="8" s="1"/>
  <c r="E447" i="8"/>
  <c r="X447" i="8" s="1"/>
  <c r="E443" i="8"/>
  <c r="X443" i="8" s="1"/>
  <c r="E439" i="8"/>
  <c r="X439" i="8" s="1"/>
  <c r="E413" i="8"/>
  <c r="X413" i="8" s="1"/>
  <c r="E409" i="8"/>
  <c r="X409" i="8" s="1"/>
  <c r="E383" i="8"/>
  <c r="X383" i="8" s="1"/>
  <c r="E379" i="8"/>
  <c r="X379" i="8" s="1"/>
  <c r="E375" i="8"/>
  <c r="X375" i="8" s="1"/>
  <c r="E366" i="8"/>
  <c r="X366" i="8" s="1"/>
  <c r="E362" i="8"/>
  <c r="X362" i="8" s="1"/>
  <c r="E358" i="8"/>
  <c r="X358" i="8" s="1"/>
  <c r="E336" i="8"/>
  <c r="X336" i="8" s="1"/>
  <c r="E332" i="8"/>
  <c r="X332" i="8" s="1"/>
  <c r="E328" i="8"/>
  <c r="X328" i="8" s="1"/>
  <c r="E319" i="8"/>
  <c r="X319" i="8" s="1"/>
  <c r="E315" i="8"/>
  <c r="X315" i="8" s="1"/>
  <c r="E311" i="8"/>
  <c r="X311" i="8" s="1"/>
  <c r="E307" i="8"/>
  <c r="X307" i="8" s="1"/>
  <c r="E254" i="8"/>
  <c r="X254" i="8" s="1"/>
  <c r="E250" i="8"/>
  <c r="X250" i="8" s="1"/>
  <c r="E246" i="8"/>
  <c r="X246" i="8" s="1"/>
  <c r="E242" i="8"/>
  <c r="X242" i="8" s="1"/>
  <c r="E237" i="8"/>
  <c r="X237" i="8" s="1"/>
  <c r="E233" i="8"/>
  <c r="X233" i="8" s="1"/>
  <c r="E229" i="8"/>
  <c r="X229" i="8" s="1"/>
  <c r="E220" i="8"/>
  <c r="X220" i="8" s="1"/>
  <c r="E216" i="8"/>
  <c r="X216" i="8" s="1"/>
  <c r="E203" i="8"/>
  <c r="X203" i="8" s="1"/>
  <c r="E199" i="8"/>
  <c r="X199" i="8" s="1"/>
  <c r="E195" i="8"/>
  <c r="X195" i="8" s="1"/>
  <c r="E190" i="8"/>
  <c r="X190" i="8" s="1"/>
  <c r="G468" i="8"/>
  <c r="G450" i="8"/>
  <c r="G193" i="8"/>
  <c r="E489" i="8"/>
  <c r="X489" i="8" s="1"/>
  <c r="E475" i="8"/>
  <c r="X475" i="8" s="1"/>
  <c r="E467" i="8"/>
  <c r="X467" i="8" s="1"/>
  <c r="E459" i="8"/>
  <c r="X459" i="8" s="1"/>
  <c r="E446" i="8"/>
  <c r="X446" i="8" s="1"/>
  <c r="E441" i="8"/>
  <c r="X441" i="8" s="1"/>
  <c r="E436" i="8"/>
  <c r="X436" i="8" s="1"/>
  <c r="E412" i="8"/>
  <c r="X412" i="8" s="1"/>
  <c r="E407" i="8"/>
  <c r="X407" i="8" s="1"/>
  <c r="E384" i="8"/>
  <c r="X384" i="8" s="1"/>
  <c r="E378" i="8"/>
  <c r="X378" i="8" s="1"/>
  <c r="E367" i="8"/>
  <c r="X367" i="8" s="1"/>
  <c r="E361" i="8"/>
  <c r="X361" i="8" s="1"/>
  <c r="E356" i="8"/>
  <c r="X356" i="8" s="1"/>
  <c r="E333" i="8"/>
  <c r="X333" i="8" s="1"/>
  <c r="E327" i="8"/>
  <c r="X327" i="8" s="1"/>
  <c r="E316" i="8"/>
  <c r="X316" i="8" s="1"/>
  <c r="E310" i="8"/>
  <c r="X310" i="8" s="1"/>
  <c r="E252" i="8"/>
  <c r="X252" i="8" s="1"/>
  <c r="E247" i="8"/>
  <c r="X247" i="8" s="1"/>
  <c r="E241" i="8"/>
  <c r="X241" i="8" s="1"/>
  <c r="E235" i="8"/>
  <c r="X235" i="8" s="1"/>
  <c r="E230" i="8"/>
  <c r="X230" i="8" s="1"/>
  <c r="E218" i="8"/>
  <c r="X218" i="8" s="1"/>
  <c r="E213" i="8"/>
  <c r="X213" i="8" s="1"/>
  <c r="E206" i="8"/>
  <c r="X206" i="8" s="1"/>
  <c r="E201" i="8"/>
  <c r="X201" i="8" s="1"/>
  <c r="E196" i="8"/>
  <c r="X196" i="8" s="1"/>
  <c r="E189" i="8"/>
  <c r="X189" i="8" s="1"/>
  <c r="G387" i="8"/>
  <c r="G354" i="8"/>
  <c r="G308" i="8"/>
  <c r="G192" i="8"/>
  <c r="E494" i="8"/>
  <c r="X494" i="8" s="1"/>
  <c r="E488" i="8"/>
  <c r="X488" i="8" s="1"/>
  <c r="E480" i="8"/>
  <c r="X480" i="8" s="1"/>
  <c r="E472" i="8"/>
  <c r="X472" i="8" s="1"/>
  <c r="E464" i="8"/>
  <c r="X464" i="8" s="1"/>
  <c r="E458" i="8"/>
  <c r="X458" i="8" s="1"/>
  <c r="E445" i="8"/>
  <c r="X445" i="8" s="1"/>
  <c r="E440" i="8"/>
  <c r="X440" i="8" s="1"/>
  <c r="E416" i="8"/>
  <c r="X416" i="8" s="1"/>
  <c r="E411" i="8"/>
  <c r="X411" i="8" s="1"/>
  <c r="E406" i="8"/>
  <c r="X406" i="8" s="1"/>
  <c r="E382" i="8"/>
  <c r="X382" i="8" s="1"/>
  <c r="E377" i="8"/>
  <c r="X377" i="8" s="1"/>
  <c r="E365" i="8"/>
  <c r="X365" i="8" s="1"/>
  <c r="E360" i="8"/>
  <c r="X360" i="8" s="1"/>
  <c r="E331" i="8"/>
  <c r="X331" i="8" s="1"/>
  <c r="E326" i="8"/>
  <c r="X326" i="8" s="1"/>
  <c r="E320" i="8"/>
  <c r="X320" i="8" s="1"/>
  <c r="E314" i="8"/>
  <c r="X314" i="8" s="1"/>
  <c r="E309" i="8"/>
  <c r="X309" i="8" s="1"/>
  <c r="E251" i="8"/>
  <c r="X251" i="8" s="1"/>
  <c r="E245" i="8"/>
  <c r="X245" i="8" s="1"/>
  <c r="E240" i="8"/>
  <c r="X240" i="8" s="1"/>
  <c r="E234" i="8"/>
  <c r="X234" i="8" s="1"/>
  <c r="E228" i="8"/>
  <c r="X228" i="8" s="1"/>
  <c r="E222" i="8"/>
  <c r="X222" i="8" s="1"/>
  <c r="E217" i="8"/>
  <c r="X217" i="8" s="1"/>
  <c r="E205" i="8"/>
  <c r="X205" i="8" s="1"/>
  <c r="E200" i="8"/>
  <c r="X200" i="8" s="1"/>
  <c r="E194" i="8"/>
  <c r="X194" i="8" s="1"/>
  <c r="E188" i="8"/>
  <c r="X188" i="8" s="1"/>
  <c r="G380" i="8"/>
  <c r="G376" i="8"/>
  <c r="G355" i="8"/>
  <c r="G338" i="8"/>
  <c r="G256" i="8"/>
  <c r="E493" i="8"/>
  <c r="X493" i="8" s="1"/>
  <c r="E486" i="8"/>
  <c r="X486" i="8" s="1"/>
  <c r="E477" i="8"/>
  <c r="X477" i="8" s="1"/>
  <c r="E471" i="8"/>
  <c r="X471" i="8" s="1"/>
  <c r="E463" i="8"/>
  <c r="X463" i="8" s="1"/>
  <c r="E444" i="8"/>
  <c r="X444" i="8" s="1"/>
  <c r="E438" i="8"/>
  <c r="X438" i="8" s="1"/>
  <c r="E432" i="8"/>
  <c r="X432" i="8" s="1"/>
  <c r="E415" i="8"/>
  <c r="X415" i="8" s="1"/>
  <c r="E410" i="8"/>
  <c r="X410" i="8" s="1"/>
  <c r="E381" i="8"/>
  <c r="X381" i="8" s="1"/>
  <c r="E364" i="8"/>
  <c r="X364" i="8" s="1"/>
  <c r="E359" i="8"/>
  <c r="X359" i="8" s="1"/>
  <c r="E335" i="8"/>
  <c r="X335" i="8" s="1"/>
  <c r="E330" i="8"/>
  <c r="X330" i="8" s="1"/>
  <c r="E325" i="8"/>
  <c r="X325" i="8" s="1"/>
  <c r="E318" i="8"/>
  <c r="X318" i="8" s="1"/>
  <c r="E313" i="8"/>
  <c r="X313" i="8" s="1"/>
  <c r="E308" i="8"/>
  <c r="X308" i="8" s="1"/>
  <c r="E249" i="8"/>
  <c r="X249" i="8" s="1"/>
  <c r="E244" i="8"/>
  <c r="X244" i="8" s="1"/>
  <c r="E238" i="8"/>
  <c r="X238" i="8" s="1"/>
  <c r="E232" i="8"/>
  <c r="X232" i="8" s="1"/>
  <c r="E227" i="8"/>
  <c r="X227" i="8" s="1"/>
  <c r="E221" i="8"/>
  <c r="X221" i="8" s="1"/>
  <c r="E215" i="8"/>
  <c r="X215" i="8" s="1"/>
  <c r="E204" i="8"/>
  <c r="X204" i="8" s="1"/>
  <c r="E198" i="8"/>
  <c r="X198" i="8" s="1"/>
  <c r="E193" i="8"/>
  <c r="X193" i="8" s="1"/>
  <c r="G176" i="8"/>
  <c r="E492" i="8"/>
  <c r="X492" i="8" s="1"/>
  <c r="E484" i="8"/>
  <c r="X484" i="8" s="1"/>
  <c r="E476" i="8"/>
  <c r="X476" i="8" s="1"/>
  <c r="E469" i="8"/>
  <c r="X469" i="8" s="1"/>
  <c r="E460" i="8"/>
  <c r="X460" i="8" s="1"/>
  <c r="E448" i="8"/>
  <c r="X448" i="8" s="1"/>
  <c r="E442" i="8"/>
  <c r="X442" i="8" s="1"/>
  <c r="E437" i="8"/>
  <c r="X437" i="8" s="1"/>
  <c r="E414" i="8"/>
  <c r="X414" i="8" s="1"/>
  <c r="E408" i="8"/>
  <c r="X408" i="8" s="1"/>
  <c r="E380" i="8"/>
  <c r="X380" i="8" s="1"/>
  <c r="E374" i="8"/>
  <c r="X374" i="8" s="1"/>
  <c r="E368" i="8"/>
  <c r="X368" i="8" s="1"/>
  <c r="E363" i="8"/>
  <c r="X363" i="8" s="1"/>
  <c r="E357" i="8"/>
  <c r="X357" i="8" s="1"/>
  <c r="E329" i="8"/>
  <c r="X329" i="8" s="1"/>
  <c r="E306" i="8"/>
  <c r="X306" i="8" s="1"/>
  <c r="E243" i="8"/>
  <c r="X243" i="8" s="1"/>
  <c r="E219" i="8"/>
  <c r="X219" i="8" s="1"/>
  <c r="E197" i="8"/>
  <c r="X197" i="8" s="1"/>
  <c r="E236" i="8"/>
  <c r="X236" i="8" s="1"/>
  <c r="E214" i="8"/>
  <c r="X214" i="8" s="1"/>
  <c r="X192" i="8"/>
  <c r="E317" i="8"/>
  <c r="X317" i="8" s="1"/>
  <c r="E253" i="8"/>
  <c r="X253" i="8" s="1"/>
  <c r="E231" i="8"/>
  <c r="X231" i="8" s="1"/>
  <c r="G379" i="8"/>
  <c r="E334" i="8"/>
  <c r="X334" i="8" s="1"/>
  <c r="E312" i="8"/>
  <c r="X312" i="8" s="1"/>
  <c r="E248" i="8"/>
  <c r="X248" i="8" s="1"/>
  <c r="E202" i="8"/>
  <c r="X202" i="8" s="1"/>
  <c r="G386" i="8"/>
  <c r="G383" i="8"/>
  <c r="G381" i="8"/>
  <c r="G209" i="8"/>
  <c r="G241" i="8"/>
  <c r="G372" i="8"/>
  <c r="G419" i="8"/>
  <c r="G377" i="8"/>
  <c r="G402" i="8"/>
  <c r="G323" i="8"/>
  <c r="G373" i="8"/>
  <c r="G384" i="8"/>
  <c r="G451" i="8"/>
  <c r="G484" i="8"/>
  <c r="G482" i="8"/>
  <c r="G467" i="8"/>
  <c r="G224" i="8"/>
  <c r="G322" i="8"/>
  <c r="G371" i="8"/>
  <c r="G452" i="8"/>
  <c r="G485" i="8"/>
  <c r="G177" i="8"/>
  <c r="G483" i="8"/>
  <c r="G208" i="8"/>
  <c r="G434" i="8"/>
  <c r="G240" i="8"/>
  <c r="G466" i="8"/>
  <c r="G309" i="8"/>
  <c r="G370" i="8"/>
  <c r="G375" i="8"/>
  <c r="G418" i="8"/>
  <c r="G306" i="8"/>
  <c r="G357" i="8"/>
  <c r="G178" i="8"/>
  <c r="G403" i="8"/>
  <c r="G378" i="8"/>
  <c r="G307" i="8"/>
  <c r="G339" i="8"/>
  <c r="G225" i="8"/>
  <c r="G469" i="8"/>
  <c r="G453" i="8"/>
  <c r="G324" i="8"/>
  <c r="G211" i="8"/>
  <c r="G310" i="8"/>
  <c r="G388" i="8"/>
  <c r="G257" i="8"/>
  <c r="G382" i="8"/>
  <c r="G242" i="8"/>
  <c r="G210" i="8"/>
  <c r="G356" i="8"/>
  <c r="G435" i="8"/>
  <c r="G374" i="8"/>
  <c r="G420" i="8"/>
  <c r="G194" i="8"/>
  <c r="G358" i="8"/>
  <c r="G243" i="8"/>
  <c r="G421" i="8"/>
  <c r="G389" i="8"/>
  <c r="G325" i="8"/>
  <c r="G226" i="8"/>
  <c r="G258" i="8"/>
  <c r="G404" i="8"/>
  <c r="G486" i="8"/>
  <c r="G470" i="8"/>
  <c r="G454" i="8"/>
  <c r="G179" i="8"/>
  <c r="G276" i="8"/>
  <c r="G311" i="8"/>
  <c r="G340" i="8"/>
  <c r="G436" i="8"/>
  <c r="G195" i="8"/>
  <c r="G212" i="8"/>
  <c r="G244" i="8"/>
  <c r="G422" i="8"/>
  <c r="G326" i="8"/>
  <c r="G487" i="8"/>
  <c r="G437" i="8"/>
  <c r="G341" i="8"/>
  <c r="G359" i="8"/>
  <c r="G277" i="8"/>
  <c r="G196" i="8"/>
  <c r="G213" i="8"/>
  <c r="G390" i="8"/>
  <c r="G312" i="8"/>
  <c r="G259" i="8"/>
  <c r="G180" i="8"/>
  <c r="G227" i="8"/>
  <c r="G455" i="8"/>
  <c r="G405" i="8"/>
  <c r="G471" i="8"/>
  <c r="G391" i="8"/>
  <c r="G360" i="8"/>
  <c r="G228" i="8"/>
  <c r="G438" i="8"/>
  <c r="G245" i="8"/>
  <c r="G456" i="8"/>
  <c r="G313" i="8"/>
  <c r="G342" i="8"/>
  <c r="G181" i="8"/>
  <c r="G423" i="8"/>
  <c r="G260" i="8"/>
  <c r="G488" i="8"/>
  <c r="G472" i="8"/>
  <c r="G406" i="8"/>
  <c r="G197" i="8"/>
  <c r="G214" i="8"/>
  <c r="G327" i="8"/>
  <c r="G489" i="8"/>
  <c r="G361" i="8"/>
  <c r="G407" i="8"/>
  <c r="G314" i="8"/>
  <c r="G328" i="8"/>
  <c r="G198" i="8"/>
  <c r="G457" i="8"/>
  <c r="G229" i="8"/>
  <c r="G246" i="8"/>
  <c r="G279" i="8"/>
  <c r="G473" i="8"/>
  <c r="G439" i="8"/>
  <c r="G261" i="8"/>
  <c r="G424" i="8"/>
  <c r="G343" i="8"/>
  <c r="G182" i="8"/>
  <c r="G392" i="8"/>
  <c r="G215" i="8"/>
  <c r="G315" i="8"/>
  <c r="G280" i="8"/>
  <c r="G262" i="8"/>
  <c r="G183" i="8"/>
  <c r="G490" i="8"/>
  <c r="G216" i="8"/>
  <c r="G425" i="8"/>
  <c r="G247" i="8"/>
  <c r="G362" i="8"/>
  <c r="G393" i="8"/>
  <c r="G329" i="8"/>
  <c r="G440" i="8"/>
  <c r="G458" i="8"/>
  <c r="G199" i="8"/>
  <c r="G474" i="8"/>
  <c r="G344" i="8"/>
  <c r="G230" i="8"/>
  <c r="G408" i="8"/>
  <c r="G475" i="8"/>
  <c r="G248" i="8"/>
  <c r="G441" i="8"/>
  <c r="G330" i="8"/>
  <c r="G217" i="8"/>
  <c r="G345" i="8"/>
  <c r="G409" i="8"/>
  <c r="G459" i="8"/>
  <c r="G394" i="8"/>
  <c r="G231" i="8"/>
  <c r="G281" i="8"/>
  <c r="G184" i="8"/>
  <c r="G316" i="8"/>
  <c r="G491" i="8"/>
  <c r="G200" i="8"/>
  <c r="G426" i="8"/>
  <c r="G263" i="8"/>
  <c r="G363" i="8"/>
  <c r="G232" i="8"/>
  <c r="G476" i="8"/>
  <c r="G346" i="8"/>
  <c r="G317" i="8"/>
  <c r="G460" i="8"/>
  <c r="G264" i="8"/>
  <c r="G218" i="8"/>
  <c r="G410" i="8"/>
  <c r="G185" i="8"/>
  <c r="G427" i="8"/>
  <c r="G249" i="8"/>
  <c r="G201" i="8"/>
  <c r="G442" i="8"/>
  <c r="G395" i="8"/>
  <c r="G492" i="8"/>
  <c r="G364" i="8"/>
  <c r="G331" i="8"/>
  <c r="G493" i="8"/>
  <c r="G219" i="8"/>
  <c r="G411" i="8"/>
  <c r="G233" i="8"/>
  <c r="G332" i="8"/>
  <c r="G318" i="8"/>
  <c r="G202" i="8"/>
  <c r="G250" i="8"/>
  <c r="G461" i="8"/>
  <c r="G428" i="8"/>
  <c r="G283" i="8"/>
  <c r="G477" i="8"/>
  <c r="G347" i="8"/>
  <c r="G265" i="8"/>
  <c r="G443" i="8"/>
  <c r="G365" i="8"/>
  <c r="G186" i="8"/>
  <c r="G396" i="8"/>
  <c r="G429" i="8"/>
  <c r="G444" i="8"/>
  <c r="G284" i="8"/>
  <c r="G366" i="8"/>
  <c r="G187" i="8"/>
  <c r="G412" i="8"/>
  <c r="G220" i="8"/>
  <c r="G462" i="8"/>
  <c r="G348" i="8"/>
  <c r="G478" i="8"/>
  <c r="G397" i="8"/>
  <c r="G494" i="8"/>
  <c r="G251" i="8"/>
  <c r="G333" i="8"/>
  <c r="G319" i="8"/>
  <c r="G234" i="8"/>
  <c r="G266" i="8"/>
  <c r="G203" i="8"/>
  <c r="G430" i="8"/>
  <c r="G204" i="8"/>
  <c r="G445" i="8"/>
  <c r="G188" i="8"/>
  <c r="G398" i="8"/>
  <c r="G495" i="8"/>
  <c r="G413" i="8"/>
  <c r="G221" i="8"/>
  <c r="G267" i="8"/>
  <c r="G349" i="8"/>
  <c r="G252" i="8"/>
  <c r="G320" i="8"/>
  <c r="G367" i="8"/>
  <c r="G463" i="8"/>
  <c r="G235" i="8"/>
  <c r="G479" i="8"/>
  <c r="G334" i="8"/>
  <c r="G268" i="8"/>
  <c r="G496" i="8"/>
  <c r="G414" i="8"/>
  <c r="G205" i="8"/>
  <c r="G286" i="8"/>
  <c r="G222" i="8"/>
  <c r="G335" i="8"/>
  <c r="G253" i="8"/>
  <c r="G236" i="8"/>
  <c r="G480" i="8"/>
  <c r="G464" i="8"/>
  <c r="G368" i="8"/>
  <c r="G189" i="8"/>
  <c r="G446" i="8"/>
  <c r="G399" i="8"/>
  <c r="G350" i="8"/>
  <c r="G431" i="8"/>
  <c r="G336" i="8"/>
  <c r="G206" i="8"/>
  <c r="G190" i="8"/>
  <c r="G237" i="8"/>
  <c r="G400" i="8"/>
  <c r="G432" i="8"/>
  <c r="G447" i="8"/>
  <c r="G415" i="8"/>
  <c r="G269" i="8"/>
  <c r="G254" i="8"/>
  <c r="G351" i="8"/>
  <c r="G270" i="8"/>
  <c r="G352" i="8"/>
  <c r="G448" i="8"/>
  <c r="G238" i="8"/>
  <c r="G416" i="8"/>
  <c r="F72" i="7"/>
  <c r="D72" i="7" s="1"/>
  <c r="F78" i="7"/>
  <c r="F75" i="7"/>
  <c r="D75" i="7" s="1"/>
  <c r="F54" i="7"/>
  <c r="F51" i="7"/>
  <c r="D51" i="7" s="1"/>
  <c r="F44" i="7"/>
  <c r="D44" i="7" s="1"/>
  <c r="F23" i="7"/>
  <c r="D23" i="7" s="1"/>
  <c r="F16" i="7"/>
  <c r="D16" i="7" s="1"/>
  <c r="F13" i="7"/>
  <c r="F20" i="7"/>
  <c r="D20" i="7" s="1"/>
  <c r="F58" i="7"/>
  <c r="D58" i="7" s="1"/>
  <c r="F79" i="7"/>
  <c r="D12" i="7"/>
  <c r="G25" i="7"/>
  <c r="F74" i="7"/>
  <c r="D74" i="7" s="1"/>
  <c r="F53" i="7"/>
  <c r="D53" i="7" s="1"/>
  <c r="F83" i="7"/>
  <c r="F94" i="7"/>
  <c r="D94" i="7" s="1"/>
  <c r="F45" i="7"/>
  <c r="D45" i="7" s="1"/>
  <c r="F17" i="7"/>
  <c r="D17" i="7" s="1"/>
  <c r="F22" i="7"/>
  <c r="D22" i="7" s="1"/>
  <c r="F46" i="7"/>
  <c r="F64" i="7"/>
  <c r="D64" i="7" s="1"/>
  <c r="F18" i="7"/>
  <c r="F55" i="7"/>
  <c r="F85" i="7"/>
  <c r="F81" i="7"/>
  <c r="F70" i="7"/>
  <c r="D70" i="7" s="1"/>
  <c r="F65" i="7"/>
  <c r="D65" i="7" s="1"/>
  <c r="F59" i="7"/>
  <c r="F50" i="7"/>
  <c r="D50" i="7" s="1"/>
  <c r="F31" i="7"/>
  <c r="D31" i="7" s="1"/>
  <c r="F12" i="7"/>
  <c r="D77" i="7"/>
  <c r="F33" i="7"/>
  <c r="D33" i="7" s="1"/>
  <c r="F29" i="7"/>
  <c r="D29" i="7" s="1"/>
  <c r="F49" i="7"/>
  <c r="D49" i="7" s="1"/>
  <c r="F67" i="7"/>
  <c r="D67" i="7" s="1"/>
  <c r="D59" i="7"/>
  <c r="F11" i="7"/>
  <c r="D11" i="7" s="1"/>
  <c r="F36" i="7"/>
  <c r="D36" i="7" s="1"/>
  <c r="F34" i="7"/>
  <c r="D34" i="7" s="1"/>
  <c r="F32" i="7"/>
  <c r="D32" i="7" s="1"/>
  <c r="F30" i="7"/>
  <c r="D30" i="7" s="1"/>
  <c r="F28" i="7"/>
  <c r="D28" i="7" s="1"/>
  <c r="F43" i="7"/>
  <c r="D43" i="7" s="1"/>
  <c r="F63" i="7"/>
  <c r="D63" i="7" s="1"/>
  <c r="F69" i="7"/>
  <c r="D69" i="7" s="1"/>
  <c r="F15" i="7"/>
  <c r="D15" i="7" s="1"/>
  <c r="F25" i="7"/>
  <c r="F35" i="7"/>
  <c r="F77" i="7"/>
  <c r="F19" i="7"/>
  <c r="D19" i="7" s="1"/>
  <c r="F47" i="7"/>
  <c r="D47" i="7" s="1"/>
  <c r="F56" i="7"/>
  <c r="D56" i="7" s="1"/>
  <c r="F84" i="7"/>
  <c r="F82" i="7"/>
  <c r="F80" i="7"/>
  <c r="D80" i="7" s="1"/>
  <c r="F95" i="7"/>
  <c r="D95" i="7" s="1"/>
  <c r="D5" i="7"/>
  <c r="A69" i="7"/>
  <c r="A51" i="7"/>
  <c r="A53" i="7"/>
  <c r="D9" i="7"/>
  <c r="A4" i="7"/>
  <c r="A5" i="7"/>
  <c r="A6" i="7"/>
  <c r="A7" i="7"/>
  <c r="A8" i="7"/>
  <c r="A9" i="7"/>
  <c r="A11" i="7"/>
  <c r="A12" i="7"/>
  <c r="A13" i="7"/>
  <c r="A15" i="7"/>
  <c r="A16" i="7"/>
  <c r="A17" i="7"/>
  <c r="A18" i="7"/>
  <c r="A19" i="7"/>
  <c r="A20" i="7"/>
  <c r="A22" i="7"/>
  <c r="A23" i="7"/>
  <c r="A25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3" i="7"/>
  <c r="A44" i="7"/>
  <c r="A45" i="7"/>
  <c r="A46" i="7"/>
  <c r="A47" i="7"/>
  <c r="A49" i="7"/>
  <c r="A50" i="7"/>
  <c r="A54" i="7"/>
  <c r="A55" i="7"/>
  <c r="A56" i="7"/>
  <c r="A58" i="7"/>
  <c r="A59" i="7"/>
  <c r="A61" i="7"/>
  <c r="A63" i="7"/>
  <c r="A64" i="7"/>
  <c r="A65" i="7"/>
  <c r="A67" i="7"/>
  <c r="A70" i="7"/>
  <c r="A72" i="7"/>
  <c r="A74" i="7"/>
  <c r="A75" i="7"/>
  <c r="A77" i="7"/>
  <c r="A78" i="7"/>
  <c r="A79" i="7"/>
  <c r="A80" i="7"/>
  <c r="A81" i="7"/>
  <c r="A82" i="7"/>
  <c r="A83" i="7"/>
  <c r="A84" i="7"/>
  <c r="A85" i="7"/>
  <c r="A92" i="7"/>
  <c r="A93" i="7"/>
  <c r="A94" i="7"/>
  <c r="A95" i="7"/>
  <c r="A3" i="7"/>
  <c r="C92" i="7"/>
  <c r="E92" i="7" s="1"/>
  <c r="C28" i="7"/>
  <c r="E28" i="7" s="1"/>
  <c r="C45" i="7"/>
  <c r="E45" i="7" s="1"/>
  <c r="C58" i="7"/>
  <c r="G58" i="7" s="1"/>
  <c r="C5" i="7"/>
  <c r="E5" i="7" s="1"/>
  <c r="C30" i="7"/>
  <c r="E30" i="7" s="1"/>
  <c r="C72" i="7"/>
  <c r="G72" i="7" s="1"/>
  <c r="C29" i="7"/>
  <c r="E29" i="7" s="1"/>
  <c r="C11" i="7"/>
  <c r="E11" i="7" s="1"/>
  <c r="C7" i="7"/>
  <c r="E7" i="7" s="1"/>
  <c r="C50" i="7"/>
  <c r="E50" i="7" s="1"/>
  <c r="C13" i="7"/>
  <c r="E13" i="7" s="1"/>
  <c r="C6" i="7"/>
  <c r="C38" i="7"/>
  <c r="E38" i="7" s="1"/>
  <c r="C80" i="7"/>
  <c r="E80" i="7" s="1"/>
  <c r="C61" i="7"/>
  <c r="E61" i="7" s="1"/>
  <c r="C47" i="7"/>
  <c r="E47" i="7" s="1"/>
  <c r="C34" i="7"/>
  <c r="E34" i="7" s="1"/>
  <c r="C20" i="7"/>
  <c r="C46" i="7"/>
  <c r="E46" i="7" s="1"/>
  <c r="C18" i="7"/>
  <c r="E18" i="7" s="1"/>
  <c r="C36" i="7"/>
  <c r="E36" i="7" s="1"/>
  <c r="C4" i="7"/>
  <c r="E4" i="7" s="1"/>
  <c r="C94" i="7"/>
  <c r="E94" i="7" s="1"/>
  <c r="C75" i="7"/>
  <c r="E75" i="7" s="1"/>
  <c r="C8" i="7"/>
  <c r="E8" i="7" s="1"/>
  <c r="C32" i="7"/>
  <c r="E32" i="7" s="1"/>
  <c r="C93" i="7"/>
  <c r="E93" i="7" s="1"/>
  <c r="C64" i="7"/>
  <c r="E64" i="7" s="1"/>
  <c r="C40" i="7"/>
  <c r="E40" i="7" s="1"/>
  <c r="C35" i="7"/>
  <c r="E35" i="7" s="1"/>
  <c r="C16" i="7"/>
  <c r="C39" i="7"/>
  <c r="E39" i="7" s="1"/>
  <c r="C51" i="7"/>
  <c r="E51" i="7" s="1"/>
  <c r="C12" i="7"/>
  <c r="E12" i="7" s="1"/>
  <c r="C67" i="7"/>
  <c r="G67" i="7" s="1"/>
  <c r="C74" i="7"/>
  <c r="G74" i="7" s="1"/>
  <c r="C19" i="7"/>
  <c r="E19" i="7" s="1"/>
  <c r="C84" i="7"/>
  <c r="E84" i="7" s="1"/>
  <c r="C85" i="7"/>
  <c r="E85" i="7" s="1"/>
  <c r="C82" i="7"/>
  <c r="E82" i="7" s="1"/>
  <c r="C83" i="7"/>
  <c r="E83" i="7" s="1"/>
  <c r="C78" i="7"/>
  <c r="E78" i="7" s="1"/>
  <c r="C77" i="7"/>
  <c r="C79" i="7"/>
  <c r="E79" i="7" s="1"/>
  <c r="C81" i="7"/>
  <c r="E81" i="7" s="1"/>
  <c r="C95" i="7"/>
  <c r="E95" i="7" s="1"/>
  <c r="C63" i="7"/>
  <c r="G63" i="7" s="1"/>
  <c r="C22" i="7"/>
  <c r="G22" i="7" s="1"/>
  <c r="C17" i="7"/>
  <c r="U4" i="7"/>
  <c r="U5" i="7"/>
  <c r="U6" i="7"/>
  <c r="U7" i="7"/>
  <c r="U8" i="7"/>
  <c r="U9" i="7"/>
  <c r="U11" i="7"/>
  <c r="U12" i="7"/>
  <c r="U13" i="7"/>
  <c r="U15" i="7"/>
  <c r="U16" i="7"/>
  <c r="U17" i="7"/>
  <c r="U18" i="7"/>
  <c r="U19" i="7"/>
  <c r="U20" i="7"/>
  <c r="U22" i="7"/>
  <c r="U23" i="7"/>
  <c r="U25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3" i="7"/>
  <c r="U44" i="7"/>
  <c r="U45" i="7"/>
  <c r="U46" i="7"/>
  <c r="U47" i="7"/>
  <c r="U49" i="7"/>
  <c r="U50" i="7"/>
  <c r="U51" i="7"/>
  <c r="U53" i="7"/>
  <c r="U54" i="7"/>
  <c r="U55" i="7"/>
  <c r="U56" i="7"/>
  <c r="U58" i="7"/>
  <c r="U59" i="7"/>
  <c r="U61" i="7"/>
  <c r="U63" i="7"/>
  <c r="U64" i="7"/>
  <c r="U65" i="7"/>
  <c r="U67" i="7"/>
  <c r="U69" i="7"/>
  <c r="U70" i="7"/>
  <c r="U72" i="7"/>
  <c r="U74" i="7"/>
  <c r="U75" i="7"/>
  <c r="U77" i="7"/>
  <c r="U78" i="7"/>
  <c r="U79" i="7"/>
  <c r="U80" i="7"/>
  <c r="U81" i="7"/>
  <c r="U82" i="7"/>
  <c r="U83" i="7"/>
  <c r="U84" i="7"/>
  <c r="U85" i="7"/>
  <c r="U87" i="7"/>
  <c r="U88" i="7"/>
  <c r="U89" i="7"/>
  <c r="U90" i="7"/>
  <c r="U92" i="7"/>
  <c r="U93" i="7"/>
  <c r="U94" i="7"/>
  <c r="U95" i="7"/>
  <c r="R4" i="7"/>
  <c r="S4" i="7"/>
  <c r="R5" i="7"/>
  <c r="S5" i="7"/>
  <c r="T5" i="7" s="1"/>
  <c r="R6" i="7"/>
  <c r="S6" i="7"/>
  <c r="R7" i="7"/>
  <c r="S7" i="7"/>
  <c r="R8" i="7"/>
  <c r="S8" i="7"/>
  <c r="R9" i="7"/>
  <c r="S9" i="7"/>
  <c r="R11" i="7"/>
  <c r="S11" i="7"/>
  <c r="R12" i="7"/>
  <c r="S12" i="7"/>
  <c r="R13" i="7"/>
  <c r="S13" i="7"/>
  <c r="R15" i="7"/>
  <c r="S15" i="7"/>
  <c r="R16" i="7"/>
  <c r="S16" i="7"/>
  <c r="R17" i="7"/>
  <c r="S17" i="7"/>
  <c r="R18" i="7"/>
  <c r="S18" i="7"/>
  <c r="R19" i="7"/>
  <c r="S19" i="7"/>
  <c r="R20" i="7"/>
  <c r="S20" i="7"/>
  <c r="R22" i="7"/>
  <c r="S22" i="7"/>
  <c r="R23" i="7"/>
  <c r="S23" i="7"/>
  <c r="R25" i="7"/>
  <c r="S25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3" i="7"/>
  <c r="S43" i="7"/>
  <c r="R44" i="7"/>
  <c r="S44" i="7"/>
  <c r="R45" i="7"/>
  <c r="S45" i="7"/>
  <c r="R46" i="7"/>
  <c r="S46" i="7"/>
  <c r="R47" i="7"/>
  <c r="S47" i="7"/>
  <c r="R49" i="7"/>
  <c r="S49" i="7"/>
  <c r="R50" i="7"/>
  <c r="S50" i="7"/>
  <c r="R51" i="7"/>
  <c r="S51" i="7"/>
  <c r="R53" i="7"/>
  <c r="S53" i="7"/>
  <c r="R54" i="7"/>
  <c r="S54" i="7"/>
  <c r="R55" i="7"/>
  <c r="S55" i="7"/>
  <c r="R56" i="7"/>
  <c r="S56" i="7"/>
  <c r="R58" i="7"/>
  <c r="S58" i="7"/>
  <c r="R59" i="7"/>
  <c r="S59" i="7"/>
  <c r="R61" i="7"/>
  <c r="S61" i="7"/>
  <c r="R63" i="7"/>
  <c r="S63" i="7"/>
  <c r="R64" i="7"/>
  <c r="S64" i="7"/>
  <c r="R65" i="7"/>
  <c r="S65" i="7"/>
  <c r="R67" i="7"/>
  <c r="S67" i="7"/>
  <c r="R69" i="7"/>
  <c r="S69" i="7"/>
  <c r="R70" i="7"/>
  <c r="S70" i="7"/>
  <c r="R72" i="7"/>
  <c r="S72" i="7"/>
  <c r="R74" i="7"/>
  <c r="S74" i="7"/>
  <c r="R75" i="7"/>
  <c r="S75" i="7"/>
  <c r="R77" i="7"/>
  <c r="S77" i="7"/>
  <c r="R78" i="7"/>
  <c r="S78" i="7"/>
  <c r="R79" i="7"/>
  <c r="S79" i="7"/>
  <c r="R80" i="7"/>
  <c r="S80" i="7"/>
  <c r="R81" i="7"/>
  <c r="S81" i="7"/>
  <c r="R82" i="7"/>
  <c r="S82" i="7"/>
  <c r="R83" i="7"/>
  <c r="S83" i="7"/>
  <c r="R84" i="7"/>
  <c r="S84" i="7"/>
  <c r="R85" i="7"/>
  <c r="S85" i="7"/>
  <c r="R87" i="7"/>
  <c r="S87" i="7"/>
  <c r="R88" i="7"/>
  <c r="S88" i="7"/>
  <c r="R89" i="7"/>
  <c r="S89" i="7"/>
  <c r="R90" i="7"/>
  <c r="S90" i="7"/>
  <c r="R92" i="7"/>
  <c r="S92" i="7"/>
  <c r="R93" i="7"/>
  <c r="S93" i="7"/>
  <c r="R94" i="7"/>
  <c r="S94" i="7"/>
  <c r="R95" i="7"/>
  <c r="S95" i="7"/>
  <c r="R3" i="7"/>
  <c r="S3" i="7"/>
  <c r="U3" i="7"/>
  <c r="Q95" i="7"/>
  <c r="P95" i="7"/>
  <c r="O95" i="7"/>
  <c r="N95" i="7"/>
  <c r="M95" i="7"/>
  <c r="L95" i="7"/>
  <c r="Q94" i="7"/>
  <c r="P94" i="7"/>
  <c r="O94" i="7"/>
  <c r="N94" i="7"/>
  <c r="M94" i="7"/>
  <c r="L94" i="7"/>
  <c r="Q93" i="7"/>
  <c r="P93" i="7"/>
  <c r="O93" i="7"/>
  <c r="N93" i="7"/>
  <c r="M93" i="7"/>
  <c r="L93" i="7"/>
  <c r="Q92" i="7"/>
  <c r="P92" i="7"/>
  <c r="O92" i="7"/>
  <c r="N92" i="7"/>
  <c r="M92" i="7"/>
  <c r="L92" i="7"/>
  <c r="Q90" i="7"/>
  <c r="P90" i="7"/>
  <c r="O90" i="7"/>
  <c r="N90" i="7"/>
  <c r="M90" i="7"/>
  <c r="L90" i="7"/>
  <c r="Q89" i="7"/>
  <c r="P89" i="7"/>
  <c r="O89" i="7"/>
  <c r="N89" i="7"/>
  <c r="M89" i="7"/>
  <c r="L89" i="7"/>
  <c r="Q88" i="7"/>
  <c r="P88" i="7"/>
  <c r="O88" i="7"/>
  <c r="N88" i="7"/>
  <c r="M88" i="7"/>
  <c r="L88" i="7"/>
  <c r="Q87" i="7"/>
  <c r="P87" i="7"/>
  <c r="O87" i="7"/>
  <c r="N87" i="7"/>
  <c r="M87" i="7"/>
  <c r="L87" i="7"/>
  <c r="Q85" i="7"/>
  <c r="P85" i="7"/>
  <c r="O85" i="7"/>
  <c r="N85" i="7"/>
  <c r="M85" i="7"/>
  <c r="L85" i="7"/>
  <c r="Q84" i="7"/>
  <c r="P84" i="7"/>
  <c r="O84" i="7"/>
  <c r="N84" i="7"/>
  <c r="M84" i="7"/>
  <c r="L84" i="7"/>
  <c r="Q83" i="7"/>
  <c r="P83" i="7"/>
  <c r="O83" i="7"/>
  <c r="N83" i="7"/>
  <c r="M83" i="7"/>
  <c r="L83" i="7"/>
  <c r="Q82" i="7"/>
  <c r="P82" i="7"/>
  <c r="O82" i="7"/>
  <c r="N82" i="7"/>
  <c r="M82" i="7"/>
  <c r="L82" i="7"/>
  <c r="Q81" i="7"/>
  <c r="P81" i="7"/>
  <c r="O81" i="7"/>
  <c r="N81" i="7"/>
  <c r="M81" i="7"/>
  <c r="L81" i="7"/>
  <c r="Q80" i="7"/>
  <c r="P80" i="7"/>
  <c r="O80" i="7"/>
  <c r="N80" i="7"/>
  <c r="M80" i="7"/>
  <c r="L80" i="7"/>
  <c r="Q79" i="7"/>
  <c r="P79" i="7"/>
  <c r="O79" i="7"/>
  <c r="N79" i="7"/>
  <c r="M79" i="7"/>
  <c r="L79" i="7"/>
  <c r="Q78" i="7"/>
  <c r="P78" i="7"/>
  <c r="O78" i="7"/>
  <c r="N78" i="7"/>
  <c r="M78" i="7"/>
  <c r="L78" i="7"/>
  <c r="Q77" i="7"/>
  <c r="P77" i="7"/>
  <c r="O77" i="7"/>
  <c r="N77" i="7"/>
  <c r="M77" i="7"/>
  <c r="L77" i="7"/>
  <c r="Q75" i="7"/>
  <c r="P75" i="7"/>
  <c r="O75" i="7"/>
  <c r="N75" i="7"/>
  <c r="M75" i="7"/>
  <c r="L75" i="7"/>
  <c r="Q74" i="7"/>
  <c r="P74" i="7"/>
  <c r="O74" i="7"/>
  <c r="N74" i="7"/>
  <c r="L74" i="7"/>
  <c r="Q72" i="7"/>
  <c r="P72" i="7"/>
  <c r="O72" i="7"/>
  <c r="N72" i="7"/>
  <c r="M72" i="7"/>
  <c r="L72" i="7"/>
  <c r="Q70" i="7"/>
  <c r="P70" i="7"/>
  <c r="O70" i="7"/>
  <c r="N70" i="7"/>
  <c r="M70" i="7"/>
  <c r="L70" i="7"/>
  <c r="Q69" i="7"/>
  <c r="P69" i="7"/>
  <c r="O69" i="7"/>
  <c r="N69" i="7"/>
  <c r="M69" i="7"/>
  <c r="L69" i="7"/>
  <c r="Q67" i="7"/>
  <c r="P67" i="7"/>
  <c r="O67" i="7"/>
  <c r="N67" i="7"/>
  <c r="M67" i="7"/>
  <c r="L67" i="7"/>
  <c r="Q65" i="7"/>
  <c r="P65" i="7"/>
  <c r="O65" i="7"/>
  <c r="N65" i="7"/>
  <c r="M65" i="7"/>
  <c r="L65" i="7"/>
  <c r="Q64" i="7"/>
  <c r="P64" i="7"/>
  <c r="O64" i="7"/>
  <c r="N64" i="7"/>
  <c r="M64" i="7"/>
  <c r="L64" i="7"/>
  <c r="Q63" i="7"/>
  <c r="P63" i="7"/>
  <c r="O63" i="7"/>
  <c r="N63" i="7"/>
  <c r="M63" i="7"/>
  <c r="L63" i="7"/>
  <c r="Q61" i="7"/>
  <c r="P61" i="7"/>
  <c r="O61" i="7"/>
  <c r="N61" i="7"/>
  <c r="M61" i="7"/>
  <c r="L61" i="7"/>
  <c r="Q59" i="7"/>
  <c r="P59" i="7"/>
  <c r="O59" i="7"/>
  <c r="N59" i="7"/>
  <c r="M59" i="7"/>
  <c r="L59" i="7"/>
  <c r="Q58" i="7"/>
  <c r="P58" i="7"/>
  <c r="O58" i="7"/>
  <c r="N58" i="7"/>
  <c r="M58" i="7"/>
  <c r="L58" i="7"/>
  <c r="Q56" i="7"/>
  <c r="P56" i="7"/>
  <c r="O56" i="7"/>
  <c r="N56" i="7"/>
  <c r="M56" i="7"/>
  <c r="L56" i="7"/>
  <c r="Q55" i="7"/>
  <c r="P55" i="7"/>
  <c r="O55" i="7"/>
  <c r="N55" i="7"/>
  <c r="M55" i="7"/>
  <c r="L55" i="7"/>
  <c r="Q54" i="7"/>
  <c r="P54" i="7"/>
  <c r="O54" i="7"/>
  <c r="N54" i="7"/>
  <c r="M54" i="7"/>
  <c r="L54" i="7"/>
  <c r="Q53" i="7"/>
  <c r="P53" i="7"/>
  <c r="O53" i="7"/>
  <c r="N53" i="7"/>
  <c r="M53" i="7"/>
  <c r="L53" i="7"/>
  <c r="Q51" i="7"/>
  <c r="P51" i="7"/>
  <c r="O51" i="7"/>
  <c r="N51" i="7"/>
  <c r="M51" i="7"/>
  <c r="L51" i="7"/>
  <c r="Q50" i="7"/>
  <c r="P50" i="7"/>
  <c r="O50" i="7"/>
  <c r="N50" i="7"/>
  <c r="M50" i="7"/>
  <c r="L50" i="7"/>
  <c r="Q49" i="7"/>
  <c r="P49" i="7"/>
  <c r="O49" i="7"/>
  <c r="N49" i="7"/>
  <c r="M49" i="7"/>
  <c r="L49" i="7"/>
  <c r="Q47" i="7"/>
  <c r="P47" i="7"/>
  <c r="O47" i="7"/>
  <c r="N47" i="7"/>
  <c r="M47" i="7"/>
  <c r="L47" i="7"/>
  <c r="Q46" i="7"/>
  <c r="P46" i="7"/>
  <c r="O46" i="7"/>
  <c r="N46" i="7"/>
  <c r="M46" i="7"/>
  <c r="L46" i="7"/>
  <c r="Q45" i="7"/>
  <c r="P45" i="7"/>
  <c r="O45" i="7"/>
  <c r="N45" i="7"/>
  <c r="M45" i="7"/>
  <c r="L45" i="7"/>
  <c r="Q44" i="7"/>
  <c r="P44" i="7"/>
  <c r="O44" i="7"/>
  <c r="N44" i="7"/>
  <c r="M44" i="7"/>
  <c r="L44" i="7"/>
  <c r="Q43" i="7"/>
  <c r="P43" i="7"/>
  <c r="O43" i="7"/>
  <c r="N43" i="7"/>
  <c r="M43" i="7"/>
  <c r="L43" i="7"/>
  <c r="Q41" i="7"/>
  <c r="P41" i="7"/>
  <c r="O41" i="7"/>
  <c r="N41" i="7"/>
  <c r="M41" i="7"/>
  <c r="L41" i="7"/>
  <c r="Q40" i="7"/>
  <c r="P40" i="7"/>
  <c r="O40" i="7"/>
  <c r="N40" i="7"/>
  <c r="M40" i="7"/>
  <c r="L40" i="7"/>
  <c r="Q39" i="7"/>
  <c r="P39" i="7"/>
  <c r="O39" i="7"/>
  <c r="N39" i="7"/>
  <c r="M39" i="7"/>
  <c r="L39" i="7"/>
  <c r="Q38" i="7"/>
  <c r="P38" i="7"/>
  <c r="O38" i="7"/>
  <c r="N38" i="7"/>
  <c r="M38" i="7"/>
  <c r="L38" i="7"/>
  <c r="Q37" i="7"/>
  <c r="P37" i="7"/>
  <c r="O37" i="7"/>
  <c r="N37" i="7"/>
  <c r="L37" i="7"/>
  <c r="Q36" i="7"/>
  <c r="P36" i="7"/>
  <c r="O36" i="7"/>
  <c r="N36" i="7"/>
  <c r="M36" i="7"/>
  <c r="L36" i="7"/>
  <c r="Q35" i="7"/>
  <c r="P35" i="7"/>
  <c r="O35" i="7"/>
  <c r="N35" i="7"/>
  <c r="M35" i="7"/>
  <c r="L35" i="7"/>
  <c r="Q34" i="7"/>
  <c r="P34" i="7"/>
  <c r="O34" i="7"/>
  <c r="N34" i="7"/>
  <c r="M34" i="7"/>
  <c r="L34" i="7"/>
  <c r="Q33" i="7"/>
  <c r="P33" i="7"/>
  <c r="O33" i="7"/>
  <c r="N33" i="7"/>
  <c r="M33" i="7"/>
  <c r="L33" i="7"/>
  <c r="Q32" i="7"/>
  <c r="P32" i="7"/>
  <c r="O32" i="7"/>
  <c r="N32" i="7"/>
  <c r="M32" i="7"/>
  <c r="L32" i="7"/>
  <c r="Q31" i="7"/>
  <c r="P31" i="7"/>
  <c r="O31" i="7"/>
  <c r="N31" i="7"/>
  <c r="M31" i="7"/>
  <c r="L31" i="7"/>
  <c r="Q30" i="7"/>
  <c r="P30" i="7"/>
  <c r="O30" i="7"/>
  <c r="N30" i="7"/>
  <c r="M30" i="7"/>
  <c r="L30" i="7"/>
  <c r="Q29" i="7"/>
  <c r="P29" i="7"/>
  <c r="O29" i="7"/>
  <c r="N29" i="7"/>
  <c r="M29" i="7"/>
  <c r="L29" i="7"/>
  <c r="Q28" i="7"/>
  <c r="P28" i="7"/>
  <c r="O28" i="7"/>
  <c r="N28" i="7"/>
  <c r="M28" i="7"/>
  <c r="L28" i="7"/>
  <c r="Q27" i="7"/>
  <c r="P27" i="7"/>
  <c r="O27" i="7"/>
  <c r="N27" i="7"/>
  <c r="M27" i="7"/>
  <c r="L27" i="7"/>
  <c r="Q25" i="7"/>
  <c r="P25" i="7"/>
  <c r="O25" i="7"/>
  <c r="N25" i="7"/>
  <c r="M25" i="7"/>
  <c r="L25" i="7"/>
  <c r="Q23" i="7"/>
  <c r="P23" i="7"/>
  <c r="O23" i="7"/>
  <c r="N23" i="7"/>
  <c r="M23" i="7"/>
  <c r="L23" i="7"/>
  <c r="Q22" i="7"/>
  <c r="P22" i="7"/>
  <c r="O22" i="7"/>
  <c r="N22" i="7"/>
  <c r="M22" i="7"/>
  <c r="L22" i="7"/>
  <c r="Q20" i="7"/>
  <c r="P20" i="7"/>
  <c r="O20" i="7"/>
  <c r="N20" i="7"/>
  <c r="M20" i="7"/>
  <c r="L20" i="7"/>
  <c r="Q19" i="7"/>
  <c r="P19" i="7"/>
  <c r="O19" i="7"/>
  <c r="N19" i="7"/>
  <c r="M19" i="7"/>
  <c r="L19" i="7"/>
  <c r="Q18" i="7"/>
  <c r="P18" i="7"/>
  <c r="O18" i="7"/>
  <c r="N18" i="7"/>
  <c r="M18" i="7"/>
  <c r="L18" i="7"/>
  <c r="Q17" i="7"/>
  <c r="P17" i="7"/>
  <c r="O17" i="7"/>
  <c r="N17" i="7"/>
  <c r="M17" i="7"/>
  <c r="L17" i="7"/>
  <c r="Q16" i="7"/>
  <c r="P16" i="7"/>
  <c r="O16" i="7"/>
  <c r="N16" i="7"/>
  <c r="M16" i="7"/>
  <c r="L16" i="7"/>
  <c r="Q15" i="7"/>
  <c r="P15" i="7"/>
  <c r="O15" i="7"/>
  <c r="N15" i="7"/>
  <c r="M15" i="7"/>
  <c r="L15" i="7"/>
  <c r="Q13" i="7"/>
  <c r="P13" i="7"/>
  <c r="O13" i="7"/>
  <c r="N13" i="7"/>
  <c r="M13" i="7"/>
  <c r="L13" i="7"/>
  <c r="Q12" i="7"/>
  <c r="P12" i="7"/>
  <c r="O12" i="7"/>
  <c r="N12" i="7"/>
  <c r="M12" i="7"/>
  <c r="L12" i="7"/>
  <c r="Q11" i="7"/>
  <c r="P11" i="7"/>
  <c r="O11" i="7"/>
  <c r="N11" i="7"/>
  <c r="M11" i="7"/>
  <c r="L11" i="7"/>
  <c r="Q9" i="7"/>
  <c r="P9" i="7"/>
  <c r="O9" i="7"/>
  <c r="N9" i="7"/>
  <c r="M9" i="7"/>
  <c r="L9" i="7"/>
  <c r="Q8" i="7"/>
  <c r="P8" i="7"/>
  <c r="O8" i="7"/>
  <c r="N8" i="7"/>
  <c r="M8" i="7"/>
  <c r="L8" i="7"/>
  <c r="Q7" i="7"/>
  <c r="P7" i="7"/>
  <c r="O7" i="7"/>
  <c r="N7" i="7"/>
  <c r="M7" i="7"/>
  <c r="L7" i="7"/>
  <c r="Q6" i="7"/>
  <c r="P6" i="7"/>
  <c r="O6" i="7"/>
  <c r="N6" i="7"/>
  <c r="M6" i="7"/>
  <c r="L6" i="7"/>
  <c r="Q5" i="7"/>
  <c r="P5" i="7"/>
  <c r="O5" i="7"/>
  <c r="N5" i="7"/>
  <c r="M5" i="7"/>
  <c r="L5" i="7"/>
  <c r="Q4" i="7"/>
  <c r="P4" i="7"/>
  <c r="O4" i="7"/>
  <c r="N4" i="7"/>
  <c r="M4" i="7"/>
  <c r="L4" i="7"/>
  <c r="Q3" i="7"/>
  <c r="P3" i="7"/>
  <c r="O3" i="7"/>
  <c r="E342" i="8" l="1"/>
  <c r="X342" i="8" s="1"/>
  <c r="E173" i="8"/>
  <c r="X173" i="8" s="1"/>
  <c r="E174" i="8"/>
  <c r="X174" i="8" s="1"/>
  <c r="E431" i="8"/>
  <c r="X431" i="8" s="1"/>
  <c r="G291" i="8"/>
  <c r="B293" i="8"/>
  <c r="O293" i="8" s="1"/>
  <c r="C292" i="8"/>
  <c r="E559" i="8"/>
  <c r="E560" i="8"/>
  <c r="E558" i="8"/>
  <c r="E556" i="8"/>
  <c r="E557" i="8"/>
  <c r="E551" i="8"/>
  <c r="E553" i="8"/>
  <c r="E554" i="8"/>
  <c r="E555" i="8"/>
  <c r="E552" i="8"/>
  <c r="E77" i="7"/>
  <c r="G86" i="7"/>
  <c r="G89" i="7"/>
  <c r="G87" i="7"/>
  <c r="G90" i="7"/>
  <c r="G88" i="7"/>
  <c r="E171" i="8"/>
  <c r="E341" i="8"/>
  <c r="E389" i="8"/>
  <c r="E435" i="8"/>
  <c r="E168" i="8"/>
  <c r="E170" i="8"/>
  <c r="E183" i="8"/>
  <c r="E169" i="8"/>
  <c r="E172" i="8"/>
  <c r="E519" i="8"/>
  <c r="E339" i="8"/>
  <c r="E165" i="8"/>
  <c r="E158" i="8"/>
  <c r="E167" i="8"/>
  <c r="E355" i="8"/>
  <c r="E162" i="8"/>
  <c r="E258" i="8"/>
  <c r="E518" i="8"/>
  <c r="E534" i="8"/>
  <c r="E166" i="8"/>
  <c r="E259" i="8"/>
  <c r="E340" i="8"/>
  <c r="E517" i="8"/>
  <c r="E405" i="8"/>
  <c r="E324" i="8"/>
  <c r="E515" i="8"/>
  <c r="E210" i="8"/>
  <c r="X210" i="8" s="1"/>
  <c r="T82" i="7"/>
  <c r="E257" i="8"/>
  <c r="E499" i="8"/>
  <c r="X499" i="8" s="1"/>
  <c r="E209" i="8"/>
  <c r="X209" i="8" s="1"/>
  <c r="C23" i="7"/>
  <c r="E23" i="7" s="1"/>
  <c r="C31" i="7"/>
  <c r="E31" i="7" s="1"/>
  <c r="C26" i="9"/>
  <c r="C33" i="7"/>
  <c r="E33" i="7" s="1"/>
  <c r="C44" i="7"/>
  <c r="C29" i="9"/>
  <c r="N98" i="7"/>
  <c r="F251" i="8"/>
  <c r="H251" i="8" s="1"/>
  <c r="Y251" i="8" s="1"/>
  <c r="F252" i="8"/>
  <c r="H252" i="8" s="1"/>
  <c r="Y252" i="8" s="1"/>
  <c r="F241" i="8"/>
  <c r="H241" i="8" s="1"/>
  <c r="Y241" i="8" s="1"/>
  <c r="F248" i="8"/>
  <c r="H248" i="8" s="1"/>
  <c r="Y248" i="8" s="1"/>
  <c r="F242" i="8"/>
  <c r="H242" i="8" s="1"/>
  <c r="Y242" i="8" s="1"/>
  <c r="F243" i="8"/>
  <c r="H243" i="8" s="1"/>
  <c r="Y243" i="8" s="1"/>
  <c r="F247" i="8"/>
  <c r="H247" i="8" s="1"/>
  <c r="Y247" i="8" s="1"/>
  <c r="F246" i="8"/>
  <c r="H246" i="8" s="1"/>
  <c r="Y246" i="8" s="1"/>
  <c r="F244" i="8"/>
  <c r="H244" i="8" s="1"/>
  <c r="Y244" i="8" s="1"/>
  <c r="F240" i="8"/>
  <c r="H240" i="8" s="1"/>
  <c r="Y240" i="8" s="1"/>
  <c r="F250" i="8"/>
  <c r="H250" i="8" s="1"/>
  <c r="Y250" i="8" s="1"/>
  <c r="F249" i="8"/>
  <c r="H249" i="8" s="1"/>
  <c r="Y249" i="8" s="1"/>
  <c r="F253" i="8"/>
  <c r="H253" i="8" s="1"/>
  <c r="Y253" i="8" s="1"/>
  <c r="F254" i="8"/>
  <c r="H254" i="8" s="1"/>
  <c r="Y254" i="8" s="1"/>
  <c r="F245" i="8"/>
  <c r="H245" i="8" s="1"/>
  <c r="Y245" i="8" s="1"/>
  <c r="F199" i="8"/>
  <c r="H199" i="8" s="1"/>
  <c r="F197" i="8"/>
  <c r="H197" i="8" s="1"/>
  <c r="F201" i="8"/>
  <c r="H201" i="8" s="1"/>
  <c r="F192" i="8"/>
  <c r="H192" i="8" s="1"/>
  <c r="F195" i="8"/>
  <c r="H195" i="8" s="1"/>
  <c r="F204" i="8"/>
  <c r="H204" i="8" s="1"/>
  <c r="F196" i="8"/>
  <c r="H196" i="8" s="1"/>
  <c r="F205" i="8"/>
  <c r="H205" i="8" s="1"/>
  <c r="F200" i="8"/>
  <c r="H200" i="8" s="1"/>
  <c r="F202" i="8"/>
  <c r="H202" i="8" s="1"/>
  <c r="F198" i="8"/>
  <c r="H198" i="8" s="1"/>
  <c r="F203" i="8"/>
  <c r="H203" i="8" s="1"/>
  <c r="F193" i="8"/>
  <c r="H193" i="8" s="1"/>
  <c r="F206" i="8"/>
  <c r="H206" i="8" s="1"/>
  <c r="F194" i="8"/>
  <c r="H194" i="8" s="1"/>
  <c r="F476" i="8"/>
  <c r="H476" i="8" s="1"/>
  <c r="F469" i="8"/>
  <c r="H469" i="8" s="1"/>
  <c r="F467" i="8"/>
  <c r="H467" i="8" s="1"/>
  <c r="F478" i="8"/>
  <c r="H478" i="8" s="1"/>
  <c r="F473" i="8"/>
  <c r="H473" i="8" s="1"/>
  <c r="F477" i="8"/>
  <c r="H477" i="8" s="1"/>
  <c r="F472" i="8"/>
  <c r="H472" i="8" s="1"/>
  <c r="F466" i="8"/>
  <c r="H466" i="8" s="1"/>
  <c r="F474" i="8"/>
  <c r="H474" i="8" s="1"/>
  <c r="F475" i="8"/>
  <c r="H475" i="8" s="1"/>
  <c r="F480" i="8"/>
  <c r="H480" i="8" s="1"/>
  <c r="F479" i="8"/>
  <c r="H479" i="8" s="1"/>
  <c r="F468" i="8"/>
  <c r="H468" i="8" s="1"/>
  <c r="F470" i="8"/>
  <c r="H470" i="8" s="1"/>
  <c r="F471" i="8"/>
  <c r="H471" i="8" s="1"/>
  <c r="F317" i="8"/>
  <c r="H317" i="8" s="1"/>
  <c r="F314" i="8"/>
  <c r="H314" i="8" s="1"/>
  <c r="F313" i="8"/>
  <c r="H313" i="8" s="1"/>
  <c r="F315" i="8"/>
  <c r="H315" i="8" s="1"/>
  <c r="F309" i="8"/>
  <c r="H309" i="8" s="1"/>
  <c r="F310" i="8"/>
  <c r="H310" i="8" s="1"/>
  <c r="F307" i="8"/>
  <c r="H307" i="8" s="1"/>
  <c r="F319" i="8"/>
  <c r="H319" i="8" s="1"/>
  <c r="F320" i="8"/>
  <c r="H320" i="8" s="1"/>
  <c r="F311" i="8"/>
  <c r="H311" i="8" s="1"/>
  <c r="F318" i="8"/>
  <c r="H318" i="8" s="1"/>
  <c r="F308" i="8"/>
  <c r="H308" i="8" s="1"/>
  <c r="F316" i="8"/>
  <c r="H316" i="8" s="1"/>
  <c r="F306" i="8"/>
  <c r="H306" i="8" s="1"/>
  <c r="F312" i="8"/>
  <c r="H312" i="8" s="1"/>
  <c r="C70" i="7"/>
  <c r="E453" i="8"/>
  <c r="E67" i="7"/>
  <c r="C3" i="7"/>
  <c r="G6" i="7" s="1"/>
  <c r="E6" i="7" s="1"/>
  <c r="C43" i="7"/>
  <c r="C15" i="7"/>
  <c r="C49" i="7"/>
  <c r="G49" i="7" s="1"/>
  <c r="E49" i="7" s="1"/>
  <c r="G78" i="7"/>
  <c r="G82" i="7"/>
  <c r="C69" i="7"/>
  <c r="G69" i="7" s="1"/>
  <c r="E69" i="7" s="1"/>
  <c r="E72" i="7"/>
  <c r="G59" i="7"/>
  <c r="C53" i="7"/>
  <c r="C27" i="7"/>
  <c r="E58" i="7"/>
  <c r="E323" i="8"/>
  <c r="E74" i="7"/>
  <c r="G94" i="7"/>
  <c r="G85" i="7"/>
  <c r="E63" i="7"/>
  <c r="E22" i="7"/>
  <c r="G77" i="7"/>
  <c r="G95" i="7"/>
  <c r="G12" i="7"/>
  <c r="G13" i="7"/>
  <c r="G64" i="7"/>
  <c r="G11" i="7"/>
  <c r="G81" i="7"/>
  <c r="G79" i="7"/>
  <c r="G84" i="7"/>
  <c r="G92" i="7"/>
  <c r="G83" i="7"/>
  <c r="G75" i="7"/>
  <c r="G93" i="7"/>
  <c r="G65" i="7"/>
  <c r="G80" i="7"/>
  <c r="T38" i="7"/>
  <c r="T59" i="7"/>
  <c r="T41" i="7"/>
  <c r="T31" i="7"/>
  <c r="T20" i="7"/>
  <c r="T16" i="7"/>
  <c r="T8" i="7"/>
  <c r="F7" i="7"/>
  <c r="D7" i="7" s="1"/>
  <c r="E159" i="8" s="1"/>
  <c r="F4" i="7"/>
  <c r="D4" i="7" s="1"/>
  <c r="E163" i="8" s="1"/>
  <c r="F5" i="7"/>
  <c r="F3" i="7"/>
  <c r="D3" i="7" s="1"/>
  <c r="F8" i="7"/>
  <c r="D8" i="7" s="1"/>
  <c r="E164" i="8" s="1"/>
  <c r="F9" i="7"/>
  <c r="F6" i="7"/>
  <c r="D6" i="7" s="1"/>
  <c r="E418" i="8" s="1"/>
  <c r="T92" i="7"/>
  <c r="T90" i="7"/>
  <c r="T74" i="7"/>
  <c r="T64" i="7"/>
  <c r="T47" i="7"/>
  <c r="T30" i="7"/>
  <c r="T17" i="7"/>
  <c r="T93" i="7"/>
  <c r="T87" i="7"/>
  <c r="T75" i="7"/>
  <c r="T37" i="7"/>
  <c r="T35" i="7"/>
  <c r="T23" i="7"/>
  <c r="T6" i="7"/>
  <c r="T94" i="7"/>
  <c r="T81" i="7"/>
  <c r="T58" i="7"/>
  <c r="T55" i="7"/>
  <c r="T43" i="7"/>
  <c r="T34" i="7"/>
  <c r="T25" i="7"/>
  <c r="T15" i="7"/>
  <c r="T9" i="7"/>
  <c r="T95" i="7"/>
  <c r="T89" i="7"/>
  <c r="T84" i="7"/>
  <c r="T80" i="7"/>
  <c r="T78" i="7"/>
  <c r="T72" i="7"/>
  <c r="T69" i="7"/>
  <c r="T65" i="7"/>
  <c r="T63" i="7"/>
  <c r="T56" i="7"/>
  <c r="T54" i="7"/>
  <c r="T51" i="7"/>
  <c r="T49" i="7"/>
  <c r="T46" i="7"/>
  <c r="T44" i="7"/>
  <c r="T39" i="7"/>
  <c r="T33" i="7"/>
  <c r="T29" i="7"/>
  <c r="T27" i="7"/>
  <c r="T18" i="7"/>
  <c r="T13" i="7"/>
  <c r="T11" i="7"/>
  <c r="T4" i="7"/>
  <c r="T88" i="7"/>
  <c r="T85" i="7"/>
  <c r="T83" i="7"/>
  <c r="T79" i="7"/>
  <c r="T77" i="7"/>
  <c r="T70" i="7"/>
  <c r="T67" i="7"/>
  <c r="T61" i="7"/>
  <c r="T53" i="7"/>
  <c r="T50" i="7"/>
  <c r="T45" i="7"/>
  <c r="T40" i="7"/>
  <c r="T36" i="7"/>
  <c r="T32" i="7"/>
  <c r="T28" i="7"/>
  <c r="T22" i="7"/>
  <c r="T19" i="7"/>
  <c r="T12" i="7"/>
  <c r="T7" i="7"/>
  <c r="G292" i="8" l="1"/>
  <c r="E524" i="8"/>
  <c r="X524" i="8" s="1"/>
  <c r="B294" i="8"/>
  <c r="O294" i="8" s="1"/>
  <c r="C293" i="8"/>
  <c r="E265" i="8"/>
  <c r="E260" i="8"/>
  <c r="X260" i="8" s="1"/>
  <c r="E269" i="8"/>
  <c r="X269" i="8" s="1"/>
  <c r="E270" i="8"/>
  <c r="X270" i="8" s="1"/>
  <c r="E290" i="8"/>
  <c r="X290" i="8" s="1"/>
  <c r="E544" i="8"/>
  <c r="X544" i="8" s="1"/>
  <c r="E525" i="8"/>
  <c r="X525" i="8" s="1"/>
  <c r="E526" i="8"/>
  <c r="X526" i="8" s="1"/>
  <c r="E429" i="8"/>
  <c r="X429" i="8" s="1"/>
  <c r="E430" i="8"/>
  <c r="X430" i="8" s="1"/>
  <c r="E425" i="8"/>
  <c r="E422" i="8"/>
  <c r="E226" i="8"/>
  <c r="X226" i="8" s="1"/>
  <c r="E286" i="8"/>
  <c r="X286" i="8" s="1"/>
  <c r="E289" i="8"/>
  <c r="X289" i="8" s="1"/>
  <c r="E288" i="8"/>
  <c r="E276" i="8"/>
  <c r="E280" i="8"/>
  <c r="E274" i="8"/>
  <c r="E291" i="8"/>
  <c r="X291" i="8" s="1"/>
  <c r="E277" i="8"/>
  <c r="E275" i="8"/>
  <c r="E285" i="8"/>
  <c r="X285" i="8" s="1"/>
  <c r="E284" i="8"/>
  <c r="E287" i="8"/>
  <c r="E372" i="8"/>
  <c r="E373" i="8"/>
  <c r="X373" i="8" s="1"/>
  <c r="E182" i="8"/>
  <c r="E185" i="8"/>
  <c r="X185" i="8" s="1"/>
  <c r="E186" i="8"/>
  <c r="X186" i="8" s="1"/>
  <c r="E187" i="8"/>
  <c r="X187" i="8" s="1"/>
  <c r="E184" i="8"/>
  <c r="X184" i="8" s="1"/>
  <c r="E263" i="8"/>
  <c r="E267" i="8"/>
  <c r="X267" i="8" s="1"/>
  <c r="E268" i="8"/>
  <c r="X268" i="8" s="1"/>
  <c r="E292" i="8"/>
  <c r="E427" i="8"/>
  <c r="E428" i="8"/>
  <c r="E426" i="8"/>
  <c r="E421" i="8"/>
  <c r="X421" i="8" s="1"/>
  <c r="E523" i="8"/>
  <c r="X523" i="8" s="1"/>
  <c r="E370" i="8"/>
  <c r="E402" i="8"/>
  <c r="X405" i="8" s="1"/>
  <c r="E434" i="8"/>
  <c r="F443" i="8" s="1"/>
  <c r="H443" i="8" s="1"/>
  <c r="E450" i="8"/>
  <c r="E530" i="8"/>
  <c r="E514" i="8"/>
  <c r="E208" i="8"/>
  <c r="E338" i="8"/>
  <c r="E322" i="8"/>
  <c r="X324" i="8" s="1"/>
  <c r="E256" i="8"/>
  <c r="E224" i="8"/>
  <c r="X224" i="8" s="1"/>
  <c r="E354" i="8"/>
  <c r="X354" i="8" s="1"/>
  <c r="E272" i="8"/>
  <c r="E482" i="8"/>
  <c r="X482" i="8" s="1"/>
  <c r="E498" i="8"/>
  <c r="F505" i="8" s="1"/>
  <c r="H505" i="8" s="1"/>
  <c r="E157" i="8"/>
  <c r="X391" i="8"/>
  <c r="E390" i="8"/>
  <c r="E388" i="8"/>
  <c r="E386" i="8"/>
  <c r="E403" i="8"/>
  <c r="E404" i="8"/>
  <c r="E261" i="8"/>
  <c r="E454" i="8"/>
  <c r="E455" i="8"/>
  <c r="E262" i="8"/>
  <c r="E266" i="8"/>
  <c r="E264" i="8"/>
  <c r="E211" i="8"/>
  <c r="X211" i="8" s="1"/>
  <c r="E212" i="8"/>
  <c r="X212" i="8" s="1"/>
  <c r="E419" i="8"/>
  <c r="E420" i="8"/>
  <c r="E423" i="8"/>
  <c r="E424" i="8"/>
  <c r="E520" i="8"/>
  <c r="E179" i="8"/>
  <c r="E178" i="8"/>
  <c r="X178" i="8" s="1"/>
  <c r="E177" i="8"/>
  <c r="X177" i="8" s="1"/>
  <c r="E180" i="8"/>
  <c r="E181" i="8"/>
  <c r="E537" i="8"/>
  <c r="X537" i="8" s="1"/>
  <c r="E452" i="8"/>
  <c r="X452" i="8" s="1"/>
  <c r="E451" i="8"/>
  <c r="X451" i="8" s="1"/>
  <c r="E538" i="8"/>
  <c r="X538" i="8" s="1"/>
  <c r="E531" i="8"/>
  <c r="E541" i="8"/>
  <c r="X541" i="8" s="1"/>
  <c r="C64" i="9"/>
  <c r="E532" i="8"/>
  <c r="E522" i="8"/>
  <c r="X522" i="8" s="1"/>
  <c r="E521" i="8"/>
  <c r="E516" i="8"/>
  <c r="X516" i="8" s="1"/>
  <c r="E387" i="8"/>
  <c r="E535" i="8"/>
  <c r="E540" i="8"/>
  <c r="X540" i="8" s="1"/>
  <c r="E542" i="8"/>
  <c r="X542" i="8" s="1"/>
  <c r="E543" i="8"/>
  <c r="X543" i="8" s="1"/>
  <c r="E539" i="8"/>
  <c r="X539" i="8" s="1"/>
  <c r="E533" i="8"/>
  <c r="X533" i="8" s="1"/>
  <c r="E536" i="8"/>
  <c r="X536" i="8" s="1"/>
  <c r="X259" i="8"/>
  <c r="G31" i="9"/>
  <c r="G29" i="9"/>
  <c r="G30" i="9"/>
  <c r="G23" i="7"/>
  <c r="E18" i="9"/>
  <c r="G18" i="9"/>
  <c r="E26" i="9"/>
  <c r="G26" i="9"/>
  <c r="G45" i="7"/>
  <c r="E29" i="9"/>
  <c r="G28" i="7"/>
  <c r="G27" i="7"/>
  <c r="E27" i="7" s="1"/>
  <c r="G51" i="7"/>
  <c r="G9" i="7"/>
  <c r="G32" i="7"/>
  <c r="G30" i="7"/>
  <c r="G50" i="7"/>
  <c r="G7" i="7"/>
  <c r="G8" i="7"/>
  <c r="G46" i="7"/>
  <c r="G34" i="7"/>
  <c r="G35" i="7"/>
  <c r="G36" i="7"/>
  <c r="G43" i="7"/>
  <c r="E43" i="7" s="1"/>
  <c r="G31" i="7"/>
  <c r="G29" i="7"/>
  <c r="G33" i="7"/>
  <c r="G44" i="7"/>
  <c r="E44" i="7" s="1"/>
  <c r="G53" i="7"/>
  <c r="E53" i="7" s="1"/>
  <c r="G54" i="7"/>
  <c r="G56" i="7"/>
  <c r="G17" i="7"/>
  <c r="E17" i="7" s="1"/>
  <c r="G16" i="7"/>
  <c r="E16" i="7" s="1"/>
  <c r="G55" i="7"/>
  <c r="G47" i="7"/>
  <c r="G18" i="7"/>
  <c r="E161" i="8"/>
  <c r="G70" i="7"/>
  <c r="E70" i="7" s="1"/>
  <c r="E160" i="8"/>
  <c r="G20" i="7"/>
  <c r="E20" i="7" s="1"/>
  <c r="G15" i="7"/>
  <c r="E15" i="7" s="1"/>
  <c r="G19" i="7"/>
  <c r="G4" i="7"/>
  <c r="G5" i="7"/>
  <c r="G3" i="7"/>
  <c r="E3" i="7" s="1"/>
  <c r="X183" i="8" l="1"/>
  <c r="E176" i="8"/>
  <c r="X176" i="8" s="1"/>
  <c r="F159" i="8"/>
  <c r="H159" i="8" s="1"/>
  <c r="M159" i="8" s="1"/>
  <c r="F171" i="8"/>
  <c r="H171" i="8" s="1"/>
  <c r="F161" i="8"/>
  <c r="H161" i="8" s="1"/>
  <c r="M161" i="8" s="1"/>
  <c r="F173" i="8"/>
  <c r="H173" i="8" s="1"/>
  <c r="F164" i="8"/>
  <c r="H164" i="8" s="1"/>
  <c r="M164" i="8" s="1"/>
  <c r="F168" i="8"/>
  <c r="H168" i="8" s="1"/>
  <c r="F162" i="8"/>
  <c r="H162" i="8" s="1"/>
  <c r="M162" i="8" s="1"/>
  <c r="F170" i="8"/>
  <c r="H170" i="8" s="1"/>
  <c r="M170" i="8" s="1"/>
  <c r="F160" i="8"/>
  <c r="H160" i="8" s="1"/>
  <c r="M160" i="8" s="1"/>
  <c r="F158" i="8"/>
  <c r="H158" i="8" s="1"/>
  <c r="M158" i="8" s="1"/>
  <c r="F172" i="8"/>
  <c r="H172" i="8" s="1"/>
  <c r="X157" i="8"/>
  <c r="F163" i="8"/>
  <c r="H163" i="8" s="1"/>
  <c r="M163" i="8" s="1"/>
  <c r="F169" i="8"/>
  <c r="H169" i="8" s="1"/>
  <c r="F166" i="8"/>
  <c r="H166" i="8" s="1"/>
  <c r="F174" i="8"/>
  <c r="H174" i="8" s="1"/>
  <c r="F165" i="8"/>
  <c r="H165" i="8" s="1"/>
  <c r="M165" i="8" s="1"/>
  <c r="F167" i="8"/>
  <c r="H167" i="8" s="1"/>
  <c r="M167" i="8" s="1"/>
  <c r="F157" i="8"/>
  <c r="H157" i="8" s="1"/>
  <c r="X172" i="8"/>
  <c r="G293" i="8"/>
  <c r="E293" i="8"/>
  <c r="X535" i="8"/>
  <c r="B295" i="8"/>
  <c r="C294" i="8"/>
  <c r="F544" i="8"/>
  <c r="H544" i="8" s="1"/>
  <c r="X355" i="8"/>
  <c r="X435" i="8"/>
  <c r="X266" i="8"/>
  <c r="X534" i="8"/>
  <c r="X428" i="8"/>
  <c r="X427" i="8"/>
  <c r="E225" i="8"/>
  <c r="X225" i="8" s="1"/>
  <c r="X265" i="8"/>
  <c r="E273" i="8"/>
  <c r="E371" i="8"/>
  <c r="X371" i="8" s="1"/>
  <c r="X264" i="8"/>
  <c r="X171" i="8"/>
  <c r="X170" i="8"/>
  <c r="X426" i="8"/>
  <c r="X323" i="8"/>
  <c r="X322" i="8"/>
  <c r="X256" i="8"/>
  <c r="F262" i="8"/>
  <c r="F268" i="8"/>
  <c r="H268" i="8" s="1"/>
  <c r="Y268" i="8" s="1"/>
  <c r="F363" i="8"/>
  <c r="H363" i="8" s="1"/>
  <c r="F366" i="8"/>
  <c r="H366" i="8" s="1"/>
  <c r="F359" i="8"/>
  <c r="H359" i="8" s="1"/>
  <c r="F354" i="8"/>
  <c r="H354" i="8" s="1"/>
  <c r="F504" i="8"/>
  <c r="H504" i="8" s="1"/>
  <c r="F357" i="8"/>
  <c r="H357" i="8" s="1"/>
  <c r="F361" i="8"/>
  <c r="H361" i="8" s="1"/>
  <c r="F365" i="8"/>
  <c r="H365" i="8" s="1"/>
  <c r="F360" i="8"/>
  <c r="H360" i="8" s="1"/>
  <c r="F356" i="8"/>
  <c r="H356" i="8" s="1"/>
  <c r="F362" i="8"/>
  <c r="H362" i="8" s="1"/>
  <c r="F364" i="8"/>
  <c r="H364" i="8" s="1"/>
  <c r="F355" i="8"/>
  <c r="H355" i="8" s="1"/>
  <c r="F358" i="8"/>
  <c r="H358" i="8" s="1"/>
  <c r="F367" i="8"/>
  <c r="H367" i="8" s="1"/>
  <c r="F368" i="8"/>
  <c r="H368" i="8" s="1"/>
  <c r="F510" i="8"/>
  <c r="H510" i="8" s="1"/>
  <c r="F498" i="8"/>
  <c r="H498" i="8" s="1"/>
  <c r="U498" i="8" s="1"/>
  <c r="F502" i="8"/>
  <c r="H502" i="8" s="1"/>
  <c r="F500" i="8"/>
  <c r="H500" i="8" s="1"/>
  <c r="F507" i="8"/>
  <c r="H507" i="8" s="1"/>
  <c r="F499" i="8"/>
  <c r="H499" i="8" s="1"/>
  <c r="F501" i="8"/>
  <c r="H501" i="8" s="1"/>
  <c r="F511" i="8"/>
  <c r="H511" i="8" s="1"/>
  <c r="F503" i="8"/>
  <c r="H503" i="8" s="1"/>
  <c r="F508" i="8"/>
  <c r="H508" i="8" s="1"/>
  <c r="F496" i="8"/>
  <c r="H496" i="8" s="1"/>
  <c r="X498" i="8"/>
  <c r="F509" i="8"/>
  <c r="H509" i="8" s="1"/>
  <c r="F506" i="8"/>
  <c r="H506" i="8" s="1"/>
  <c r="X339" i="8"/>
  <c r="X387" i="8"/>
  <c r="X420" i="8"/>
  <c r="X419" i="8"/>
  <c r="X261" i="8"/>
  <c r="X402" i="8"/>
  <c r="X404" i="8"/>
  <c r="F211" i="8"/>
  <c r="H211" i="8" s="1"/>
  <c r="F209" i="8"/>
  <c r="H209" i="8" s="1"/>
  <c r="X403" i="8"/>
  <c r="X455" i="8"/>
  <c r="F259" i="8"/>
  <c r="X263" i="8"/>
  <c r="F219" i="8"/>
  <c r="H219" i="8" s="1"/>
  <c r="X208" i="8"/>
  <c r="F215" i="8"/>
  <c r="H215" i="8" s="1"/>
  <c r="F213" i="8"/>
  <c r="H213" i="8" s="1"/>
  <c r="F220" i="8"/>
  <c r="H220" i="8" s="1"/>
  <c r="F222" i="8"/>
  <c r="H222" i="8" s="1"/>
  <c r="F217" i="8"/>
  <c r="H217" i="8" s="1"/>
  <c r="F208" i="8"/>
  <c r="H208" i="8" s="1"/>
  <c r="V208" i="8" s="1"/>
  <c r="V27" i="8" s="1"/>
  <c r="F221" i="8"/>
  <c r="H221" i="8" s="1"/>
  <c r="F218" i="8"/>
  <c r="H218" i="8" s="1"/>
  <c r="F214" i="8"/>
  <c r="H214" i="8" s="1"/>
  <c r="F216" i="8"/>
  <c r="H216" i="8" s="1"/>
  <c r="F210" i="8"/>
  <c r="H210" i="8" s="1"/>
  <c r="F212" i="8"/>
  <c r="H212" i="8" s="1"/>
  <c r="X425" i="8"/>
  <c r="X422" i="8"/>
  <c r="X423" i="8"/>
  <c r="X424" i="8"/>
  <c r="X418" i="8"/>
  <c r="X182" i="8"/>
  <c r="X181" i="8"/>
  <c r="X179" i="8"/>
  <c r="X180" i="8"/>
  <c r="X338" i="8"/>
  <c r="X340" i="8"/>
  <c r="X341" i="8"/>
  <c r="X532" i="8"/>
  <c r="X165" i="8"/>
  <c r="F438" i="8"/>
  <c r="H438" i="8" s="1"/>
  <c r="X530" i="8"/>
  <c r="F445" i="8"/>
  <c r="H445" i="8" s="1"/>
  <c r="F448" i="8"/>
  <c r="H448" i="8" s="1"/>
  <c r="F440" i="8"/>
  <c r="H440" i="8" s="1"/>
  <c r="F434" i="8"/>
  <c r="H434" i="8" s="1"/>
  <c r="T434" i="8" s="1"/>
  <c r="F446" i="8"/>
  <c r="H446" i="8" s="1"/>
  <c r="F436" i="8"/>
  <c r="H436" i="8" s="1"/>
  <c r="F435" i="8"/>
  <c r="H435" i="8" s="1"/>
  <c r="F444" i="8"/>
  <c r="H444" i="8" s="1"/>
  <c r="F437" i="8"/>
  <c r="H437" i="8" s="1"/>
  <c r="X454" i="8"/>
  <c r="X450" i="8"/>
  <c r="X453" i="8"/>
  <c r="F441" i="8"/>
  <c r="H441" i="8" s="1"/>
  <c r="F439" i="8"/>
  <c r="H439" i="8" s="1"/>
  <c r="F442" i="8"/>
  <c r="H442" i="8" s="1"/>
  <c r="X434" i="8"/>
  <c r="F447" i="8"/>
  <c r="H447" i="8" s="1"/>
  <c r="X517" i="8"/>
  <c r="X520" i="8"/>
  <c r="F512" i="8"/>
  <c r="H512" i="8" s="1"/>
  <c r="F520" i="8"/>
  <c r="H520" i="8" s="1"/>
  <c r="Q520" i="8" s="1"/>
  <c r="X515" i="8"/>
  <c r="F525" i="8"/>
  <c r="H525" i="8" s="1"/>
  <c r="F531" i="8"/>
  <c r="H531" i="8" s="1"/>
  <c r="F543" i="8"/>
  <c r="H543" i="8" s="1"/>
  <c r="X531" i="8"/>
  <c r="F528" i="8"/>
  <c r="H528" i="8" s="1"/>
  <c r="F540" i="8"/>
  <c r="H540" i="8" s="1"/>
  <c r="F523" i="8"/>
  <c r="H523" i="8" s="1"/>
  <c r="F524" i="8"/>
  <c r="H524" i="8" s="1"/>
  <c r="F516" i="8"/>
  <c r="H516" i="8" s="1"/>
  <c r="Q516" i="8" s="1"/>
  <c r="F519" i="8"/>
  <c r="H519" i="8" s="1"/>
  <c r="V519" i="8" s="1"/>
  <c r="F517" i="8"/>
  <c r="H517" i="8" s="1"/>
  <c r="Q517" i="8" s="1"/>
  <c r="F542" i="8"/>
  <c r="H542" i="8" s="1"/>
  <c r="F532" i="8"/>
  <c r="H532" i="8" s="1"/>
  <c r="F533" i="8"/>
  <c r="H533" i="8" s="1"/>
  <c r="F534" i="8"/>
  <c r="H534" i="8" s="1"/>
  <c r="X521" i="8"/>
  <c r="X514" i="8"/>
  <c r="F521" i="8"/>
  <c r="H521" i="8" s="1"/>
  <c r="F518" i="8"/>
  <c r="H518" i="8" s="1"/>
  <c r="S518" i="8" s="1"/>
  <c r="F522" i="8"/>
  <c r="H522" i="8" s="1"/>
  <c r="F541" i="8"/>
  <c r="H541" i="8" s="1"/>
  <c r="F537" i="8"/>
  <c r="H537" i="8" s="1"/>
  <c r="F536" i="8"/>
  <c r="H536" i="8" s="1"/>
  <c r="F538" i="8"/>
  <c r="H538" i="8" s="1"/>
  <c r="X519" i="8"/>
  <c r="F527" i="8"/>
  <c r="H527" i="8" s="1"/>
  <c r="F526" i="8"/>
  <c r="H526" i="8" s="1"/>
  <c r="F515" i="8"/>
  <c r="H515" i="8" s="1"/>
  <c r="R515" i="8" s="1"/>
  <c r="F514" i="8"/>
  <c r="H514" i="8" s="1"/>
  <c r="Q514" i="8" s="1"/>
  <c r="F530" i="8"/>
  <c r="H530" i="8" s="1"/>
  <c r="N530" i="8" s="1"/>
  <c r="F535" i="8"/>
  <c r="H535" i="8" s="1"/>
  <c r="F539" i="8"/>
  <c r="H539" i="8" s="1"/>
  <c r="X518" i="8"/>
  <c r="P28" i="8"/>
  <c r="P29" i="8"/>
  <c r="O30" i="8"/>
  <c r="O35" i="8"/>
  <c r="O28" i="8"/>
  <c r="O25" i="8"/>
  <c r="O33" i="8"/>
  <c r="O34" i="8"/>
  <c r="O24" i="8"/>
  <c r="O26" i="8"/>
  <c r="X258" i="8"/>
  <c r="X257" i="8"/>
  <c r="X158" i="8"/>
  <c r="X262" i="8"/>
  <c r="P26" i="8"/>
  <c r="P25" i="8"/>
  <c r="P33" i="8"/>
  <c r="P34" i="8"/>
  <c r="P24" i="8"/>
  <c r="P35" i="8"/>
  <c r="F408" i="8"/>
  <c r="H408" i="8" s="1"/>
  <c r="F416" i="8"/>
  <c r="H416" i="8" s="1"/>
  <c r="F406" i="8"/>
  <c r="H406" i="8" s="1"/>
  <c r="F407" i="8"/>
  <c r="H407" i="8" s="1"/>
  <c r="F411" i="8"/>
  <c r="H411" i="8" s="1"/>
  <c r="F413" i="8"/>
  <c r="H413" i="8" s="1"/>
  <c r="F414" i="8"/>
  <c r="H414" i="8" s="1"/>
  <c r="F404" i="8"/>
  <c r="H404" i="8" s="1"/>
  <c r="F405" i="8"/>
  <c r="H405" i="8" s="1"/>
  <c r="F412" i="8"/>
  <c r="H412" i="8" s="1"/>
  <c r="F410" i="8"/>
  <c r="H410" i="8" s="1"/>
  <c r="F403" i="8"/>
  <c r="H403" i="8" s="1"/>
  <c r="F409" i="8"/>
  <c r="H409" i="8" s="1"/>
  <c r="F402" i="8"/>
  <c r="H402" i="8" s="1"/>
  <c r="F415" i="8"/>
  <c r="H415" i="8" s="1"/>
  <c r="F495" i="8"/>
  <c r="H495" i="8" s="1"/>
  <c r="F482" i="8"/>
  <c r="H482" i="8" s="1"/>
  <c r="F491" i="8"/>
  <c r="H491" i="8" s="1"/>
  <c r="F489" i="8"/>
  <c r="H489" i="8" s="1"/>
  <c r="F490" i="8"/>
  <c r="H490" i="8" s="1"/>
  <c r="F492" i="8"/>
  <c r="H492" i="8" s="1"/>
  <c r="F494" i="8"/>
  <c r="H494" i="8" s="1"/>
  <c r="F483" i="8"/>
  <c r="H483" i="8" s="1"/>
  <c r="F488" i="8"/>
  <c r="H488" i="8" s="1"/>
  <c r="F487" i="8"/>
  <c r="H487" i="8" s="1"/>
  <c r="F484" i="8"/>
  <c r="H484" i="8" s="1"/>
  <c r="F493" i="8"/>
  <c r="H493" i="8" s="1"/>
  <c r="F486" i="8"/>
  <c r="H486" i="8" s="1"/>
  <c r="F485" i="8"/>
  <c r="H485" i="8" s="1"/>
  <c r="F454" i="8"/>
  <c r="H454" i="8" s="1"/>
  <c r="F456" i="8"/>
  <c r="H456" i="8" s="1"/>
  <c r="F460" i="8"/>
  <c r="H460" i="8" s="1"/>
  <c r="F345" i="8"/>
  <c r="H345" i="8" s="1"/>
  <c r="F344" i="8"/>
  <c r="H344" i="8" s="1"/>
  <c r="F343" i="8"/>
  <c r="H343" i="8" s="1"/>
  <c r="F338" i="8"/>
  <c r="H338" i="8" s="1"/>
  <c r="F346" i="8"/>
  <c r="H346" i="8" s="1"/>
  <c r="F352" i="8"/>
  <c r="H352" i="8" s="1"/>
  <c r="F348" i="8"/>
  <c r="H348" i="8" s="1"/>
  <c r="F350" i="8"/>
  <c r="H350" i="8" s="1"/>
  <c r="F347" i="8"/>
  <c r="H347" i="8" s="1"/>
  <c r="F349" i="8"/>
  <c r="H349" i="8" s="1"/>
  <c r="F340" i="8"/>
  <c r="H340" i="8" s="1"/>
  <c r="F339" i="8"/>
  <c r="H339" i="8" s="1"/>
  <c r="F342" i="8"/>
  <c r="H342" i="8" s="1"/>
  <c r="F341" i="8"/>
  <c r="H341" i="8" s="1"/>
  <c r="F351" i="8"/>
  <c r="H351" i="8" s="1"/>
  <c r="O295" i="8" l="1"/>
  <c r="C295" i="8"/>
  <c r="Q174" i="8"/>
  <c r="N174" i="8"/>
  <c r="R174" i="8"/>
  <c r="T174" i="8"/>
  <c r="U174" i="8"/>
  <c r="S174" i="8"/>
  <c r="V174" i="8"/>
  <c r="L174" i="8"/>
  <c r="Y174" i="8"/>
  <c r="M174" i="8"/>
  <c r="M173" i="8"/>
  <c r="Y173" i="8"/>
  <c r="R173" i="8"/>
  <c r="V173" i="8"/>
  <c r="N173" i="8"/>
  <c r="S173" i="8"/>
  <c r="T173" i="8"/>
  <c r="L173" i="8"/>
  <c r="Q173" i="8"/>
  <c r="U173" i="8"/>
  <c r="L157" i="8"/>
  <c r="N157" i="8"/>
  <c r="Q157" i="8"/>
  <c r="Y172" i="8"/>
  <c r="V172" i="8"/>
  <c r="U172" i="8"/>
  <c r="N172" i="8"/>
  <c r="R172" i="8"/>
  <c r="S172" i="8"/>
  <c r="M172" i="8"/>
  <c r="L172" i="8"/>
  <c r="T172" i="8"/>
  <c r="Q172" i="8"/>
  <c r="G294" i="8"/>
  <c r="E294" i="8"/>
  <c r="B296" i="8"/>
  <c r="F228" i="8"/>
  <c r="H228" i="8" s="1"/>
  <c r="F236" i="8"/>
  <c r="H236" i="8" s="1"/>
  <c r="F229" i="8"/>
  <c r="H229" i="8" s="1"/>
  <c r="F226" i="8"/>
  <c r="H226" i="8" s="1"/>
  <c r="F230" i="8"/>
  <c r="H230" i="8" s="1"/>
  <c r="F224" i="8"/>
  <c r="H224" i="8" s="1"/>
  <c r="F238" i="8"/>
  <c r="H238" i="8" s="1"/>
  <c r="F233" i="8"/>
  <c r="H233" i="8" s="1"/>
  <c r="F232" i="8"/>
  <c r="H232" i="8" s="1"/>
  <c r="F225" i="8"/>
  <c r="H225" i="8" s="1"/>
  <c r="F227" i="8"/>
  <c r="H227" i="8" s="1"/>
  <c r="F237" i="8"/>
  <c r="H237" i="8" s="1"/>
  <c r="F235" i="8"/>
  <c r="H235" i="8" s="1"/>
  <c r="F231" i="8"/>
  <c r="H231" i="8" s="1"/>
  <c r="F234" i="8"/>
  <c r="H234" i="8" s="1"/>
  <c r="F372" i="8"/>
  <c r="H372" i="8" s="1"/>
  <c r="X370" i="8"/>
  <c r="F371" i="8"/>
  <c r="H371" i="8" s="1"/>
  <c r="R371" i="8" s="1"/>
  <c r="X372" i="8"/>
  <c r="T498" i="8"/>
  <c r="N498" i="8"/>
  <c r="R498" i="8"/>
  <c r="S498" i="8"/>
  <c r="M498" i="8"/>
  <c r="Q498" i="8"/>
  <c r="V498" i="8"/>
  <c r="L498" i="8"/>
  <c r="S208" i="8"/>
  <c r="S27" i="8" s="1"/>
  <c r="T208" i="8"/>
  <c r="T27" i="8" s="1"/>
  <c r="X164" i="8"/>
  <c r="N208" i="8"/>
  <c r="P27" i="8" s="1"/>
  <c r="Q208" i="8"/>
  <c r="L208" i="8"/>
  <c r="L27" i="8" s="1"/>
  <c r="G27" i="8" s="1"/>
  <c r="R208" i="8"/>
  <c r="R27" i="8" s="1"/>
  <c r="U208" i="8"/>
  <c r="U27" i="8" s="1"/>
  <c r="M208" i="8"/>
  <c r="M27" i="8" s="1"/>
  <c r="X169" i="8"/>
  <c r="X166" i="8"/>
  <c r="X160" i="8"/>
  <c r="X168" i="8"/>
  <c r="X162" i="8"/>
  <c r="X163" i="8"/>
  <c r="X161" i="8"/>
  <c r="X159" i="8"/>
  <c r="X167" i="8"/>
  <c r="U434" i="8"/>
  <c r="S434" i="8"/>
  <c r="N434" i="8"/>
  <c r="M434" i="8"/>
  <c r="V434" i="8"/>
  <c r="L434" i="8"/>
  <c r="Q434" i="8"/>
  <c r="R434" i="8"/>
  <c r="T520" i="8"/>
  <c r="S520" i="8"/>
  <c r="M520" i="8"/>
  <c r="L520" i="8"/>
  <c r="R520" i="8"/>
  <c r="U520" i="8"/>
  <c r="N520" i="8"/>
  <c r="V520" i="8"/>
  <c r="V517" i="8"/>
  <c r="V515" i="8"/>
  <c r="R530" i="8"/>
  <c r="V530" i="8"/>
  <c r="L530" i="8"/>
  <c r="Q518" i="8"/>
  <c r="T516" i="8"/>
  <c r="O27" i="8"/>
  <c r="O32" i="8"/>
  <c r="S516" i="8"/>
  <c r="N516" i="8"/>
  <c r="U518" i="8"/>
  <c r="L515" i="8"/>
  <c r="U515" i="8"/>
  <c r="V518" i="8"/>
  <c r="U516" i="8"/>
  <c r="M514" i="8"/>
  <c r="U514" i="8"/>
  <c r="R514" i="8"/>
  <c r="L517" i="8"/>
  <c r="T514" i="8"/>
  <c r="S514" i="8"/>
  <c r="T517" i="8"/>
  <c r="L514" i="8"/>
  <c r="N514" i="8"/>
  <c r="M519" i="8"/>
  <c r="V514" i="8"/>
  <c r="T515" i="8"/>
  <c r="Q515" i="8"/>
  <c r="R517" i="8"/>
  <c r="N517" i="8"/>
  <c r="N515" i="8"/>
  <c r="S515" i="8"/>
  <c r="U517" i="8"/>
  <c r="S519" i="8"/>
  <c r="M515" i="8"/>
  <c r="M518" i="8"/>
  <c r="M517" i="8"/>
  <c r="Q519" i="8"/>
  <c r="N518" i="8"/>
  <c r="S517" i="8"/>
  <c r="N519" i="8"/>
  <c r="T519" i="8"/>
  <c r="M530" i="8"/>
  <c r="L518" i="8"/>
  <c r="Q530" i="8"/>
  <c r="S530" i="8"/>
  <c r="T530" i="8"/>
  <c r="T518" i="8"/>
  <c r="R519" i="8"/>
  <c r="V516" i="8"/>
  <c r="L516" i="8"/>
  <c r="M516" i="8"/>
  <c r="L519" i="8"/>
  <c r="U530" i="8"/>
  <c r="R518" i="8"/>
  <c r="U519" i="8"/>
  <c r="R516" i="8"/>
  <c r="F457" i="8"/>
  <c r="H457" i="8" s="1"/>
  <c r="Q402" i="8"/>
  <c r="S402" i="8"/>
  <c r="U402" i="8"/>
  <c r="T402" i="8"/>
  <c r="R402" i="8"/>
  <c r="V402" i="8"/>
  <c r="Q339" i="8"/>
  <c r="T339" i="8"/>
  <c r="R339" i="8"/>
  <c r="V339" i="8"/>
  <c r="U339" i="8"/>
  <c r="S339" i="8"/>
  <c r="Q338" i="8"/>
  <c r="U338" i="8"/>
  <c r="R338" i="8"/>
  <c r="V338" i="8"/>
  <c r="T338" i="8"/>
  <c r="S338" i="8"/>
  <c r="F458" i="8"/>
  <c r="H458" i="8" s="1"/>
  <c r="F453" i="8"/>
  <c r="H453" i="8" s="1"/>
  <c r="F451" i="8"/>
  <c r="H451" i="8" s="1"/>
  <c r="F382" i="8"/>
  <c r="H382" i="8" s="1"/>
  <c r="F455" i="8"/>
  <c r="H455" i="8" s="1"/>
  <c r="F459" i="8"/>
  <c r="H459" i="8" s="1"/>
  <c r="F463" i="8"/>
  <c r="H463" i="8" s="1"/>
  <c r="F378" i="8"/>
  <c r="H378" i="8" s="1"/>
  <c r="F452" i="8"/>
  <c r="H452" i="8" s="1"/>
  <c r="F464" i="8"/>
  <c r="H464" i="8" s="1"/>
  <c r="F450" i="8"/>
  <c r="H450" i="8" s="1"/>
  <c r="F375" i="8"/>
  <c r="H375" i="8" s="1"/>
  <c r="H259" i="8"/>
  <c r="F267" i="8"/>
  <c r="H267" i="8" s="1"/>
  <c r="Y267" i="8" s="1"/>
  <c r="F260" i="8"/>
  <c r="H260" i="8" s="1"/>
  <c r="F270" i="8"/>
  <c r="H270" i="8" s="1"/>
  <c r="Y270" i="8" s="1"/>
  <c r="F261" i="8"/>
  <c r="H261" i="8" s="1"/>
  <c r="Y261" i="8" s="1"/>
  <c r="F256" i="8"/>
  <c r="F264" i="8"/>
  <c r="H264" i="8" s="1"/>
  <c r="Y264" i="8" s="1"/>
  <c r="F263" i="8"/>
  <c r="H263" i="8" s="1"/>
  <c r="Y263" i="8" s="1"/>
  <c r="F266" i="8"/>
  <c r="H266" i="8" s="1"/>
  <c r="Y266" i="8" s="1"/>
  <c r="F258" i="8"/>
  <c r="H258" i="8" s="1"/>
  <c r="F265" i="8"/>
  <c r="H265" i="8" s="1"/>
  <c r="Y265" i="8" s="1"/>
  <c r="F269" i="8"/>
  <c r="H269" i="8" s="1"/>
  <c r="Y269" i="8" s="1"/>
  <c r="F257" i="8"/>
  <c r="H257" i="8" s="1"/>
  <c r="H262" i="8"/>
  <c r="Y262" i="8" s="1"/>
  <c r="M339" i="8"/>
  <c r="L339" i="8"/>
  <c r="N339" i="8"/>
  <c r="M338" i="8"/>
  <c r="L338" i="8"/>
  <c r="N338" i="8"/>
  <c r="F381" i="8"/>
  <c r="H381" i="8" s="1"/>
  <c r="F379" i="8"/>
  <c r="H379" i="8" s="1"/>
  <c r="F373" i="8"/>
  <c r="H373" i="8" s="1"/>
  <c r="F374" i="8"/>
  <c r="H374" i="8" s="1"/>
  <c r="Y170" i="8"/>
  <c r="F380" i="8"/>
  <c r="H380" i="8" s="1"/>
  <c r="F370" i="8"/>
  <c r="H370" i="8" s="1"/>
  <c r="F384" i="8"/>
  <c r="H384" i="8" s="1"/>
  <c r="F184" i="8"/>
  <c r="H184" i="8" s="1"/>
  <c r="F186" i="8"/>
  <c r="H186" i="8" s="1"/>
  <c r="F176" i="8"/>
  <c r="H176" i="8" s="1"/>
  <c r="F180" i="8"/>
  <c r="H180" i="8" s="1"/>
  <c r="F189" i="8"/>
  <c r="H189" i="8" s="1"/>
  <c r="F190" i="8"/>
  <c r="H190" i="8" s="1"/>
  <c r="F183" i="8"/>
  <c r="H183" i="8" s="1"/>
  <c r="F185" i="8"/>
  <c r="H185" i="8" s="1"/>
  <c r="F182" i="8"/>
  <c r="H182" i="8" s="1"/>
  <c r="F187" i="8"/>
  <c r="H187" i="8" s="1"/>
  <c r="F181" i="8"/>
  <c r="H181" i="8" s="1"/>
  <c r="F188" i="8"/>
  <c r="H188" i="8" s="1"/>
  <c r="F178" i="8"/>
  <c r="H178" i="8" s="1"/>
  <c r="F177" i="8"/>
  <c r="H177" i="8" s="1"/>
  <c r="F179" i="8"/>
  <c r="H179" i="8" s="1"/>
  <c r="Y171" i="8"/>
  <c r="Y168" i="8"/>
  <c r="F330" i="8"/>
  <c r="H330" i="8" s="1"/>
  <c r="F326" i="8"/>
  <c r="H326" i="8" s="1"/>
  <c r="F334" i="8"/>
  <c r="H334" i="8" s="1"/>
  <c r="F324" i="8"/>
  <c r="H324" i="8" s="1"/>
  <c r="F328" i="8"/>
  <c r="H328" i="8" s="1"/>
  <c r="F331" i="8"/>
  <c r="H331" i="8" s="1"/>
  <c r="F333" i="8"/>
  <c r="H333" i="8" s="1"/>
  <c r="F329" i="8"/>
  <c r="H329" i="8" s="1"/>
  <c r="F335" i="8"/>
  <c r="H335" i="8" s="1"/>
  <c r="F327" i="8"/>
  <c r="H327" i="8" s="1"/>
  <c r="F323" i="8"/>
  <c r="H323" i="8" s="1"/>
  <c r="F336" i="8"/>
  <c r="H336" i="8" s="1"/>
  <c r="F332" i="8"/>
  <c r="H332" i="8" s="1"/>
  <c r="F322" i="8"/>
  <c r="H322" i="8" s="1"/>
  <c r="F325" i="8"/>
  <c r="H325" i="8" s="1"/>
  <c r="F462" i="8"/>
  <c r="H462" i="8" s="1"/>
  <c r="F461" i="8"/>
  <c r="H461" i="8" s="1"/>
  <c r="F376" i="8"/>
  <c r="H376" i="8" s="1"/>
  <c r="F383" i="8"/>
  <c r="H383" i="8" s="1"/>
  <c r="F377" i="8"/>
  <c r="H377" i="8" s="1"/>
  <c r="N402" i="8"/>
  <c r="L402" i="8"/>
  <c r="M402" i="8"/>
  <c r="W172" i="8" l="1"/>
  <c r="W173" i="8"/>
  <c r="W174" i="8"/>
  <c r="O296" i="8"/>
  <c r="B297" i="8"/>
  <c r="C296" i="8"/>
  <c r="Q371" i="8"/>
  <c r="G295" i="8"/>
  <c r="E295" i="8"/>
  <c r="T371" i="8"/>
  <c r="V371" i="8"/>
  <c r="N371" i="8"/>
  <c r="S371" i="8"/>
  <c r="M371" i="8"/>
  <c r="U371" i="8"/>
  <c r="L371" i="8"/>
  <c r="W498" i="8"/>
  <c r="W339" i="8"/>
  <c r="W402" i="8"/>
  <c r="W518" i="8"/>
  <c r="W516" i="8"/>
  <c r="W515" i="8"/>
  <c r="W434" i="8"/>
  <c r="W338" i="8"/>
  <c r="W530" i="8"/>
  <c r="W519" i="8"/>
  <c r="W517" i="8"/>
  <c r="W520" i="8"/>
  <c r="W514" i="8"/>
  <c r="Q27" i="8"/>
  <c r="W27" i="8" s="1"/>
  <c r="W208" i="8"/>
  <c r="N27" i="8"/>
  <c r="Q324" i="8"/>
  <c r="V324" i="8"/>
  <c r="R324" i="8"/>
  <c r="S324" i="8"/>
  <c r="U324" i="8"/>
  <c r="T324" i="8"/>
  <c r="Q370" i="8"/>
  <c r="S370" i="8"/>
  <c r="V370" i="8"/>
  <c r="U370" i="8"/>
  <c r="T370" i="8"/>
  <c r="R370" i="8"/>
  <c r="Q322" i="8"/>
  <c r="T322" i="8"/>
  <c r="R322" i="8"/>
  <c r="V322" i="8"/>
  <c r="U322" i="8"/>
  <c r="S322" i="8"/>
  <c r="Q162" i="8"/>
  <c r="T162" i="8"/>
  <c r="T11" i="8" s="1"/>
  <c r="U162" i="8"/>
  <c r="U11" i="8" s="1"/>
  <c r="R162" i="8"/>
  <c r="R11" i="8" s="1"/>
  <c r="S162" i="8"/>
  <c r="S11" i="8" s="1"/>
  <c r="V162" i="8"/>
  <c r="V11" i="8" s="1"/>
  <c r="Q177" i="8"/>
  <c r="V177" i="8"/>
  <c r="V20" i="8" s="1"/>
  <c r="R177" i="8"/>
  <c r="R20" i="8" s="1"/>
  <c r="U177" i="8"/>
  <c r="U20" i="8" s="1"/>
  <c r="T177" i="8"/>
  <c r="T20" i="8" s="1"/>
  <c r="S177" i="8"/>
  <c r="S20" i="8" s="1"/>
  <c r="Q257" i="8"/>
  <c r="T257" i="8"/>
  <c r="T37" i="8" s="1"/>
  <c r="S257" i="8"/>
  <c r="S37" i="8" s="1"/>
  <c r="R257" i="8"/>
  <c r="R37" i="8" s="1"/>
  <c r="V257" i="8"/>
  <c r="V37" i="8" s="1"/>
  <c r="U257" i="8"/>
  <c r="U37" i="8" s="1"/>
  <c r="Q323" i="8"/>
  <c r="S323" i="8"/>
  <c r="R323" i="8"/>
  <c r="V323" i="8"/>
  <c r="U323" i="8"/>
  <c r="T323" i="8"/>
  <c r="Q178" i="8"/>
  <c r="U178" i="8"/>
  <c r="U21" i="8" s="1"/>
  <c r="T178" i="8"/>
  <c r="T21" i="8" s="1"/>
  <c r="S178" i="8"/>
  <c r="S21" i="8" s="1"/>
  <c r="R178" i="8"/>
  <c r="R21" i="8" s="1"/>
  <c r="V178" i="8"/>
  <c r="V21" i="8" s="1"/>
  <c r="V450" i="8"/>
  <c r="R450" i="8"/>
  <c r="T450" i="8"/>
  <c r="U450" i="8"/>
  <c r="S450" i="8"/>
  <c r="U451" i="8"/>
  <c r="T451" i="8"/>
  <c r="R451" i="8"/>
  <c r="V451" i="8"/>
  <c r="S451" i="8"/>
  <c r="Q179" i="8"/>
  <c r="T179" i="8"/>
  <c r="T22" i="8" s="1"/>
  <c r="S179" i="8"/>
  <c r="S22" i="8" s="1"/>
  <c r="V179" i="8"/>
  <c r="V22" i="8" s="1"/>
  <c r="U179" i="8"/>
  <c r="U22" i="8" s="1"/>
  <c r="R179" i="8"/>
  <c r="R22" i="8" s="1"/>
  <c r="Q176" i="8"/>
  <c r="S176" i="8"/>
  <c r="S19" i="8" s="1"/>
  <c r="V176" i="8"/>
  <c r="V19" i="8" s="1"/>
  <c r="R176" i="8"/>
  <c r="R19" i="8" s="1"/>
  <c r="U176" i="8"/>
  <c r="U19" i="8" s="1"/>
  <c r="T176" i="8"/>
  <c r="T19" i="8" s="1"/>
  <c r="Q258" i="8"/>
  <c r="S258" i="8"/>
  <c r="S38" i="8" s="1"/>
  <c r="T258" i="8"/>
  <c r="T38" i="8" s="1"/>
  <c r="R258" i="8"/>
  <c r="R38" i="8" s="1"/>
  <c r="V258" i="8"/>
  <c r="V38" i="8" s="1"/>
  <c r="U258" i="8"/>
  <c r="U38" i="8" s="1"/>
  <c r="Q452" i="8"/>
  <c r="T452" i="8"/>
  <c r="U452" i="8"/>
  <c r="S452" i="8"/>
  <c r="R452" i="8"/>
  <c r="V452" i="8"/>
  <c r="M452" i="8"/>
  <c r="L452" i="8"/>
  <c r="N452" i="8"/>
  <c r="H256" i="8"/>
  <c r="M450" i="8"/>
  <c r="Q450" i="8"/>
  <c r="N451" i="8"/>
  <c r="Q451" i="8"/>
  <c r="L451" i="8"/>
  <c r="L450" i="8"/>
  <c r="M451" i="8"/>
  <c r="N450" i="8"/>
  <c r="N179" i="8"/>
  <c r="N22" i="8" s="1"/>
  <c r="M179" i="8"/>
  <c r="M22" i="8" s="1"/>
  <c r="L179" i="8"/>
  <c r="L22" i="8" s="1"/>
  <c r="G22" i="8" s="1"/>
  <c r="L324" i="8"/>
  <c r="M324" i="8"/>
  <c r="N324" i="8"/>
  <c r="N162" i="8"/>
  <c r="P11" i="8" s="1"/>
  <c r="L162" i="8"/>
  <c r="M176" i="8"/>
  <c r="N176" i="8"/>
  <c r="L176" i="8"/>
  <c r="L19" i="8" s="1"/>
  <c r="G19" i="8" s="1"/>
  <c r="L370" i="8"/>
  <c r="M370" i="8"/>
  <c r="N370" i="8"/>
  <c r="Y165" i="8"/>
  <c r="Y166" i="8"/>
  <c r="L177" i="8"/>
  <c r="N177" i="8"/>
  <c r="M177" i="8"/>
  <c r="L323" i="8"/>
  <c r="M323" i="8"/>
  <c r="N323" i="8"/>
  <c r="Y169" i="8"/>
  <c r="L178" i="8"/>
  <c r="L21" i="8" s="1"/>
  <c r="G21" i="8" s="1"/>
  <c r="M178" i="8"/>
  <c r="N178" i="8"/>
  <c r="M258" i="8"/>
  <c r="N258" i="8"/>
  <c r="L258" i="8"/>
  <c r="L38" i="8" s="1"/>
  <c r="G38" i="8" s="1"/>
  <c r="L322" i="8"/>
  <c r="M322" i="8"/>
  <c r="N322" i="8"/>
  <c r="Y167" i="8"/>
  <c r="F428" i="8"/>
  <c r="H428" i="8" s="1"/>
  <c r="F424" i="8"/>
  <c r="H424" i="8" s="1"/>
  <c r="F431" i="8"/>
  <c r="H431" i="8" s="1"/>
  <c r="F429" i="8"/>
  <c r="H429" i="8" s="1"/>
  <c r="F423" i="8"/>
  <c r="H423" i="8" s="1"/>
  <c r="F420" i="8"/>
  <c r="H420" i="8" s="1"/>
  <c r="F425" i="8"/>
  <c r="H425" i="8" s="1"/>
  <c r="F422" i="8"/>
  <c r="H422" i="8" s="1"/>
  <c r="F427" i="8"/>
  <c r="H427" i="8" s="1"/>
  <c r="F421" i="8"/>
  <c r="H421" i="8" s="1"/>
  <c r="F432" i="8"/>
  <c r="H432" i="8" s="1"/>
  <c r="F426" i="8"/>
  <c r="H426" i="8" s="1"/>
  <c r="F430" i="8"/>
  <c r="H430" i="8" s="1"/>
  <c r="F419" i="8"/>
  <c r="H419" i="8" s="1"/>
  <c r="F418" i="8"/>
  <c r="H418" i="8" s="1"/>
  <c r="L257" i="8"/>
  <c r="N257" i="8"/>
  <c r="M257" i="8"/>
  <c r="O297" i="8" l="1"/>
  <c r="B298" i="8"/>
  <c r="C297" i="8"/>
  <c r="Y163" i="8"/>
  <c r="Y157" i="8"/>
  <c r="Y158" i="8"/>
  <c r="Y159" i="8"/>
  <c r="Y161" i="8"/>
  <c r="Y160" i="8"/>
  <c r="Y164" i="8"/>
  <c r="Y162" i="8"/>
  <c r="M256" i="8"/>
  <c r="Y256" i="8"/>
  <c r="Y259" i="8"/>
  <c r="Y257" i="8"/>
  <c r="Y258" i="8"/>
  <c r="Y260" i="8"/>
  <c r="G296" i="8"/>
  <c r="E296" i="8"/>
  <c r="W371" i="8"/>
  <c r="W370" i="8"/>
  <c r="W450" i="8"/>
  <c r="W452" i="8"/>
  <c r="W176" i="8"/>
  <c r="W323" i="8"/>
  <c r="W177" i="8"/>
  <c r="W322" i="8"/>
  <c r="W324" i="8"/>
  <c r="W451" i="8"/>
  <c r="Q38" i="8"/>
  <c r="W258" i="8"/>
  <c r="Q22" i="8"/>
  <c r="W22" i="8" s="1"/>
  <c r="W179" i="8"/>
  <c r="W178" i="8"/>
  <c r="W257" i="8"/>
  <c r="Q11" i="8"/>
  <c r="W162" i="8"/>
  <c r="M21" i="8"/>
  <c r="P38" i="8"/>
  <c r="P19" i="8"/>
  <c r="P21" i="8"/>
  <c r="P37" i="8"/>
  <c r="P20" i="8"/>
  <c r="O39" i="8"/>
  <c r="N37" i="8"/>
  <c r="O37" i="8"/>
  <c r="N21" i="8"/>
  <c r="O21" i="8"/>
  <c r="N19" i="8"/>
  <c r="O19" i="8"/>
  <c r="O40" i="8"/>
  <c r="N20" i="8"/>
  <c r="O20" i="8"/>
  <c r="O41" i="8"/>
  <c r="N38" i="8"/>
  <c r="O38" i="8"/>
  <c r="N11" i="8"/>
  <c r="O11" i="8"/>
  <c r="Q19" i="8"/>
  <c r="Q21" i="8"/>
  <c r="Q419" i="8"/>
  <c r="S419" i="8"/>
  <c r="U419" i="8"/>
  <c r="R419" i="8"/>
  <c r="V419" i="8"/>
  <c r="T419" i="8"/>
  <c r="Q420" i="8"/>
  <c r="V420" i="8"/>
  <c r="R420" i="8"/>
  <c r="U420" i="8"/>
  <c r="T420" i="8"/>
  <c r="S420" i="8"/>
  <c r="Q163" i="8"/>
  <c r="S163" i="8"/>
  <c r="S12" i="8" s="1"/>
  <c r="T163" i="8"/>
  <c r="T12" i="8" s="1"/>
  <c r="U163" i="8"/>
  <c r="U12" i="8" s="1"/>
  <c r="V163" i="8"/>
  <c r="V12" i="8" s="1"/>
  <c r="R163" i="8"/>
  <c r="R12" i="8" s="1"/>
  <c r="Q161" i="8"/>
  <c r="U161" i="8"/>
  <c r="U10" i="8" s="1"/>
  <c r="R161" i="8"/>
  <c r="R10" i="8" s="1"/>
  <c r="V161" i="8"/>
  <c r="V10" i="8" s="1"/>
  <c r="S161" i="8"/>
  <c r="S10" i="8" s="1"/>
  <c r="T161" i="8"/>
  <c r="T10" i="8" s="1"/>
  <c r="Q37" i="8"/>
  <c r="Q418" i="8"/>
  <c r="T418" i="8"/>
  <c r="U418" i="8"/>
  <c r="V418" i="8"/>
  <c r="S418" i="8"/>
  <c r="R418" i="8"/>
  <c r="Q159" i="8"/>
  <c r="S159" i="8"/>
  <c r="S8" i="8" s="1"/>
  <c r="T159" i="8"/>
  <c r="T8" i="8" s="1"/>
  <c r="R159" i="8"/>
  <c r="R8" i="8" s="1"/>
  <c r="U159" i="8"/>
  <c r="U8" i="8" s="1"/>
  <c r="V159" i="8"/>
  <c r="V8" i="8" s="1"/>
  <c r="L6" i="8"/>
  <c r="G6" i="8" s="1"/>
  <c r="V157" i="8"/>
  <c r="V6" i="8" s="1"/>
  <c r="R157" i="8"/>
  <c r="R6" i="8" s="1"/>
  <c r="U157" i="8"/>
  <c r="U6" i="8" s="1"/>
  <c r="T157" i="8"/>
  <c r="T6" i="8" s="1"/>
  <c r="S157" i="8"/>
  <c r="S6" i="8" s="1"/>
  <c r="Q256" i="8"/>
  <c r="U256" i="8"/>
  <c r="U36" i="8" s="1"/>
  <c r="S256" i="8"/>
  <c r="S36" i="8" s="1"/>
  <c r="R256" i="8"/>
  <c r="R36" i="8" s="1"/>
  <c r="V256" i="8"/>
  <c r="V36" i="8" s="1"/>
  <c r="T256" i="8"/>
  <c r="T36" i="8" s="1"/>
  <c r="Q158" i="8"/>
  <c r="T158" i="8"/>
  <c r="T7" i="8" s="1"/>
  <c r="U158" i="8"/>
  <c r="U7" i="8" s="1"/>
  <c r="V158" i="8"/>
  <c r="V7" i="8" s="1"/>
  <c r="R158" i="8"/>
  <c r="R7" i="8" s="1"/>
  <c r="S158" i="8"/>
  <c r="S7" i="8" s="1"/>
  <c r="Q20" i="8"/>
  <c r="Q160" i="8"/>
  <c r="R160" i="8"/>
  <c r="R9" i="8" s="1"/>
  <c r="V160" i="8"/>
  <c r="V9" i="8" s="1"/>
  <c r="S160" i="8"/>
  <c r="S9" i="8" s="1"/>
  <c r="T160" i="8"/>
  <c r="T9" i="8" s="1"/>
  <c r="U160" i="8"/>
  <c r="U9" i="8" s="1"/>
  <c r="L256" i="8"/>
  <c r="L36" i="8" s="1"/>
  <c r="G36" i="8" s="1"/>
  <c r="N256" i="8"/>
  <c r="P36" i="8" s="1"/>
  <c r="L20" i="8"/>
  <c r="G20" i="8" s="1"/>
  <c r="L37" i="8"/>
  <c r="G37" i="8" s="1"/>
  <c r="M36" i="8"/>
  <c r="M37" i="8"/>
  <c r="M20" i="8"/>
  <c r="M11" i="8"/>
  <c r="M38" i="8"/>
  <c r="M19" i="8"/>
  <c r="L11" i="8"/>
  <c r="G11" i="8" s="1"/>
  <c r="L163" i="8"/>
  <c r="L12" i="8" s="1"/>
  <c r="G12" i="8" s="1"/>
  <c r="M12" i="8"/>
  <c r="N163" i="8"/>
  <c r="N12" i="8" s="1"/>
  <c r="L418" i="8"/>
  <c r="N418" i="8"/>
  <c r="M418" i="8"/>
  <c r="L161" i="8"/>
  <c r="N161" i="8"/>
  <c r="P10" i="8" s="1"/>
  <c r="L158" i="8"/>
  <c r="N158" i="8"/>
  <c r="M157" i="8"/>
  <c r="N160" i="8"/>
  <c r="L160" i="8"/>
  <c r="L419" i="8"/>
  <c r="N419" i="8"/>
  <c r="M419" i="8"/>
  <c r="N420" i="8"/>
  <c r="L420" i="8"/>
  <c r="M420" i="8"/>
  <c r="N159" i="8"/>
  <c r="L159" i="8"/>
  <c r="L8" i="8" s="1"/>
  <c r="G8" i="8" s="1"/>
  <c r="G297" i="8" l="1"/>
  <c r="E297" i="8"/>
  <c r="X297" i="8" s="1"/>
  <c r="O298" i="8"/>
  <c r="B299" i="8"/>
  <c r="C298" i="8"/>
  <c r="W158" i="8"/>
  <c r="Q6" i="8"/>
  <c r="W157" i="8"/>
  <c r="Q36" i="8"/>
  <c r="W256" i="8"/>
  <c r="W420" i="8"/>
  <c r="W418" i="8"/>
  <c r="W419" i="8"/>
  <c r="W160" i="8"/>
  <c r="Q12" i="8"/>
  <c r="W12" i="8" s="1"/>
  <c r="W163" i="8"/>
  <c r="W159" i="8"/>
  <c r="Q10" i="8"/>
  <c r="W161" i="8"/>
  <c r="M6" i="8"/>
  <c r="P8" i="8"/>
  <c r="P7" i="8"/>
  <c r="P9" i="8"/>
  <c r="W19" i="8"/>
  <c r="W37" i="8"/>
  <c r="W11" i="8"/>
  <c r="W38" i="8"/>
  <c r="N6" i="8"/>
  <c r="O6" i="8"/>
  <c r="N7" i="8"/>
  <c r="O7" i="8"/>
  <c r="N8" i="8"/>
  <c r="O8" i="8"/>
  <c r="N9" i="8"/>
  <c r="O9" i="8"/>
  <c r="N10" i="8"/>
  <c r="O10" i="8"/>
  <c r="N36" i="8"/>
  <c r="O36" i="8"/>
  <c r="W20" i="8"/>
  <c r="W21" i="8"/>
  <c r="Q9" i="8"/>
  <c r="Q7" i="8"/>
  <c r="Q8" i="8"/>
  <c r="P6" i="8"/>
  <c r="M7" i="8"/>
  <c r="M8" i="8"/>
  <c r="M9" i="8"/>
  <c r="L10" i="8"/>
  <c r="G10" i="8" s="1"/>
  <c r="M10" i="8"/>
  <c r="L9" i="8"/>
  <c r="G9" i="8" s="1"/>
  <c r="L7" i="8"/>
  <c r="G7" i="8" s="1"/>
  <c r="E298" i="8" l="1"/>
  <c r="G298" i="8"/>
  <c r="O299" i="8"/>
  <c r="B300" i="8"/>
  <c r="C299" i="8"/>
  <c r="W36" i="8"/>
  <c r="W10" i="8"/>
  <c r="W8" i="8"/>
  <c r="W7" i="8"/>
  <c r="W9" i="8"/>
  <c r="W6" i="8"/>
  <c r="O300" i="8" l="1"/>
  <c r="B301" i="8"/>
  <c r="C300" i="8"/>
  <c r="G299" i="8"/>
  <c r="E299" i="8"/>
  <c r="X299" i="8" s="1"/>
  <c r="E300" i="8" l="1"/>
  <c r="X300" i="8" s="1"/>
  <c r="G300" i="8"/>
  <c r="O301" i="8"/>
  <c r="B302" i="8"/>
  <c r="C301" i="8"/>
  <c r="G301" i="8" l="1"/>
  <c r="E301" i="8"/>
  <c r="X301" i="8" s="1"/>
  <c r="O302" i="8"/>
  <c r="B303" i="8"/>
  <c r="C302" i="8"/>
  <c r="E302" i="8" l="1"/>
  <c r="X302" i="8" s="1"/>
  <c r="G302" i="8"/>
  <c r="O303" i="8"/>
  <c r="B304" i="8"/>
  <c r="C303" i="8"/>
  <c r="E303" i="8" l="1"/>
  <c r="X303" i="8" s="1"/>
  <c r="G303" i="8"/>
  <c r="O304" i="8"/>
  <c r="C304" i="8"/>
  <c r="M75" i="8"/>
  <c r="Q74" i="8"/>
  <c r="O74" i="8"/>
  <c r="O107" i="8"/>
  <c r="S79" i="8"/>
  <c r="T133" i="8"/>
  <c r="Q89" i="8"/>
  <c r="V131" i="8"/>
  <c r="L124" i="8"/>
  <c r="G124" i="8" s="1"/>
  <c r="P130" i="8"/>
  <c r="P131" i="8"/>
  <c r="S131" i="8"/>
  <c r="O72" i="8"/>
  <c r="L110" i="8"/>
  <c r="G110" i="8" s="1"/>
  <c r="N79" i="8"/>
  <c r="R89" i="8"/>
  <c r="O126" i="8"/>
  <c r="P85" i="8"/>
  <c r="G304" i="8" l="1"/>
  <c r="E304" i="8"/>
  <c r="X304" i="8" s="1"/>
  <c r="S129" i="8"/>
  <c r="L132" i="8"/>
  <c r="G132" i="8" s="1"/>
  <c r="S128" i="8"/>
  <c r="L78" i="8"/>
  <c r="G78" i="8" s="1"/>
  <c r="N135" i="8"/>
  <c r="M114" i="8"/>
  <c r="O103" i="8"/>
  <c r="P98" i="8"/>
  <c r="O75" i="8"/>
  <c r="L103" i="8"/>
  <c r="G103" i="8" s="1"/>
  <c r="R104" i="8"/>
  <c r="N89" i="8"/>
  <c r="R110" i="8"/>
  <c r="N73" i="8"/>
  <c r="O89" i="8"/>
  <c r="O112" i="8"/>
  <c r="R78" i="8"/>
  <c r="O105" i="8"/>
  <c r="Q103" i="8"/>
  <c r="M113" i="8"/>
  <c r="U131" i="8"/>
  <c r="V104" i="8"/>
  <c r="S133" i="8"/>
  <c r="M115" i="8"/>
  <c r="M130" i="8"/>
  <c r="O129" i="8"/>
  <c r="M104" i="8"/>
  <c r="T129" i="8"/>
  <c r="P78" i="8"/>
  <c r="M124" i="8"/>
  <c r="L89" i="8"/>
  <c r="G89" i="8" s="1"/>
  <c r="L127" i="8"/>
  <c r="G127" i="8" s="1"/>
  <c r="Q102" i="8"/>
  <c r="R128" i="8"/>
  <c r="M133" i="8"/>
  <c r="T102" i="8"/>
  <c r="U96" i="8"/>
  <c r="U129" i="8"/>
  <c r="M131" i="8"/>
  <c r="P73" i="8"/>
  <c r="Q131" i="8"/>
  <c r="R127" i="8"/>
  <c r="P128" i="8"/>
  <c r="O97" i="8"/>
  <c r="U135" i="8"/>
  <c r="S110" i="8"/>
  <c r="L128" i="8"/>
  <c r="G128" i="8" s="1"/>
  <c r="P97" i="8"/>
  <c r="O86" i="8"/>
  <c r="L129" i="8"/>
  <c r="G129" i="8" s="1"/>
  <c r="Q104" i="8"/>
  <c r="N114" i="8"/>
  <c r="R135" i="8"/>
  <c r="N110" i="8"/>
  <c r="V135" i="8"/>
  <c r="V124" i="8"/>
  <c r="U103" i="8"/>
  <c r="O98" i="8"/>
  <c r="M103" i="8"/>
  <c r="T124" i="8"/>
  <c r="R124" i="8"/>
  <c r="O118" i="8"/>
  <c r="Q133" i="8"/>
  <c r="L131" i="8"/>
  <c r="G131" i="8" s="1"/>
  <c r="O135" i="8"/>
  <c r="P104" i="8"/>
  <c r="S135" i="8"/>
  <c r="P135" i="8"/>
  <c r="T128" i="8"/>
  <c r="O109" i="8"/>
  <c r="V130" i="8"/>
  <c r="N113" i="8"/>
  <c r="N78" i="8"/>
  <c r="P121" i="8"/>
  <c r="S104" i="8"/>
  <c r="M128" i="8"/>
  <c r="T89" i="8"/>
  <c r="V133" i="8"/>
  <c r="R96" i="8"/>
  <c r="N102" i="8"/>
  <c r="P127" i="8"/>
  <c r="Q128" i="8"/>
  <c r="Q75" i="8"/>
  <c r="N75" i="8"/>
  <c r="L113" i="8"/>
  <c r="G113" i="8" s="1"/>
  <c r="L73" i="8"/>
  <c r="G73" i="8" s="1"/>
  <c r="V89" i="8"/>
  <c r="P112" i="8"/>
  <c r="Q79" i="8"/>
  <c r="O78" i="8"/>
  <c r="O71" i="8"/>
  <c r="T104" i="8"/>
  <c r="V96" i="8"/>
  <c r="P119" i="8"/>
  <c r="P88" i="8"/>
  <c r="U124" i="8"/>
  <c r="P103" i="8"/>
  <c r="P115" i="8"/>
  <c r="M74" i="8"/>
  <c r="N124" i="8"/>
  <c r="P71" i="8"/>
  <c r="P111" i="8"/>
  <c r="U78" i="8"/>
  <c r="T96" i="8"/>
  <c r="O106" i="8"/>
  <c r="Q124" i="8"/>
  <c r="O88" i="8"/>
  <c r="N88" i="8"/>
  <c r="O113" i="8"/>
  <c r="N128" i="8"/>
  <c r="M102" i="8"/>
  <c r="O108" i="8"/>
  <c r="O102" i="8"/>
  <c r="P72" i="8"/>
  <c r="V127" i="8"/>
  <c r="O77" i="8"/>
  <c r="M88" i="8"/>
  <c r="R129" i="8"/>
  <c r="R79" i="8"/>
  <c r="Q113" i="8"/>
  <c r="T135" i="8"/>
  <c r="L74" i="8"/>
  <c r="G74" i="8" s="1"/>
  <c r="O131" i="8"/>
  <c r="P102" i="8"/>
  <c r="O121" i="8"/>
  <c r="O87" i="8"/>
  <c r="U130" i="8"/>
  <c r="U89" i="8"/>
  <c r="O125" i="8"/>
  <c r="P129" i="8"/>
  <c r="V79" i="8"/>
  <c r="Q135" i="8"/>
  <c r="P120" i="8"/>
  <c r="P86" i="8"/>
  <c r="O104" i="8"/>
  <c r="Q114" i="8"/>
  <c r="M132" i="8"/>
  <c r="R102" i="8"/>
  <c r="U104" i="8"/>
  <c r="O137" i="8"/>
  <c r="S75" i="8"/>
  <c r="M78" i="8"/>
  <c r="N130" i="8"/>
  <c r="L79" i="8"/>
  <c r="G79" i="8" s="1"/>
  <c r="Q115" i="8"/>
  <c r="S88" i="8"/>
  <c r="P113" i="8"/>
  <c r="U79" i="8"/>
  <c r="O111" i="8"/>
  <c r="Q129" i="8"/>
  <c r="N104" i="8"/>
  <c r="T131" i="8"/>
  <c r="L102" i="8"/>
  <c r="G102" i="8" s="1"/>
  <c r="T110" i="8"/>
  <c r="V110" i="8"/>
  <c r="U128" i="8"/>
  <c r="N103" i="8"/>
  <c r="O80" i="8"/>
  <c r="P74" i="8"/>
  <c r="P105" i="8"/>
  <c r="L104" i="8"/>
  <c r="G104" i="8" s="1"/>
  <c r="O110" i="8"/>
  <c r="L75" i="8"/>
  <c r="G75" i="8" s="1"/>
  <c r="N133" i="8"/>
  <c r="W135" i="8" l="1"/>
  <c r="W104" i="8"/>
  <c r="T3" i="7"/>
  <c r="M37" i="7" l="1"/>
  <c r="M99" i="7" s="1"/>
  <c r="M102" i="7" l="1"/>
  <c r="M98" i="7"/>
  <c r="M100" i="7"/>
  <c r="M101" i="7"/>
  <c r="B37" i="7"/>
  <c r="C37" i="7"/>
  <c r="M103" i="7" l="1"/>
  <c r="G38" i="7"/>
  <c r="G40" i="7"/>
  <c r="E37" i="7"/>
  <c r="G41" i="7"/>
  <c r="G37" i="7"/>
  <c r="C97" i="7"/>
  <c r="G39" i="7"/>
  <c r="B97" i="7"/>
  <c r="D37" i="7"/>
  <c r="E283" i="8" s="1"/>
  <c r="F37" i="7"/>
  <c r="F39" i="7"/>
  <c r="F38" i="7"/>
  <c r="D38" i="7" s="1"/>
  <c r="F40" i="7"/>
  <c r="F41" i="7"/>
  <c r="E281" i="8" l="1"/>
  <c r="E282" i="8"/>
  <c r="Q147" i="8"/>
  <c r="E278" i="8" l="1"/>
  <c r="E279" i="8"/>
  <c r="X295" i="8"/>
  <c r="X292" i="8"/>
  <c r="X288" i="8"/>
  <c r="F293" i="8" l="1"/>
  <c r="H293" i="8" s="1"/>
  <c r="F297" i="8"/>
  <c r="H297" i="8" s="1"/>
  <c r="F289" i="8"/>
  <c r="H289" i="8" s="1"/>
  <c r="F285" i="8"/>
  <c r="H285" i="8" s="1"/>
  <c r="F281" i="8"/>
  <c r="H281" i="8" s="1"/>
  <c r="F274" i="8"/>
  <c r="H274" i="8" s="1"/>
  <c r="L274" i="8" s="1"/>
  <c r="F301" i="8"/>
  <c r="H301" i="8" s="1"/>
  <c r="F286" i="8"/>
  <c r="H286" i="8" s="1"/>
  <c r="Y286" i="8" s="1"/>
  <c r="F299" i="8"/>
  <c r="H299" i="8" s="1"/>
  <c r="F291" i="8"/>
  <c r="H291" i="8" s="1"/>
  <c r="F290" i="8"/>
  <c r="H290" i="8" s="1"/>
  <c r="F302" i="8"/>
  <c r="H302" i="8" s="1"/>
  <c r="F287" i="8"/>
  <c r="H287" i="8" s="1"/>
  <c r="F300" i="8"/>
  <c r="H300" i="8" s="1"/>
  <c r="F283" i="8"/>
  <c r="H283" i="8" s="1"/>
  <c r="F296" i="8"/>
  <c r="H296" i="8" s="1"/>
  <c r="F303" i="8"/>
  <c r="H303" i="8" s="1"/>
  <c r="F277" i="8"/>
  <c r="H277" i="8" s="1"/>
  <c r="F273" i="8"/>
  <c r="H273" i="8" s="1"/>
  <c r="L273" i="8" s="1"/>
  <c r="F272" i="8"/>
  <c r="H272" i="8" s="1"/>
  <c r="F282" i="8"/>
  <c r="H282" i="8" s="1"/>
  <c r="F279" i="8"/>
  <c r="H279" i="8" s="1"/>
  <c r="F276" i="8"/>
  <c r="H276" i="8" s="1"/>
  <c r="F288" i="8"/>
  <c r="H288" i="8" s="1"/>
  <c r="F298" i="8"/>
  <c r="H298" i="8" s="1"/>
  <c r="F284" i="8"/>
  <c r="H284" i="8" s="1"/>
  <c r="Y284" i="8" s="1"/>
  <c r="F294" i="8"/>
  <c r="H294" i="8" s="1"/>
  <c r="F280" i="8"/>
  <c r="H280" i="8" s="1"/>
  <c r="F275" i="8"/>
  <c r="H275" i="8" s="1"/>
  <c r="L275" i="8" s="1"/>
  <c r="F292" i="8"/>
  <c r="H292" i="8" s="1"/>
  <c r="F295" i="8"/>
  <c r="H295" i="8" s="1"/>
  <c r="F304" i="8"/>
  <c r="H304" i="8" s="1"/>
  <c r="F278" i="8"/>
  <c r="H278" i="8" s="1"/>
  <c r="X298" i="8"/>
  <c r="X284" i="8"/>
  <c r="X287" i="8"/>
  <c r="X293" i="8"/>
  <c r="X294" i="8"/>
  <c r="X272" i="8"/>
  <c r="X283" i="8"/>
  <c r="Y287" i="8"/>
  <c r="X296" i="8"/>
  <c r="X280" i="8"/>
  <c r="X275" i="8"/>
  <c r="X282" i="8"/>
  <c r="X278" i="8"/>
  <c r="X276" i="8"/>
  <c r="X274" i="8"/>
  <c r="X281" i="8"/>
  <c r="X273" i="8"/>
  <c r="X277" i="8"/>
  <c r="X279" i="8"/>
  <c r="M304" i="8" l="1"/>
  <c r="L304" i="8"/>
  <c r="T304" i="8"/>
  <c r="R304" i="8"/>
  <c r="S304" i="8"/>
  <c r="U304" i="8"/>
  <c r="V304" i="8"/>
  <c r="Q304" i="8"/>
  <c r="N304" i="8"/>
  <c r="Q272" i="8"/>
  <c r="N272" i="8"/>
  <c r="M272" i="8"/>
  <c r="L272" i="8"/>
  <c r="Q286" i="8"/>
  <c r="N286" i="8"/>
  <c r="V286" i="8"/>
  <c r="L286" i="8"/>
  <c r="U286" i="8"/>
  <c r="S286" i="8"/>
  <c r="R286" i="8"/>
  <c r="M286" i="8"/>
  <c r="T286" i="8"/>
  <c r="V295" i="8"/>
  <c r="L295" i="8"/>
  <c r="T295" i="8"/>
  <c r="R295" i="8"/>
  <c r="M295" i="8"/>
  <c r="Q295" i="8"/>
  <c r="N295" i="8"/>
  <c r="S295" i="8"/>
  <c r="U295" i="8"/>
  <c r="T294" i="8"/>
  <c r="N294" i="8"/>
  <c r="M294" i="8"/>
  <c r="Q294" i="8"/>
  <c r="L294" i="8"/>
  <c r="U294" i="8"/>
  <c r="S294" i="8"/>
  <c r="R294" i="8"/>
  <c r="V294" i="8"/>
  <c r="L276" i="8"/>
  <c r="V276" i="8"/>
  <c r="N276" i="8"/>
  <c r="M276" i="8"/>
  <c r="M46" i="8" s="1"/>
  <c r="T276" i="8"/>
  <c r="U276" i="8"/>
  <c r="U46" i="8" s="1"/>
  <c r="R276" i="8"/>
  <c r="Q276" i="8"/>
  <c r="S276" i="8"/>
  <c r="M283" i="8"/>
  <c r="T283" i="8"/>
  <c r="Q283" i="8"/>
  <c r="L283" i="8"/>
  <c r="N283" i="8"/>
  <c r="U283" i="8"/>
  <c r="V283" i="8"/>
  <c r="S283" i="8"/>
  <c r="R283" i="8"/>
  <c r="T290" i="8"/>
  <c r="Q290" i="8"/>
  <c r="L290" i="8"/>
  <c r="M290" i="8"/>
  <c r="S290" i="8"/>
  <c r="V290" i="8"/>
  <c r="N290" i="8"/>
  <c r="R290" i="8"/>
  <c r="U290" i="8"/>
  <c r="N301" i="8"/>
  <c r="R301" i="8"/>
  <c r="Q301" i="8"/>
  <c r="U301" i="8"/>
  <c r="L301" i="8"/>
  <c r="M301" i="8"/>
  <c r="V301" i="8"/>
  <c r="T301" i="8"/>
  <c r="S301" i="8"/>
  <c r="T289" i="8"/>
  <c r="U289" i="8"/>
  <c r="N289" i="8"/>
  <c r="S289" i="8"/>
  <c r="M289" i="8"/>
  <c r="L289" i="8"/>
  <c r="V289" i="8"/>
  <c r="Q289" i="8"/>
  <c r="R289" i="8"/>
  <c r="T280" i="8"/>
  <c r="S280" i="8"/>
  <c r="S50" i="8" s="1"/>
  <c r="L280" i="8"/>
  <c r="U280" i="8"/>
  <c r="M280" i="8"/>
  <c r="N280" i="8"/>
  <c r="R280" i="8"/>
  <c r="Q280" i="8"/>
  <c r="V280" i="8"/>
  <c r="N302" i="8"/>
  <c r="S302" i="8"/>
  <c r="V302" i="8"/>
  <c r="L302" i="8"/>
  <c r="T302" i="8"/>
  <c r="U302" i="8"/>
  <c r="Q302" i="8"/>
  <c r="M302" i="8"/>
  <c r="R302" i="8"/>
  <c r="T292" i="8"/>
  <c r="M292" i="8"/>
  <c r="S292" i="8"/>
  <c r="U292" i="8"/>
  <c r="L292" i="8"/>
  <c r="R292" i="8"/>
  <c r="N292" i="8"/>
  <c r="Q292" i="8"/>
  <c r="V292" i="8"/>
  <c r="T284" i="8"/>
  <c r="S284" i="8"/>
  <c r="R284" i="8"/>
  <c r="Q284" i="8"/>
  <c r="M284" i="8"/>
  <c r="L284" i="8"/>
  <c r="V284" i="8"/>
  <c r="U284" i="8"/>
  <c r="N284" i="8"/>
  <c r="L279" i="8"/>
  <c r="T279" i="8"/>
  <c r="M279" i="8"/>
  <c r="Q279" i="8"/>
  <c r="R279" i="8"/>
  <c r="U279" i="8"/>
  <c r="N279" i="8"/>
  <c r="V279" i="8"/>
  <c r="S279" i="8"/>
  <c r="N277" i="8"/>
  <c r="Q277" i="8"/>
  <c r="T277" i="8"/>
  <c r="U277" i="8"/>
  <c r="U47" i="8" s="1"/>
  <c r="V277" i="8"/>
  <c r="V47" i="8" s="1"/>
  <c r="M277" i="8"/>
  <c r="M47" i="8" s="1"/>
  <c r="L277" i="8"/>
  <c r="R277" i="8"/>
  <c r="S277" i="8"/>
  <c r="M300" i="8"/>
  <c r="L300" i="8"/>
  <c r="T300" i="8"/>
  <c r="N300" i="8"/>
  <c r="Q300" i="8"/>
  <c r="V300" i="8"/>
  <c r="R300" i="8"/>
  <c r="U300" i="8"/>
  <c r="S300" i="8"/>
  <c r="L291" i="8"/>
  <c r="U291" i="8"/>
  <c r="Q291" i="8"/>
  <c r="S291" i="8"/>
  <c r="M291" i="8"/>
  <c r="N291" i="8"/>
  <c r="V291" i="8"/>
  <c r="R291" i="8"/>
  <c r="T291" i="8"/>
  <c r="T297" i="8"/>
  <c r="N297" i="8"/>
  <c r="M297" i="8"/>
  <c r="Q297" i="8"/>
  <c r="L297" i="8"/>
  <c r="R297" i="8"/>
  <c r="U297" i="8"/>
  <c r="V297" i="8"/>
  <c r="S297" i="8"/>
  <c r="M288" i="8"/>
  <c r="U288" i="8"/>
  <c r="Q288" i="8"/>
  <c r="R288" i="8"/>
  <c r="L288" i="8"/>
  <c r="N288" i="8"/>
  <c r="V288" i="8"/>
  <c r="T288" i="8"/>
  <c r="S288" i="8"/>
  <c r="M296" i="8"/>
  <c r="U296" i="8"/>
  <c r="S296" i="8"/>
  <c r="R296" i="8"/>
  <c r="Q296" i="8"/>
  <c r="L296" i="8"/>
  <c r="V296" i="8"/>
  <c r="N296" i="8"/>
  <c r="T296" i="8"/>
  <c r="N285" i="8"/>
  <c r="V285" i="8"/>
  <c r="R285" i="8"/>
  <c r="U285" i="8"/>
  <c r="T285" i="8"/>
  <c r="Q285" i="8"/>
  <c r="M285" i="8"/>
  <c r="L285" i="8"/>
  <c r="S285" i="8"/>
  <c r="Y283" i="8"/>
  <c r="R278" i="8"/>
  <c r="M278" i="8"/>
  <c r="L278" i="8"/>
  <c r="U278" i="8"/>
  <c r="T278" i="8"/>
  <c r="N278" i="8"/>
  <c r="Q278" i="8"/>
  <c r="V278" i="8"/>
  <c r="S278" i="8"/>
  <c r="Q298" i="8"/>
  <c r="L298" i="8"/>
  <c r="R298" i="8"/>
  <c r="N298" i="8"/>
  <c r="U298" i="8"/>
  <c r="S298" i="8"/>
  <c r="V298" i="8"/>
  <c r="T298" i="8"/>
  <c r="M298" i="8"/>
  <c r="L282" i="8"/>
  <c r="R282" i="8"/>
  <c r="T282" i="8"/>
  <c r="U282" i="8"/>
  <c r="Q282" i="8"/>
  <c r="V282" i="8"/>
  <c r="S282" i="8"/>
  <c r="N282" i="8"/>
  <c r="M282" i="8"/>
  <c r="N303" i="8"/>
  <c r="T303" i="8"/>
  <c r="Q303" i="8"/>
  <c r="R303" i="8"/>
  <c r="M303" i="8"/>
  <c r="U303" i="8"/>
  <c r="V303" i="8"/>
  <c r="L303" i="8"/>
  <c r="S303" i="8"/>
  <c r="S287" i="8"/>
  <c r="U287" i="8"/>
  <c r="M287" i="8"/>
  <c r="Q287" i="8"/>
  <c r="V287" i="8"/>
  <c r="N287" i="8"/>
  <c r="T287" i="8"/>
  <c r="R287" i="8"/>
  <c r="L287" i="8"/>
  <c r="T299" i="8"/>
  <c r="V299" i="8"/>
  <c r="N299" i="8"/>
  <c r="U299" i="8"/>
  <c r="R299" i="8"/>
  <c r="S299" i="8"/>
  <c r="M299" i="8"/>
  <c r="L299" i="8"/>
  <c r="Q299" i="8"/>
  <c r="L281" i="8"/>
  <c r="T281" i="8"/>
  <c r="S281" i="8"/>
  <c r="Q281" i="8"/>
  <c r="N281" i="8"/>
  <c r="M281" i="8"/>
  <c r="U281" i="8"/>
  <c r="V281" i="8"/>
  <c r="R281" i="8"/>
  <c r="T293" i="8"/>
  <c r="S293" i="8"/>
  <c r="L293" i="8"/>
  <c r="V293" i="8"/>
  <c r="N293" i="8"/>
  <c r="M293" i="8"/>
  <c r="Q293" i="8"/>
  <c r="R293" i="8"/>
  <c r="U293" i="8"/>
  <c r="Y301" i="8"/>
  <c r="Y304" i="8"/>
  <c r="Y298" i="8"/>
  <c r="Y303" i="8"/>
  <c r="Y299" i="8"/>
  <c r="Y297" i="8"/>
  <c r="Y300" i="8"/>
  <c r="Y302" i="8"/>
  <c r="Y282" i="8"/>
  <c r="Y289" i="8"/>
  <c r="Y294" i="8"/>
  <c r="Y291" i="8"/>
  <c r="Y293" i="8"/>
  <c r="Y295" i="8"/>
  <c r="Y275" i="8"/>
  <c r="Y281" i="8"/>
  <c r="Y292" i="8"/>
  <c r="Y280" i="8"/>
  <c r="Y276" i="8"/>
  <c r="Y285" i="8"/>
  <c r="Y279" i="8"/>
  <c r="Y296" i="8"/>
  <c r="Y290" i="8"/>
  <c r="Y278" i="8"/>
  <c r="Y277" i="8"/>
  <c r="Y274" i="8"/>
  <c r="Y273" i="8"/>
  <c r="Y288" i="8"/>
  <c r="L42" i="8"/>
  <c r="G42" i="8" s="1"/>
  <c r="Y272" i="8"/>
  <c r="S48" i="8"/>
  <c r="S53" i="8"/>
  <c r="S54" i="8"/>
  <c r="S55" i="8"/>
  <c r="S56" i="8"/>
  <c r="S273" i="8"/>
  <c r="S43" i="8" s="1"/>
  <c r="L43" i="8"/>
  <c r="G43" i="8" s="1"/>
  <c r="L47" i="8"/>
  <c r="G47" i="8" s="1"/>
  <c r="L46" i="8"/>
  <c r="G46" i="8" s="1"/>
  <c r="S51" i="8"/>
  <c r="S52" i="8"/>
  <c r="S49" i="8"/>
  <c r="S274" i="8"/>
  <c r="S44" i="8" s="1"/>
  <c r="M274" i="8"/>
  <c r="M44" i="8" s="1"/>
  <c r="L44" i="8"/>
  <c r="G44" i="8" s="1"/>
  <c r="M275" i="8"/>
  <c r="M45" i="8" s="1"/>
  <c r="L45" i="8"/>
  <c r="G45" i="8" s="1"/>
  <c r="U272" i="8"/>
  <c r="U42" i="8" s="1"/>
  <c r="S272" i="8"/>
  <c r="S42" i="8" s="1"/>
  <c r="T47" i="8"/>
  <c r="S47" i="8"/>
  <c r="R46" i="8"/>
  <c r="S46" i="8"/>
  <c r="R275" i="8"/>
  <c r="R45" i="8" s="1"/>
  <c r="S275" i="8"/>
  <c r="S45" i="8" s="1"/>
  <c r="R274" i="8"/>
  <c r="R44" i="8" s="1"/>
  <c r="V275" i="8"/>
  <c r="V45" i="8" s="1"/>
  <c r="Q273" i="8"/>
  <c r="T275" i="8"/>
  <c r="T45" i="8" s="1"/>
  <c r="T46" i="8"/>
  <c r="R273" i="8"/>
  <c r="R43" i="8" s="1"/>
  <c r="T273" i="8"/>
  <c r="T43" i="8" s="1"/>
  <c r="V273" i="8"/>
  <c r="V43" i="8" s="1"/>
  <c r="V46" i="8"/>
  <c r="P47" i="8"/>
  <c r="P46" i="8"/>
  <c r="R272" i="8"/>
  <c r="R42" i="8" s="1"/>
  <c r="R47" i="8"/>
  <c r="V272" i="8"/>
  <c r="V42" i="8" s="1"/>
  <c r="N273" i="8"/>
  <c r="P43" i="8" s="1"/>
  <c r="M273" i="8"/>
  <c r="M43" i="8" s="1"/>
  <c r="U273" i="8"/>
  <c r="U43" i="8" s="1"/>
  <c r="N274" i="8"/>
  <c r="P44" i="8" s="1"/>
  <c r="N275" i="8"/>
  <c r="P45" i="8" s="1"/>
  <c r="T274" i="8"/>
  <c r="T44" i="8" s="1"/>
  <c r="V274" i="8"/>
  <c r="V44" i="8" s="1"/>
  <c r="Q274" i="8"/>
  <c r="U274" i="8"/>
  <c r="U44" i="8" s="1"/>
  <c r="Q275" i="8"/>
  <c r="U275" i="8"/>
  <c r="U45" i="8" s="1"/>
  <c r="P42" i="8"/>
  <c r="M42" i="8"/>
  <c r="T272" i="8"/>
  <c r="T42" i="8" s="1"/>
  <c r="O46" i="8"/>
  <c r="O42" i="8"/>
  <c r="O53" i="8"/>
  <c r="O47" i="8"/>
  <c r="O50" i="8"/>
  <c r="O54" i="8"/>
  <c r="O48" i="8"/>
  <c r="O55" i="8"/>
  <c r="O56" i="8"/>
  <c r="O45" i="8"/>
  <c r="O51" i="8"/>
  <c r="O43" i="8"/>
  <c r="O49" i="8"/>
  <c r="O44" i="8"/>
  <c r="O52" i="8"/>
  <c r="W297" i="8" l="1"/>
  <c r="W302" i="8"/>
  <c r="W303" i="8"/>
  <c r="W304" i="8"/>
  <c r="W300" i="8"/>
  <c r="W299" i="8"/>
  <c r="W298" i="8"/>
  <c r="W301" i="8"/>
  <c r="W295" i="8"/>
  <c r="W291" i="8"/>
  <c r="W294" i="8"/>
  <c r="W289" i="8"/>
  <c r="W293" i="8"/>
  <c r="W296" i="8"/>
  <c r="W292" i="8"/>
  <c r="W290" i="8"/>
  <c r="W273" i="8"/>
  <c r="W272" i="8"/>
  <c r="Q42" i="8"/>
  <c r="W42" i="8" s="1"/>
  <c r="Q45" i="8"/>
  <c r="W45" i="8" s="1"/>
  <c r="W275" i="8"/>
  <c r="Q47" i="8"/>
  <c r="W47" i="8" s="1"/>
  <c r="W277" i="8"/>
  <c r="Q43" i="8"/>
  <c r="W43" i="8" s="1"/>
  <c r="Q44" i="8"/>
  <c r="W44" i="8" s="1"/>
  <c r="W274" i="8"/>
  <c r="Q46" i="8"/>
  <c r="W46" i="8" s="1"/>
  <c r="W276" i="8"/>
  <c r="N47" i="8"/>
  <c r="N44" i="8"/>
  <c r="N43" i="8"/>
  <c r="N46" i="8"/>
  <c r="N42" i="8"/>
  <c r="N45" i="8"/>
  <c r="X386" i="8" l="1"/>
  <c r="X389" i="8"/>
  <c r="X390" i="8"/>
  <c r="X388" i="8"/>
  <c r="F390" i="8"/>
  <c r="H390" i="8" s="1"/>
  <c r="F396" i="8"/>
  <c r="H396" i="8" s="1"/>
  <c r="F398" i="8"/>
  <c r="H398" i="8" s="1"/>
  <c r="F395" i="8"/>
  <c r="H395" i="8" s="1"/>
  <c r="F392" i="8"/>
  <c r="H392" i="8" s="1"/>
  <c r="F397" i="8"/>
  <c r="H397" i="8" s="1"/>
  <c r="F391" i="8"/>
  <c r="H391" i="8" s="1"/>
  <c r="F400" i="8"/>
  <c r="H400" i="8" s="1"/>
  <c r="F393" i="8"/>
  <c r="H393" i="8" s="1"/>
  <c r="F388" i="8"/>
  <c r="H388" i="8" s="1"/>
  <c r="F389" i="8"/>
  <c r="H389" i="8" s="1"/>
  <c r="F399" i="8"/>
  <c r="H399" i="8" s="1"/>
  <c r="F386" i="8"/>
  <c r="F387" i="8"/>
  <c r="F394" i="8"/>
  <c r="H394" i="8" s="1"/>
  <c r="H387" i="8" l="1"/>
  <c r="V387" i="8" s="1"/>
  <c r="V92" i="8" s="1"/>
  <c r="H386" i="8"/>
  <c r="L386" i="8" s="1"/>
  <c r="L91" i="8" s="1"/>
  <c r="G91" i="8" s="1"/>
  <c r="U389" i="8"/>
  <c r="U94" i="8" s="1"/>
  <c r="Q389" i="8"/>
  <c r="T389" i="8"/>
  <c r="T94" i="8" s="1"/>
  <c r="N389" i="8"/>
  <c r="N94" i="8" s="1"/>
  <c r="R389" i="8"/>
  <c r="R94" i="8" s="1"/>
  <c r="V389" i="8"/>
  <c r="V94" i="8" s="1"/>
  <c r="L388" i="8"/>
  <c r="L93" i="8" s="1"/>
  <c r="G93" i="8" s="1"/>
  <c r="Q388" i="8"/>
  <c r="N388" i="8"/>
  <c r="P93" i="8" s="1"/>
  <c r="M388" i="8"/>
  <c r="S388" i="8"/>
  <c r="S93" i="8" s="1"/>
  <c r="T388" i="8"/>
  <c r="T93" i="8" s="1"/>
  <c r="R388" i="8"/>
  <c r="R93" i="8" s="1"/>
  <c r="V388" i="8"/>
  <c r="V93" i="8" s="1"/>
  <c r="U388" i="8"/>
  <c r="U93" i="8" s="1"/>
  <c r="L389" i="8"/>
  <c r="L94" i="8" s="1"/>
  <c r="G94" i="8" s="1"/>
  <c r="S389" i="8"/>
  <c r="S94" i="8" s="1"/>
  <c r="M389" i="8"/>
  <c r="M94" i="8" s="1"/>
  <c r="Q94" i="8" l="1"/>
  <c r="W94" i="8" s="1"/>
  <c r="W389" i="8"/>
  <c r="Q93" i="8"/>
  <c r="W388" i="8"/>
  <c r="U387" i="8"/>
  <c r="U92" i="8" s="1"/>
  <c r="M387" i="8"/>
  <c r="T387" i="8"/>
  <c r="T92" i="8" s="1"/>
  <c r="N93" i="8"/>
  <c r="M93" i="8"/>
  <c r="O93" i="8"/>
  <c r="T386" i="8"/>
  <c r="T91" i="8" s="1"/>
  <c r="S387" i="8"/>
  <c r="S92" i="8" s="1"/>
  <c r="Q387" i="8"/>
  <c r="L387" i="8"/>
  <c r="L92" i="8" s="1"/>
  <c r="G92" i="8" s="1"/>
  <c r="S386" i="8"/>
  <c r="S91" i="8" s="1"/>
  <c r="N386" i="8"/>
  <c r="P91" i="8" s="1"/>
  <c r="R387" i="8"/>
  <c r="R92" i="8" s="1"/>
  <c r="V386" i="8"/>
  <c r="V91" i="8" s="1"/>
  <c r="Q386" i="8"/>
  <c r="R386" i="8"/>
  <c r="R91" i="8" s="1"/>
  <c r="U386" i="8"/>
  <c r="U91" i="8" s="1"/>
  <c r="M386" i="8"/>
  <c r="N387" i="8"/>
  <c r="P92" i="8" s="1"/>
  <c r="Q92" i="8" l="1"/>
  <c r="W387" i="8"/>
  <c r="Q91" i="8"/>
  <c r="W386" i="8"/>
  <c r="W93" i="8"/>
  <c r="N91" i="8"/>
  <c r="M91" i="8"/>
  <c r="O92" i="8"/>
  <c r="O91" i="8"/>
  <c r="N92" i="8"/>
  <c r="M92" i="8"/>
  <c r="W92" i="8" l="1"/>
  <c r="W91" i="8"/>
  <c r="P49" i="8"/>
  <c r="P51" i="8"/>
  <c r="P55" i="8"/>
  <c r="P54" i="8"/>
  <c r="P52" i="8"/>
  <c r="P56" i="8"/>
  <c r="P53" i="8"/>
  <c r="P48" i="8"/>
  <c r="P50" i="8"/>
  <c r="P106" i="8"/>
  <c r="P107" i="8"/>
  <c r="P109" i="8"/>
  <c r="P108" i="8"/>
  <c r="P40" i="8"/>
  <c r="P41" i="8"/>
  <c r="P77" i="8"/>
  <c r="P39" i="8"/>
  <c r="P76" i="8"/>
  <c r="P137" i="8"/>
  <c r="P136" i="8"/>
  <c r="P123" i="8"/>
  <c r="P31" i="8"/>
  <c r="O31" i="8"/>
  <c r="O29" i="8"/>
  <c r="P126" i="8"/>
  <c r="P30" i="8"/>
  <c r="P125" i="8"/>
  <c r="P32" i="8"/>
  <c r="R394" i="8"/>
  <c r="V400" i="8"/>
  <c r="N392" i="8"/>
  <c r="U397" i="8"/>
  <c r="V396" i="8"/>
  <c r="L400" i="8"/>
  <c r="L394" i="8"/>
  <c r="L397" i="8"/>
  <c r="R399" i="8"/>
  <c r="L399" i="8"/>
  <c r="Q397" i="8"/>
  <c r="U396" i="8"/>
  <c r="V393" i="8"/>
  <c r="S393" i="8"/>
  <c r="U391" i="8"/>
  <c r="R393" i="8"/>
  <c r="L391" i="8"/>
  <c r="M398" i="8"/>
  <c r="Q400" i="8"/>
  <c r="Q395" i="8"/>
  <c r="V399" i="8"/>
  <c r="L392" i="8"/>
  <c r="U399" i="8"/>
  <c r="Q391" i="8"/>
  <c r="T393" i="8"/>
  <c r="M391" i="8"/>
  <c r="U393" i="8"/>
  <c r="L398" i="8"/>
  <c r="T394" i="8"/>
  <c r="M395" i="8"/>
  <c r="M392" i="8"/>
  <c r="S397" i="8"/>
  <c r="U395" i="8"/>
  <c r="V395" i="8"/>
  <c r="Q393" i="8"/>
  <c r="M393" i="8"/>
  <c r="N398" i="8"/>
  <c r="R400" i="8"/>
  <c r="Q399" i="8"/>
  <c r="V398" i="8"/>
  <c r="T395" i="8"/>
  <c r="L393" i="8"/>
  <c r="L396" i="8"/>
  <c r="M397" i="8"/>
  <c r="U394" i="8"/>
  <c r="R396" i="8"/>
  <c r="R391" i="8"/>
  <c r="U398" i="8"/>
  <c r="M400" i="8"/>
  <c r="T397" i="8"/>
  <c r="Q398" i="8"/>
  <c r="S396" i="8"/>
  <c r="S394" i="8"/>
  <c r="T396" i="8"/>
  <c r="N391" i="8"/>
  <c r="N393" i="8"/>
  <c r="R395" i="8"/>
  <c r="R397" i="8"/>
  <c r="U400" i="8"/>
  <c r="S398" i="8"/>
  <c r="T392" i="8"/>
  <c r="V394" i="8"/>
  <c r="T398" i="8"/>
  <c r="N397" i="8"/>
  <c r="Q394" i="8"/>
  <c r="N399" i="8"/>
  <c r="M394" i="8"/>
  <c r="N394" i="8"/>
  <c r="Q396" i="8"/>
  <c r="N395" i="8"/>
  <c r="S392" i="8"/>
  <c r="U392" i="8"/>
  <c r="S400" i="8"/>
  <c r="V391" i="8"/>
  <c r="R398" i="8"/>
  <c r="L523" i="8"/>
  <c r="S268" i="8"/>
  <c r="T391" i="8"/>
  <c r="V533" i="8"/>
  <c r="V138" i="8" s="1"/>
  <c r="Q327" i="8"/>
  <c r="R410" i="8"/>
  <c r="S166" i="8"/>
  <c r="S15" i="8" s="1"/>
  <c r="V392" i="8"/>
  <c r="M463" i="8"/>
  <c r="S428" i="8"/>
  <c r="U190" i="8"/>
  <c r="L265" i="8"/>
  <c r="N382" i="8"/>
  <c r="L453" i="8"/>
  <c r="L116" i="8" s="1"/>
  <c r="G116" i="8" s="1"/>
  <c r="M396" i="8"/>
  <c r="T399" i="8"/>
  <c r="N168" i="8"/>
  <c r="N17" i="8" s="1"/>
  <c r="N381" i="8"/>
  <c r="Q461" i="8"/>
  <c r="Q407" i="8"/>
  <c r="Q101" i="8" s="1"/>
  <c r="V190" i="8"/>
  <c r="T329" i="8"/>
  <c r="V167" i="8"/>
  <c r="V16" i="8" s="1"/>
  <c r="S269" i="8"/>
  <c r="Q332" i="8"/>
  <c r="L375" i="8"/>
  <c r="L262" i="8"/>
  <c r="N400" i="8"/>
  <c r="T535" i="8"/>
  <c r="N170" i="8"/>
  <c r="S412" i="8"/>
  <c r="Q392" i="8"/>
  <c r="V327" i="8"/>
  <c r="V186" i="8"/>
  <c r="N328" i="8"/>
  <c r="R534" i="8"/>
  <c r="R139" i="8" s="1"/>
  <c r="S407" i="8"/>
  <c r="S101" i="8" s="1"/>
  <c r="S395" i="8"/>
  <c r="N377" i="8"/>
  <c r="M374" i="8"/>
  <c r="S457" i="8"/>
  <c r="Q270" i="8"/>
  <c r="Q380" i="8"/>
  <c r="Q166" i="8"/>
  <c r="Q15" i="8" s="1"/>
  <c r="M333" i="8"/>
  <c r="V428" i="8"/>
  <c r="U490" i="8"/>
  <c r="T378" i="8"/>
  <c r="T463" i="8"/>
  <c r="R392" i="8"/>
  <c r="U458" i="8"/>
  <c r="M270" i="8"/>
  <c r="R168" i="8"/>
  <c r="R17" i="8" s="1"/>
  <c r="V410" i="8"/>
  <c r="V264" i="8"/>
  <c r="L427" i="8"/>
  <c r="T334" i="8"/>
  <c r="L329" i="8"/>
  <c r="T171" i="8"/>
  <c r="U189" i="8"/>
  <c r="M399" i="8"/>
  <c r="L268" i="8"/>
  <c r="R459" i="8"/>
  <c r="V459" i="8"/>
  <c r="Q350" i="8"/>
  <c r="L342" i="8"/>
  <c r="L82" i="8" s="1"/>
  <c r="G82" i="8" s="1"/>
  <c r="T428" i="8"/>
  <c r="R464" i="8"/>
  <c r="T263" i="8"/>
  <c r="M407" i="8"/>
  <c r="M101" i="8" s="1"/>
  <c r="S383" i="8"/>
  <c r="Q495" i="8"/>
  <c r="V397" i="8"/>
  <c r="L538" i="8"/>
  <c r="V373" i="8"/>
  <c r="T493" i="8"/>
  <c r="V541" i="8"/>
  <c r="S391" i="8"/>
  <c r="T183" i="8"/>
  <c r="L490" i="8"/>
  <c r="Q269" i="8"/>
  <c r="U426" i="8"/>
  <c r="N396" i="8"/>
  <c r="S399" i="8"/>
  <c r="V537" i="8"/>
  <c r="L430" i="8"/>
  <c r="S181" i="8"/>
  <c r="N427" i="8"/>
  <c r="L395" i="8"/>
  <c r="L334" i="8"/>
  <c r="V328" i="8"/>
  <c r="L486" i="8"/>
  <c r="Q187" i="8"/>
  <c r="L344" i="8"/>
  <c r="L84" i="8" s="1"/>
  <c r="G84" i="8" s="1"/>
  <c r="T430" i="8"/>
  <c r="Q167" i="8"/>
  <c r="Q16" i="8" s="1"/>
  <c r="R453" i="8"/>
  <c r="R116" i="8" s="1"/>
  <c r="U461" i="8"/>
  <c r="V350" i="8"/>
  <c r="M269" i="8"/>
  <c r="L374" i="8"/>
  <c r="S540" i="8"/>
  <c r="S458" i="8"/>
  <c r="U184" i="8"/>
  <c r="S345" i="8"/>
  <c r="N344" i="8"/>
  <c r="N84" i="8" s="1"/>
  <c r="R348" i="8"/>
  <c r="R347" i="8"/>
  <c r="L456" i="8"/>
  <c r="U459" i="8"/>
  <c r="V432" i="8"/>
  <c r="M14" i="8"/>
  <c r="V377" i="8"/>
  <c r="N265" i="8"/>
  <c r="T432" i="8"/>
  <c r="N410" i="8"/>
  <c r="M409" i="8"/>
  <c r="N512" i="8"/>
  <c r="Q458" i="8"/>
  <c r="N411" i="8"/>
  <c r="U415" i="8"/>
  <c r="U408" i="8"/>
  <c r="N229" i="8"/>
  <c r="V170" i="8"/>
  <c r="U378" i="8"/>
  <c r="U268" i="8"/>
  <c r="N342" i="8"/>
  <c r="N82" i="8" s="1"/>
  <c r="T382" i="8"/>
  <c r="M429" i="8"/>
  <c r="R458" i="8"/>
  <c r="V382" i="8"/>
  <c r="S429" i="8"/>
  <c r="Q414" i="8"/>
  <c r="Q488" i="8"/>
  <c r="L381" i="8"/>
  <c r="V458" i="8"/>
  <c r="N416" i="8"/>
  <c r="N264" i="8"/>
  <c r="V182" i="8"/>
  <c r="M344" i="8"/>
  <c r="M84" i="8" s="1"/>
  <c r="L171" i="8"/>
  <c r="N165" i="8"/>
  <c r="N14" i="8" s="1"/>
  <c r="Q181" i="8"/>
  <c r="T166" i="8"/>
  <c r="T15" i="8" s="1"/>
  <c r="L491" i="8"/>
  <c r="V485" i="8"/>
  <c r="T407" i="8"/>
  <c r="T101" i="8" s="1"/>
  <c r="T327" i="8"/>
  <c r="V461" i="8"/>
  <c r="Q331" i="8"/>
  <c r="S427" i="8"/>
  <c r="S331" i="8"/>
  <c r="M406" i="8"/>
  <c r="M100" i="8" s="1"/>
  <c r="U265" i="8"/>
  <c r="N352" i="8"/>
  <c r="L379" i="8"/>
  <c r="T461" i="8"/>
  <c r="R185" i="8"/>
  <c r="M171" i="8"/>
  <c r="Q528" i="8"/>
  <c r="Q375" i="8"/>
  <c r="M535" i="8"/>
  <c r="U540" i="8"/>
  <c r="S409" i="8"/>
  <c r="R381" i="8"/>
  <c r="Q381" i="8"/>
  <c r="V331" i="8"/>
  <c r="S430" i="8"/>
  <c r="N415" i="8"/>
  <c r="T170" i="8"/>
  <c r="R375" i="8"/>
  <c r="Q348" i="8"/>
  <c r="M461" i="8"/>
  <c r="N379" i="8"/>
  <c r="R535" i="8"/>
  <c r="U432" i="8"/>
  <c r="M349" i="8"/>
  <c r="U344" i="8"/>
  <c r="U84" i="8" s="1"/>
  <c r="M350" i="8"/>
  <c r="U335" i="8"/>
  <c r="L461" i="8"/>
  <c r="R268" i="8"/>
  <c r="S327" i="8"/>
  <c r="M327" i="8"/>
  <c r="M489" i="8"/>
  <c r="Q536" i="8"/>
  <c r="S454" i="8"/>
  <c r="S117" i="8" s="1"/>
  <c r="L347" i="8"/>
  <c r="N333" i="8"/>
  <c r="U263" i="8"/>
  <c r="S486" i="8"/>
  <c r="T375" i="8"/>
  <c r="S462" i="8"/>
  <c r="T491" i="8"/>
  <c r="V374" i="8"/>
  <c r="R330" i="8"/>
  <c r="U262" i="8"/>
  <c r="U181" i="8"/>
  <c r="R431" i="8"/>
  <c r="T400" i="8"/>
  <c r="U464" i="8"/>
  <c r="M459" i="8"/>
  <c r="N267" i="8"/>
  <c r="S329" i="8"/>
  <c r="R328" i="8"/>
  <c r="Q486" i="8"/>
  <c r="M328" i="8"/>
  <c r="L383" i="8"/>
  <c r="T349" i="8"/>
  <c r="M528" i="8"/>
  <c r="M376" i="8"/>
  <c r="Q328" i="8"/>
  <c r="V411" i="8"/>
  <c r="N496" i="8"/>
  <c r="S493" i="8"/>
  <c r="N376" i="8"/>
  <c r="L187" i="8"/>
  <c r="U377" i="8"/>
  <c r="U166" i="8"/>
  <c r="U15" i="8" s="1"/>
  <c r="R543" i="8"/>
  <c r="T413" i="8"/>
  <c r="M416" i="8"/>
  <c r="M343" i="8"/>
  <c r="M83" i="8" s="1"/>
  <c r="R270" i="8"/>
  <c r="L190" i="8"/>
  <c r="S165" i="8"/>
  <c r="S14" i="8" s="1"/>
  <c r="N523" i="8"/>
  <c r="N183" i="8"/>
  <c r="U384" i="8"/>
  <c r="M512" i="8"/>
  <c r="M506" i="8"/>
  <c r="N362" i="8"/>
  <c r="R352" i="8"/>
  <c r="Q374" i="8"/>
  <c r="V429" i="8"/>
  <c r="U373" i="8"/>
  <c r="V457" i="8"/>
  <c r="Q336" i="8"/>
  <c r="M454" i="8"/>
  <c r="M117" i="8" s="1"/>
  <c r="R379" i="8"/>
  <c r="N166" i="8"/>
  <c r="N15" i="8" s="1"/>
  <c r="S456" i="8"/>
  <c r="N186" i="8"/>
  <c r="M375" i="8"/>
  <c r="N262" i="8"/>
  <c r="R413" i="8"/>
  <c r="V185" i="8"/>
  <c r="Q453" i="8"/>
  <c r="Q116" i="8" s="1"/>
  <c r="U381" i="8"/>
  <c r="L346" i="8"/>
  <c r="M168" i="8"/>
  <c r="M17" i="8" s="1"/>
  <c r="V488" i="8"/>
  <c r="U264" i="8"/>
  <c r="M430" i="8"/>
  <c r="R405" i="8"/>
  <c r="R99" i="8" s="1"/>
  <c r="Q429" i="8"/>
  <c r="R457" i="8"/>
  <c r="N426" i="8"/>
  <c r="M186" i="8"/>
  <c r="V406" i="8"/>
  <c r="V100" i="8" s="1"/>
  <c r="S464" i="8"/>
  <c r="T185" i="8"/>
  <c r="M486" i="8"/>
  <c r="T459" i="8"/>
  <c r="U333" i="8"/>
  <c r="L429" i="8"/>
  <c r="Q266" i="8"/>
  <c r="S270" i="8"/>
  <c r="Q379" i="8"/>
  <c r="N456" i="8"/>
  <c r="U270" i="8"/>
  <c r="Q182" i="8"/>
  <c r="T457" i="8"/>
  <c r="U542" i="8"/>
  <c r="N335" i="8"/>
  <c r="L536" i="8"/>
  <c r="U352" i="8"/>
  <c r="Q247" i="8"/>
  <c r="T219" i="8"/>
  <c r="M263" i="8"/>
  <c r="M267" i="8"/>
  <c r="Q165" i="8"/>
  <c r="Q14" i="8" s="1"/>
  <c r="M346" i="8"/>
  <c r="L373" i="8"/>
  <c r="M427" i="8"/>
  <c r="S185" i="8"/>
  <c r="U165" i="8"/>
  <c r="U14" i="8" s="1"/>
  <c r="Q526" i="8"/>
  <c r="V381" i="8"/>
  <c r="Q462" i="8"/>
  <c r="N428" i="8"/>
  <c r="S440" i="8"/>
  <c r="R382" i="8"/>
  <c r="L431" i="8"/>
  <c r="V333" i="8"/>
  <c r="S384" i="8"/>
  <c r="L376" i="8"/>
  <c r="V341" i="8"/>
  <c r="V81" i="8" s="1"/>
  <c r="N494" i="8"/>
  <c r="R351" i="8"/>
  <c r="U411" i="8"/>
  <c r="T380" i="8"/>
  <c r="L168" i="8"/>
  <c r="L17" i="8" s="1"/>
  <c r="G17" i="8" s="1"/>
  <c r="M265" i="8"/>
  <c r="Q428" i="8"/>
  <c r="N345" i="8"/>
  <c r="N184" i="8"/>
  <c r="S375" i="8"/>
  <c r="S346" i="8"/>
  <c r="U413" i="8"/>
  <c r="V329" i="8"/>
  <c r="M336" i="8"/>
  <c r="L382" i="8"/>
  <c r="U428" i="8"/>
  <c r="M334" i="8"/>
  <c r="L167" i="8"/>
  <c r="L16" i="8" s="1"/>
  <c r="G16" i="8" s="1"/>
  <c r="T379" i="8"/>
  <c r="T512" i="8"/>
  <c r="T381" i="8"/>
  <c r="U537" i="8"/>
  <c r="L492" i="8"/>
  <c r="U541" i="8"/>
  <c r="L332" i="8"/>
  <c r="U382" i="8"/>
  <c r="N440" i="8"/>
  <c r="M266" i="8"/>
  <c r="Q335" i="8"/>
  <c r="S405" i="8"/>
  <c r="S99" i="8" s="1"/>
  <c r="S171" i="8"/>
  <c r="Q344" i="8"/>
  <c r="Q84" i="8" s="1"/>
  <c r="S494" i="8"/>
  <c r="Q413" i="8"/>
  <c r="Q478" i="8"/>
  <c r="N213" i="8"/>
  <c r="M244" i="8"/>
  <c r="L448" i="8"/>
  <c r="N238" i="8"/>
  <c r="R384" i="8"/>
  <c r="T534" i="8"/>
  <c r="T139" i="8" s="1"/>
  <c r="V238" i="8"/>
  <c r="N444" i="8"/>
  <c r="M543" i="8"/>
  <c r="U232" i="8"/>
  <c r="U331" i="8"/>
  <c r="Q368" i="8"/>
  <c r="T410" i="8"/>
  <c r="V231" i="8"/>
  <c r="M205" i="8"/>
  <c r="L220" i="8"/>
  <c r="T533" i="8"/>
  <c r="T138" i="8" s="1"/>
  <c r="L263" i="8"/>
  <c r="T267" i="8"/>
  <c r="V332" i="8"/>
  <c r="N441" i="8"/>
  <c r="S534" i="8"/>
  <c r="S139" i="8" s="1"/>
  <c r="M189" i="8"/>
  <c r="L335" i="8"/>
  <c r="V540" i="8"/>
  <c r="R231" i="8"/>
  <c r="V441" i="8"/>
  <c r="L409" i="8"/>
  <c r="Q357" i="8"/>
  <c r="N266" i="8"/>
  <c r="U195" i="8"/>
  <c r="L438" i="8"/>
  <c r="R383" i="8"/>
  <c r="N446" i="8"/>
  <c r="M541" i="8"/>
  <c r="R200" i="8"/>
  <c r="T416" i="8"/>
  <c r="M384" i="8"/>
  <c r="R475" i="8"/>
  <c r="M462" i="8"/>
  <c r="L213" i="8"/>
  <c r="Q479" i="8"/>
  <c r="L328" i="8"/>
  <c r="R495" i="8"/>
  <c r="R429" i="8"/>
  <c r="N540" i="8"/>
  <c r="M381" i="8"/>
  <c r="V168" i="8"/>
  <c r="V17" i="8" s="1"/>
  <c r="Q199" i="8"/>
  <c r="T374" i="8"/>
  <c r="N346" i="8"/>
  <c r="R460" i="8"/>
  <c r="L527" i="8"/>
  <c r="R527" i="8"/>
  <c r="V427" i="8"/>
  <c r="L229" i="8"/>
  <c r="Q525" i="8"/>
  <c r="T222" i="8"/>
  <c r="V476" i="8"/>
  <c r="R246" i="8"/>
  <c r="U439" i="8"/>
  <c r="S167" i="8"/>
  <c r="S16" i="8" s="1"/>
  <c r="L432" i="8"/>
  <c r="R222" i="8"/>
  <c r="N405" i="8"/>
  <c r="N99" i="8" s="1"/>
  <c r="S227" i="8"/>
  <c r="R526" i="8"/>
  <c r="R487" i="8"/>
  <c r="S243" i="8"/>
  <c r="U476" i="8"/>
  <c r="S463" i="8"/>
  <c r="R169" i="8"/>
  <c r="R18" i="8" s="1"/>
  <c r="S328" i="8"/>
  <c r="T328" i="8"/>
  <c r="S190" i="8"/>
  <c r="U365" i="8"/>
  <c r="V187" i="8"/>
  <c r="N457" i="8"/>
  <c r="V426" i="8"/>
  <c r="V262" i="8"/>
  <c r="Q169" i="8"/>
  <c r="Q18" i="8" s="1"/>
  <c r="V345" i="8"/>
  <c r="S232" i="8"/>
  <c r="L217" i="8"/>
  <c r="V351" i="8"/>
  <c r="T462" i="8"/>
  <c r="T503" i="8"/>
  <c r="M187" i="8"/>
  <c r="N189" i="8"/>
  <c r="R335" i="8"/>
  <c r="V347" i="8"/>
  <c r="T335" i="8"/>
  <c r="N408" i="8"/>
  <c r="N491" i="8"/>
  <c r="S264" i="8"/>
  <c r="Q311" i="8"/>
  <c r="V527" i="8"/>
  <c r="T437" i="8"/>
  <c r="T336" i="8"/>
  <c r="Q265" i="8"/>
  <c r="Q493" i="8"/>
  <c r="L460" i="8"/>
  <c r="V165" i="8"/>
  <c r="V14" i="8" s="1"/>
  <c r="Q491" i="8"/>
  <c r="M335" i="8"/>
  <c r="V490" i="8"/>
  <c r="V221" i="8"/>
  <c r="Q535" i="8"/>
  <c r="N413" i="8"/>
  <c r="M184" i="8"/>
  <c r="N212" i="8"/>
  <c r="M358" i="8"/>
  <c r="Q200" i="8"/>
  <c r="V361" i="8"/>
  <c r="U185" i="8"/>
  <c r="U543" i="8"/>
  <c r="Q384" i="8"/>
  <c r="S201" i="8"/>
  <c r="R447" i="8"/>
  <c r="T182" i="8"/>
  <c r="T330" i="8"/>
  <c r="M199" i="8"/>
  <c r="T236" i="8"/>
  <c r="V246" i="8"/>
  <c r="U445" i="8"/>
  <c r="R166" i="8"/>
  <c r="R15" i="8" s="1"/>
  <c r="Q373" i="8"/>
  <c r="N412" i="8"/>
  <c r="S266" i="8"/>
  <c r="U427" i="8"/>
  <c r="T447" i="8"/>
  <c r="S526" i="8"/>
  <c r="T333" i="8"/>
  <c r="Q409" i="8"/>
  <c r="T488" i="8"/>
  <c r="U350" i="8"/>
  <c r="M227" i="8"/>
  <c r="T270" i="8"/>
  <c r="U510" i="8"/>
  <c r="L474" i="8"/>
  <c r="U479" i="8"/>
  <c r="L507" i="8"/>
  <c r="S348" i="8"/>
  <c r="M510" i="8"/>
  <c r="U463" i="8"/>
  <c r="M437" i="8"/>
  <c r="N542" i="8"/>
  <c r="R311" i="8"/>
  <c r="U363" i="8"/>
  <c r="M378" i="8"/>
  <c r="L181" i="8"/>
  <c r="M377" i="8"/>
  <c r="R232" i="8"/>
  <c r="S527" i="8"/>
  <c r="Q189" i="8"/>
  <c r="U186" i="8"/>
  <c r="M490" i="8"/>
  <c r="V504" i="8"/>
  <c r="L362" i="8"/>
  <c r="T522" i="8"/>
  <c r="L447" i="8"/>
  <c r="Q405" i="8"/>
  <c r="Q99" i="8" s="1"/>
  <c r="R476" i="8"/>
  <c r="L476" i="8"/>
  <c r="T458" i="8"/>
  <c r="S365" i="8"/>
  <c r="M534" i="8"/>
  <c r="M139" i="8" s="1"/>
  <c r="N432" i="8"/>
  <c r="Q251" i="8"/>
  <c r="S492" i="8"/>
  <c r="L345" i="8"/>
  <c r="Q310" i="8"/>
  <c r="L377" i="8"/>
  <c r="T351" i="8"/>
  <c r="S441" i="8"/>
  <c r="R313" i="8"/>
  <c r="U171" i="8"/>
  <c r="L426" i="8"/>
  <c r="L443" i="8"/>
  <c r="Q459" i="8"/>
  <c r="M373" i="8"/>
  <c r="N524" i="8"/>
  <c r="N270" i="8"/>
  <c r="N541" i="8"/>
  <c r="N486" i="8"/>
  <c r="M494" i="8"/>
  <c r="M243" i="8"/>
  <c r="R533" i="8"/>
  <c r="R138" i="8" s="1"/>
  <c r="Q490" i="8"/>
  <c r="S538" i="8"/>
  <c r="T265" i="8"/>
  <c r="V343" i="8"/>
  <c r="V83" i="8" s="1"/>
  <c r="T377" i="8"/>
  <c r="N206" i="8"/>
  <c r="R249" i="8"/>
  <c r="S245" i="8"/>
  <c r="Q254" i="8"/>
  <c r="R408" i="8"/>
  <c r="U334" i="8"/>
  <c r="R524" i="8"/>
  <c r="N461" i="8"/>
  <c r="R309" i="8"/>
  <c r="M166" i="8"/>
  <c r="M15" i="8" s="1"/>
  <c r="S335" i="8"/>
  <c r="L494" i="8"/>
  <c r="T184" i="8"/>
  <c r="L410" i="8"/>
  <c r="T429" i="8"/>
  <c r="T492" i="8"/>
  <c r="U491" i="8"/>
  <c r="V463" i="8"/>
  <c r="L459" i="8"/>
  <c r="M488" i="8"/>
  <c r="T445" i="8"/>
  <c r="V439" i="8"/>
  <c r="R362" i="8"/>
  <c r="N492" i="8"/>
  <c r="R364" i="8"/>
  <c r="N431" i="8"/>
  <c r="R331" i="8"/>
  <c r="M539" i="8"/>
  <c r="V184" i="8"/>
  <c r="N245" i="8"/>
  <c r="Q524" i="8"/>
  <c r="T167" i="8"/>
  <c r="T16" i="8" s="1"/>
  <c r="L251" i="8"/>
  <c r="V245" i="8"/>
  <c r="T342" i="8"/>
  <c r="T82" i="8" s="1"/>
  <c r="R461" i="8"/>
  <c r="L351" i="8"/>
  <c r="V460" i="8"/>
  <c r="S347" i="8"/>
  <c r="Q430" i="8"/>
  <c r="N327" i="8"/>
  <c r="L270" i="8"/>
  <c r="N374" i="8"/>
  <c r="N511" i="8"/>
  <c r="U495" i="8"/>
  <c r="R528" i="8"/>
  <c r="Q352" i="8"/>
  <c r="Q522" i="8"/>
  <c r="U480" i="8"/>
  <c r="S318" i="8"/>
  <c r="R245" i="8"/>
  <c r="V409" i="8"/>
  <c r="T199" i="8"/>
  <c r="Q511" i="8"/>
  <c r="T496" i="8"/>
  <c r="U430" i="8"/>
  <c r="S485" i="8"/>
  <c r="R510" i="8"/>
  <c r="R506" i="8"/>
  <c r="U505" i="8"/>
  <c r="R320" i="8"/>
  <c r="S363" i="8"/>
  <c r="M491" i="8"/>
  <c r="L185" i="8"/>
  <c r="U328" i="8"/>
  <c r="S455" i="8"/>
  <c r="U486" i="8"/>
  <c r="U361" i="8"/>
  <c r="R183" i="8"/>
  <c r="N343" i="8"/>
  <c r="N83" i="8" s="1"/>
  <c r="Q349" i="8"/>
  <c r="U379" i="8"/>
  <c r="T187" i="8"/>
  <c r="N250" i="8"/>
  <c r="U233" i="8"/>
  <c r="R523" i="8"/>
  <c r="R262" i="8"/>
  <c r="S234" i="8"/>
  <c r="U360" i="8"/>
  <c r="M357" i="8"/>
  <c r="L495" i="8"/>
  <c r="Q236" i="8"/>
  <c r="S406" i="8"/>
  <c r="S100" i="8" s="1"/>
  <c r="V309" i="8"/>
  <c r="N336" i="8"/>
  <c r="Q262" i="8"/>
  <c r="N364" i="8"/>
  <c r="M360" i="8"/>
  <c r="T244" i="8"/>
  <c r="U203" i="8"/>
  <c r="Q541" i="8"/>
  <c r="M237" i="8"/>
  <c r="U538" i="8"/>
  <c r="Q431" i="8"/>
  <c r="M382" i="8"/>
  <c r="L533" i="8"/>
  <c r="L138" i="8" s="1"/>
  <c r="G138" i="8" s="1"/>
  <c r="Q188" i="8"/>
  <c r="V270" i="8"/>
  <c r="N384" i="8"/>
  <c r="R428" i="8"/>
  <c r="T383" i="8"/>
  <c r="T442" i="8"/>
  <c r="T541" i="8"/>
  <c r="V263" i="8"/>
  <c r="M351" i="8"/>
  <c r="M526" i="8"/>
  <c r="U230" i="8"/>
  <c r="Q416" i="8"/>
  <c r="S215" i="8"/>
  <c r="N488" i="8"/>
  <c r="V430" i="8"/>
  <c r="T266" i="8"/>
  <c r="L205" i="8"/>
  <c r="V360" i="8"/>
  <c r="V496" i="8"/>
  <c r="S491" i="8"/>
  <c r="T511" i="8"/>
  <c r="Q263" i="8"/>
  <c r="S503" i="8"/>
  <c r="R215" i="8"/>
  <c r="N495" i="8"/>
  <c r="U205" i="8"/>
  <c r="V414" i="8"/>
  <c r="T269" i="8"/>
  <c r="L487" i="8"/>
  <c r="Q267" i="8"/>
  <c r="N169" i="8"/>
  <c r="N18" i="8" s="1"/>
  <c r="Q376" i="8"/>
  <c r="V188" i="8"/>
  <c r="U250" i="8"/>
  <c r="M188" i="8"/>
  <c r="R332" i="8"/>
  <c r="N455" i="8"/>
  <c r="S535" i="8"/>
  <c r="Q184" i="8"/>
  <c r="L264" i="8"/>
  <c r="T320" i="8"/>
  <c r="V213" i="8"/>
  <c r="R187" i="8"/>
  <c r="R252" i="8"/>
  <c r="L267" i="8"/>
  <c r="V501" i="8"/>
  <c r="U412" i="8"/>
  <c r="M458" i="8"/>
  <c r="R319" i="8"/>
  <c r="V486" i="8"/>
  <c r="N248" i="8"/>
  <c r="Q537" i="8"/>
  <c r="T264" i="8"/>
  <c r="T464" i="8"/>
  <c r="M249" i="8"/>
  <c r="M478" i="8"/>
  <c r="N480" i="8"/>
  <c r="L249" i="8"/>
  <c r="M330" i="8"/>
  <c r="S461" i="8"/>
  <c r="T228" i="8"/>
  <c r="Q446" i="8"/>
  <c r="V383" i="8"/>
  <c r="V352" i="8"/>
  <c r="L525" i="8"/>
  <c r="L540" i="8"/>
  <c r="T204" i="8"/>
  <c r="T206" i="8"/>
  <c r="L182" i="8"/>
  <c r="T415" i="8"/>
  <c r="L502" i="8"/>
  <c r="N311" i="8"/>
  <c r="L336" i="8"/>
  <c r="R445" i="8"/>
  <c r="N233" i="8"/>
  <c r="R254" i="8"/>
  <c r="R360" i="8"/>
  <c r="T504" i="8"/>
  <c r="R165" i="8"/>
  <c r="R14" i="8" s="1"/>
  <c r="V196" i="8"/>
  <c r="M248" i="8"/>
  <c r="Q196" i="8"/>
  <c r="R327" i="8"/>
  <c r="Q329" i="8"/>
  <c r="Q471" i="8"/>
  <c r="V222" i="8"/>
  <c r="Q412" i="8"/>
  <c r="N487" i="8"/>
  <c r="R511" i="8"/>
  <c r="S357" i="8"/>
  <c r="S219" i="8"/>
  <c r="N234" i="8"/>
  <c r="V376" i="8"/>
  <c r="L350" i="8"/>
  <c r="N533" i="8"/>
  <c r="N138" i="8" s="1"/>
  <c r="N473" i="8"/>
  <c r="M464" i="8"/>
  <c r="M415" i="8"/>
  <c r="T230" i="8"/>
  <c r="R502" i="8"/>
  <c r="Q360" i="8"/>
  <c r="L506" i="8"/>
  <c r="N347" i="8"/>
  <c r="V217" i="8"/>
  <c r="S523" i="8"/>
  <c r="R471" i="8"/>
  <c r="U269" i="8"/>
  <c r="V445" i="8"/>
  <c r="L541" i="8"/>
  <c r="V438" i="8"/>
  <c r="T476" i="8"/>
  <c r="T485" i="8"/>
  <c r="V315" i="8"/>
  <c r="R316" i="8"/>
  <c r="N221" i="8"/>
  <c r="Q245" i="8"/>
  <c r="N204" i="8"/>
  <c r="S359" i="8"/>
  <c r="R341" i="8"/>
  <c r="R81" i="8" s="1"/>
  <c r="T439" i="8"/>
  <c r="R504" i="8"/>
  <c r="M363" i="8"/>
  <c r="N190" i="8"/>
  <c r="U222" i="8"/>
  <c r="T348" i="8"/>
  <c r="Q249" i="8"/>
  <c r="L250" i="8"/>
  <c r="U236" i="8"/>
  <c r="S263" i="8"/>
  <c r="R426" i="8"/>
  <c r="T247" i="8"/>
  <c r="L378" i="8"/>
  <c r="L504" i="8"/>
  <c r="L358" i="8"/>
  <c r="U375" i="8"/>
  <c r="S505" i="8"/>
  <c r="V543" i="8"/>
  <c r="V462" i="8"/>
  <c r="L477" i="8"/>
  <c r="T343" i="8"/>
  <c r="T83" i="8" s="1"/>
  <c r="N506" i="8"/>
  <c r="S472" i="8"/>
  <c r="N528" i="8"/>
  <c r="S238" i="8"/>
  <c r="U234" i="8"/>
  <c r="T364" i="8"/>
  <c r="L188" i="8"/>
  <c r="U380" i="8"/>
  <c r="T212" i="8"/>
  <c r="M379" i="8"/>
  <c r="M538" i="8"/>
  <c r="R269" i="8"/>
  <c r="S168" i="8"/>
  <c r="S17" i="8" s="1"/>
  <c r="S415" i="8"/>
  <c r="L238" i="8"/>
  <c r="N366" i="8"/>
  <c r="S374" i="8"/>
  <c r="S431" i="8"/>
  <c r="S342" i="8"/>
  <c r="S82" i="8" s="1"/>
  <c r="S439" i="8"/>
  <c r="V214" i="8"/>
  <c r="T186" i="8"/>
  <c r="N525" i="8"/>
  <c r="N329" i="8"/>
  <c r="S169" i="8"/>
  <c r="S18" i="8" s="1"/>
  <c r="V216" i="8"/>
  <c r="U248" i="8"/>
  <c r="Q445" i="8"/>
  <c r="R233" i="8"/>
  <c r="T360" i="8"/>
  <c r="L218" i="8"/>
  <c r="R167" i="8"/>
  <c r="R16" i="8" s="1"/>
  <c r="Q485" i="8"/>
  <c r="R444" i="8"/>
  <c r="S313" i="8"/>
  <c r="L411" i="8"/>
  <c r="M446" i="8"/>
  <c r="Q533" i="8"/>
  <c r="Q138" i="8" s="1"/>
  <c r="V431" i="8"/>
  <c r="N188" i="8"/>
  <c r="M217" i="8"/>
  <c r="L454" i="8"/>
  <c r="L117" i="8" s="1"/>
  <c r="G117" i="8" s="1"/>
  <c r="V205" i="8"/>
  <c r="U221" i="8"/>
  <c r="R512" i="8"/>
  <c r="T542" i="8"/>
  <c r="S373" i="8"/>
  <c r="V542" i="8"/>
  <c r="U359" i="8"/>
  <c r="T310" i="8"/>
  <c r="U206" i="8"/>
  <c r="Q534" i="8"/>
  <c r="Q139" i="8" s="1"/>
  <c r="R238" i="8"/>
  <c r="T506" i="8"/>
  <c r="T441" i="8"/>
  <c r="T213" i="8"/>
  <c r="M411" i="8"/>
  <c r="S364" i="8"/>
  <c r="V202" i="8"/>
  <c r="Q168" i="8"/>
  <c r="Q17" i="8" s="1"/>
  <c r="Q190" i="8"/>
  <c r="R439" i="8"/>
  <c r="V473" i="8"/>
  <c r="N217" i="8"/>
  <c r="U460" i="8"/>
  <c r="L363" i="8"/>
  <c r="U216" i="8"/>
  <c r="R536" i="8"/>
  <c r="S470" i="8"/>
  <c r="R430" i="8"/>
  <c r="Q346" i="8"/>
  <c r="L463" i="8"/>
  <c r="Q477" i="8"/>
  <c r="U504" i="8"/>
  <c r="M183" i="8"/>
  <c r="T427" i="8"/>
  <c r="T438" i="8"/>
  <c r="T190" i="8"/>
  <c r="Q312" i="8"/>
  <c r="R446" i="8"/>
  <c r="L214" i="8"/>
  <c r="Q362" i="8"/>
  <c r="N447" i="8"/>
  <c r="N485" i="8"/>
  <c r="Q201" i="8"/>
  <c r="M204" i="8"/>
  <c r="V200" i="8"/>
  <c r="T443" i="8"/>
  <c r="S333" i="8"/>
  <c r="N334" i="8"/>
  <c r="S248" i="8"/>
  <c r="U448" i="8"/>
  <c r="R537" i="8"/>
  <c r="Q456" i="8"/>
  <c r="V365" i="8"/>
  <c r="L357" i="8"/>
  <c r="T524" i="8"/>
  <c r="T473" i="8"/>
  <c r="S217" i="8"/>
  <c r="M474" i="8"/>
  <c r="U336" i="8"/>
  <c r="R267" i="8"/>
  <c r="L455" i="8"/>
  <c r="U315" i="8"/>
  <c r="V317" i="8"/>
  <c r="V469" i="8"/>
  <c r="V407" i="8"/>
  <c r="V101" i="8" s="1"/>
  <c r="T344" i="8"/>
  <c r="T84" i="8" s="1"/>
  <c r="L199" i="8"/>
  <c r="T220" i="8"/>
  <c r="S490" i="8"/>
  <c r="V363" i="8"/>
  <c r="V368" i="8"/>
  <c r="L313" i="8"/>
  <c r="M362" i="8"/>
  <c r="V379" i="8"/>
  <c r="T470" i="8"/>
  <c r="T350" i="8"/>
  <c r="V362" i="8"/>
  <c r="M200" i="8"/>
  <c r="R437" i="8"/>
  <c r="U357" i="8"/>
  <c r="N453" i="8"/>
  <c r="N116" i="8" s="1"/>
  <c r="R342" i="8"/>
  <c r="R82" i="8" s="1"/>
  <c r="L236" i="8"/>
  <c r="Q238" i="8"/>
  <c r="L535" i="8"/>
  <c r="U374" i="8"/>
  <c r="R490" i="8"/>
  <c r="Q319" i="8"/>
  <c r="R415" i="8"/>
  <c r="Q351" i="8"/>
  <c r="L441" i="8"/>
  <c r="R411" i="8"/>
  <c r="T384" i="8"/>
  <c r="L184" i="8"/>
  <c r="V265" i="8"/>
  <c r="R377" i="8"/>
  <c r="V493" i="8"/>
  <c r="T196" i="8"/>
  <c r="R376" i="8"/>
  <c r="T215" i="8"/>
  <c r="V384" i="8"/>
  <c r="M455" i="8"/>
  <c r="U462" i="8"/>
  <c r="N182" i="8"/>
  <c r="R406" i="8"/>
  <c r="R100" i="8" s="1"/>
  <c r="U534" i="8"/>
  <c r="U139" i="8" s="1"/>
  <c r="T494" i="8"/>
  <c r="M310" i="8"/>
  <c r="Q216" i="8"/>
  <c r="N535" i="8"/>
  <c r="V489" i="8"/>
  <c r="V413" i="8"/>
  <c r="L446" i="8"/>
  <c r="V183" i="8"/>
  <c r="L331" i="8"/>
  <c r="N349" i="8"/>
  <c r="U170" i="8"/>
  <c r="U345" i="8"/>
  <c r="M364" i="8"/>
  <c r="Q377" i="8"/>
  <c r="R329" i="8"/>
  <c r="S200" i="8"/>
  <c r="R211" i="8"/>
  <c r="M456" i="8"/>
  <c r="S524" i="8"/>
  <c r="M220" i="8"/>
  <c r="N350" i="8"/>
  <c r="L349" i="8"/>
  <c r="S525" i="8"/>
  <c r="Q309" i="8"/>
  <c r="Q464" i="8"/>
  <c r="Q253" i="8"/>
  <c r="V464" i="8"/>
  <c r="U202" i="8"/>
  <c r="M443" i="8"/>
  <c r="S459" i="8"/>
  <c r="V364" i="8"/>
  <c r="V416" i="8"/>
  <c r="S380" i="8"/>
  <c r="N316" i="8"/>
  <c r="V522" i="8"/>
  <c r="V336" i="8"/>
  <c r="U346" i="8"/>
  <c r="V230" i="8"/>
  <c r="L320" i="8"/>
  <c r="U349" i="8"/>
  <c r="V479" i="8"/>
  <c r="S475" i="8"/>
  <c r="R455" i="8"/>
  <c r="T405" i="8"/>
  <c r="T99" i="8" s="1"/>
  <c r="T218" i="8"/>
  <c r="R244" i="8"/>
  <c r="R492" i="8"/>
  <c r="M262" i="8"/>
  <c r="R235" i="8"/>
  <c r="Q487" i="8"/>
  <c r="S196" i="8"/>
  <c r="U330" i="8"/>
  <c r="M511" i="8"/>
  <c r="S543" i="8"/>
  <c r="S332" i="8"/>
  <c r="U251" i="8"/>
  <c r="T460" i="8"/>
  <c r="R491" i="8"/>
  <c r="V512" i="8"/>
  <c r="Q475" i="8"/>
  <c r="R478" i="8"/>
  <c r="L440" i="8"/>
  <c r="M190" i="8"/>
  <c r="S344" i="8"/>
  <c r="S84" i="8" s="1"/>
  <c r="L352" i="8"/>
  <c r="R346" i="8"/>
  <c r="T312" i="8"/>
  <c r="M426" i="8"/>
  <c r="V535" i="8"/>
  <c r="T169" i="8"/>
  <c r="T18" i="8" s="1"/>
  <c r="L505" i="8"/>
  <c r="Q447" i="8"/>
  <c r="Q235" i="8"/>
  <c r="S511" i="8"/>
  <c r="M540" i="8"/>
  <c r="M236" i="8"/>
  <c r="Q330" i="8"/>
  <c r="L496" i="8"/>
  <c r="R503" i="8"/>
  <c r="T309" i="8"/>
  <c r="T227" i="8"/>
  <c r="S211" i="8"/>
  <c r="M331" i="8"/>
  <c r="V335" i="8"/>
  <c r="L254" i="8"/>
  <c r="N373" i="8"/>
  <c r="R263" i="8"/>
  <c r="S253" i="8"/>
  <c r="L542" i="8"/>
  <c r="R266" i="8"/>
  <c r="V511" i="8"/>
  <c r="N320" i="8"/>
  <c r="T472" i="8"/>
  <c r="Q318" i="8"/>
  <c r="S509" i="8"/>
  <c r="L457" i="8"/>
  <c r="T426" i="8"/>
  <c r="V244" i="8"/>
  <c r="L201" i="8"/>
  <c r="V195" i="8"/>
  <c r="U487" i="8"/>
  <c r="N463" i="8"/>
  <c r="V312" i="8"/>
  <c r="Q492" i="8"/>
  <c r="M212" i="8"/>
  <c r="M361" i="8"/>
  <c r="L365" i="8"/>
  <c r="T448" i="8"/>
  <c r="L341" i="8"/>
  <c r="L81" i="8" s="1"/>
  <c r="G81" i="8" s="1"/>
  <c r="R473" i="8"/>
  <c r="U475" i="8"/>
  <c r="U457" i="8"/>
  <c r="S170" i="8"/>
  <c r="V348" i="8"/>
  <c r="L269" i="8"/>
  <c r="M413" i="8"/>
  <c r="N459" i="8"/>
  <c r="L244" i="8"/>
  <c r="L478" i="8"/>
  <c r="V408" i="8"/>
  <c r="V319" i="8"/>
  <c r="N185" i="8"/>
  <c r="L407" i="8"/>
  <c r="L101" i="8" s="1"/>
  <c r="G101" i="8" s="1"/>
  <c r="U227" i="8"/>
  <c r="Q494" i="8"/>
  <c r="R542" i="8"/>
  <c r="R373" i="8"/>
  <c r="Q215" i="8"/>
  <c r="U456" i="8"/>
  <c r="Q185" i="8"/>
  <c r="M542" i="8"/>
  <c r="U409" i="8"/>
  <c r="L406" i="8"/>
  <c r="L100" i="8" s="1"/>
  <c r="G100" i="8" s="1"/>
  <c r="S236" i="8"/>
  <c r="M522" i="8"/>
  <c r="S182" i="8"/>
  <c r="R184" i="8"/>
  <c r="Q411" i="8"/>
  <c r="N380" i="8"/>
  <c r="M341" i="8"/>
  <c r="M81" i="8" s="1"/>
  <c r="S501" i="8"/>
  <c r="V254" i="8"/>
  <c r="U169" i="8"/>
  <c r="U18" i="8" s="1"/>
  <c r="T539" i="8"/>
  <c r="Q382" i="8"/>
  <c r="R229" i="8"/>
  <c r="T365" i="8"/>
  <c r="V447" i="8"/>
  <c r="R485" i="8"/>
  <c r="V358" i="8"/>
  <c r="M16" i="8"/>
  <c r="N489" i="8"/>
  <c r="U358" i="8"/>
  <c r="T444" i="8"/>
  <c r="Q505" i="8"/>
  <c r="T216" i="8"/>
  <c r="N539" i="8"/>
  <c r="S437" i="8"/>
  <c r="Q220" i="8"/>
  <c r="V494" i="8"/>
  <c r="V243" i="8"/>
  <c r="V453" i="8"/>
  <c r="V116" i="8" s="1"/>
  <c r="N357" i="8"/>
  <c r="N348" i="8"/>
  <c r="L367" i="8"/>
  <c r="R507" i="8"/>
  <c r="U544" i="8"/>
  <c r="M544" i="8"/>
  <c r="Q508" i="8"/>
  <c r="N493" i="8"/>
  <c r="S212" i="8"/>
  <c r="V444" i="8"/>
  <c r="V346" i="8"/>
  <c r="V508" i="8"/>
  <c r="S221" i="8"/>
  <c r="R317" i="8"/>
  <c r="R538" i="8"/>
  <c r="U211" i="8"/>
  <c r="Q472" i="8"/>
  <c r="T501" i="8"/>
  <c r="T411" i="8"/>
  <c r="V502" i="8"/>
  <c r="T231" i="8"/>
  <c r="Q342" i="8"/>
  <c r="Q82" i="8" s="1"/>
  <c r="V342" i="8"/>
  <c r="V82" i="8" s="1"/>
  <c r="U183" i="8"/>
  <c r="M211" i="8"/>
  <c r="Q540" i="8"/>
  <c r="S506" i="8"/>
  <c r="U438" i="8"/>
  <c r="V526" i="8"/>
  <c r="L200" i="8"/>
  <c r="Q359" i="8"/>
  <c r="U441" i="8"/>
  <c r="V378" i="8"/>
  <c r="R251" i="8"/>
  <c r="V495" i="8"/>
  <c r="M318" i="8"/>
  <c r="U319" i="8"/>
  <c r="R171" i="8"/>
  <c r="U213" i="8"/>
  <c r="S411" i="8"/>
  <c r="U455" i="8"/>
  <c r="M247" i="8"/>
  <c r="M537" i="8"/>
  <c r="Q347" i="8"/>
  <c r="T528" i="8"/>
  <c r="L246" i="8"/>
  <c r="Q231" i="8"/>
  <c r="T412" i="8"/>
  <c r="T456" i="8"/>
  <c r="T243" i="8"/>
  <c r="U429" i="8"/>
  <c r="T527" i="8"/>
  <c r="V171" i="8"/>
  <c r="N406" i="8"/>
  <c r="N100" i="8" s="1"/>
  <c r="L237" i="8"/>
  <c r="Q343" i="8"/>
  <c r="Q83" i="8" s="1"/>
  <c r="N454" i="8"/>
  <c r="N117" i="8" s="1"/>
  <c r="T200" i="8"/>
  <c r="M428" i="8"/>
  <c r="Q512" i="8"/>
  <c r="U187" i="8"/>
  <c r="R181" i="8"/>
  <c r="V334" i="8"/>
  <c r="T313" i="8"/>
  <c r="R366" i="8"/>
  <c r="Q480" i="8"/>
  <c r="L524" i="8"/>
  <c r="U167" i="8"/>
  <c r="U16" i="8" s="1"/>
  <c r="N527" i="8"/>
  <c r="M438" i="8"/>
  <c r="N314" i="8"/>
  <c r="N358" i="8"/>
  <c r="V318" i="8"/>
  <c r="N330" i="8"/>
  <c r="V534" i="8"/>
  <c r="V139" i="8" s="1"/>
  <c r="V189" i="8"/>
  <c r="Q252" i="8"/>
  <c r="Q214" i="8"/>
  <c r="V181" i="8"/>
  <c r="V330" i="8"/>
  <c r="V437" i="8"/>
  <c r="Q410" i="8"/>
  <c r="U220" i="8"/>
  <c r="R440" i="8"/>
  <c r="V269" i="8"/>
  <c r="V475" i="8"/>
  <c r="N442" i="8"/>
  <c r="Q171" i="8"/>
  <c r="N203" i="8"/>
  <c r="Q441" i="8"/>
  <c r="N244" i="8"/>
  <c r="N252" i="8"/>
  <c r="M439" i="8"/>
  <c r="V359" i="8"/>
  <c r="S334" i="8"/>
  <c r="Q250" i="8"/>
  <c r="M268" i="8"/>
  <c r="Q230" i="8"/>
  <c r="Q506" i="8"/>
  <c r="L360" i="8"/>
  <c r="V412" i="8"/>
  <c r="M405" i="8"/>
  <c r="M99" i="8" s="1"/>
  <c r="S444" i="8"/>
  <c r="S358" i="8"/>
  <c r="U231" i="8"/>
  <c r="U511" i="8"/>
  <c r="V456" i="8"/>
  <c r="T235" i="8"/>
  <c r="Q473" i="8"/>
  <c r="T366" i="8"/>
  <c r="T453" i="8"/>
  <c r="T116" i="8" s="1"/>
  <c r="N526" i="8"/>
  <c r="R243" i="8"/>
  <c r="V212" i="8"/>
  <c r="R505" i="8"/>
  <c r="N504" i="8"/>
  <c r="V234" i="8"/>
  <c r="V203" i="8"/>
  <c r="T523" i="8"/>
  <c r="M309" i="8"/>
  <c r="N219" i="8"/>
  <c r="S445" i="8"/>
  <c r="S316" i="8"/>
  <c r="R522" i="8"/>
  <c r="Q378" i="8"/>
  <c r="N167" i="8"/>
  <c r="N16" i="8" s="1"/>
  <c r="Q463" i="8"/>
  <c r="Q507" i="8"/>
  <c r="T507" i="8"/>
  <c r="N503" i="8"/>
  <c r="Q448" i="8"/>
  <c r="L196" i="8"/>
  <c r="S205" i="8"/>
  <c r="N312" i="8"/>
  <c r="V440" i="8"/>
  <c r="U523" i="8"/>
  <c r="S408" i="8"/>
  <c r="L333" i="8"/>
  <c r="Q469" i="8"/>
  <c r="M477" i="8"/>
  <c r="Q454" i="8"/>
  <c r="Q117" i="8" s="1"/>
  <c r="L253" i="8"/>
  <c r="M319" i="8"/>
  <c r="R539" i="8"/>
  <c r="L489" i="8"/>
  <c r="N187" i="8"/>
  <c r="N231" i="8"/>
  <c r="T367" i="8"/>
  <c r="Q437" i="8"/>
  <c r="M264" i="8"/>
  <c r="R414" i="8"/>
  <c r="L248" i="8"/>
  <c r="S350" i="8"/>
  <c r="S381" i="8"/>
  <c r="L221" i="8"/>
  <c r="V525" i="8"/>
  <c r="U442" i="8"/>
  <c r="S247" i="8"/>
  <c r="N430" i="8"/>
  <c r="Q313" i="8"/>
  <c r="M470" i="8"/>
  <c r="L445" i="8"/>
  <c r="L227" i="8"/>
  <c r="U238" i="8"/>
  <c r="S311" i="8"/>
  <c r="S233" i="8"/>
  <c r="N228" i="8"/>
  <c r="Q366" i="8"/>
  <c r="T238" i="8"/>
  <c r="U342" i="8"/>
  <c r="U82" i="8" s="1"/>
  <c r="N230" i="8"/>
  <c r="Q523" i="8"/>
  <c r="N538" i="8"/>
  <c r="S213" i="8"/>
  <c r="S504" i="8"/>
  <c r="V233" i="8"/>
  <c r="R349" i="8"/>
  <c r="T357" i="8"/>
  <c r="R456" i="8"/>
  <c r="N409" i="8"/>
  <c r="S432" i="8"/>
  <c r="N263" i="8"/>
  <c r="Q314" i="8"/>
  <c r="L462" i="8"/>
  <c r="N222" i="8"/>
  <c r="M232" i="8"/>
  <c r="M345" i="8"/>
  <c r="V415" i="8"/>
  <c r="R190" i="8"/>
  <c r="L480" i="8"/>
  <c r="S188" i="8"/>
  <c r="R374" i="8"/>
  <c r="N490" i="8"/>
  <c r="V197" i="8"/>
  <c r="T538" i="8"/>
  <c r="Q474" i="8"/>
  <c r="L503" i="8"/>
  <c r="S414" i="8"/>
  <c r="S512" i="8"/>
  <c r="N249" i="8"/>
  <c r="L206" i="8"/>
  <c r="Q427" i="8"/>
  <c r="T262" i="8"/>
  <c r="N310" i="8"/>
  <c r="Q415" i="8"/>
  <c r="V219" i="8"/>
  <c r="R367" i="8"/>
  <c r="L458" i="8"/>
  <c r="M523" i="8"/>
  <c r="R195" i="8"/>
  <c r="U314" i="8"/>
  <c r="V266" i="8"/>
  <c r="U204" i="8"/>
  <c r="L183" i="8"/>
  <c r="N201" i="8"/>
  <c r="U318" i="8"/>
  <c r="N543" i="8"/>
  <c r="L311" i="8"/>
  <c r="R312" i="8"/>
  <c r="M181" i="8"/>
  <c r="U472" i="8"/>
  <c r="N479" i="8"/>
  <c r="Q365" i="8"/>
  <c r="S542" i="8"/>
  <c r="R432" i="8"/>
  <c r="V509" i="8"/>
  <c r="Q503" i="8"/>
  <c r="U341" i="8"/>
  <c r="U81" i="8" s="1"/>
  <c r="Q539" i="8"/>
  <c r="S479" i="8"/>
  <c r="U506" i="8"/>
  <c r="U493" i="8"/>
  <c r="U444" i="8"/>
  <c r="L235" i="8"/>
  <c r="U266" i="8"/>
  <c r="Q455" i="8"/>
  <c r="M197" i="8"/>
  <c r="M206" i="8"/>
  <c r="S508" i="8"/>
  <c r="M250" i="8"/>
  <c r="Q408" i="8"/>
  <c r="L243" i="8"/>
  <c r="T332" i="8"/>
  <c r="M185" i="8"/>
  <c r="M235" i="8"/>
  <c r="N341" i="8"/>
  <c r="N81" i="8" s="1"/>
  <c r="V204" i="8"/>
  <c r="T536" i="8"/>
  <c r="V235" i="8"/>
  <c r="T469" i="8"/>
  <c r="R442" i="8"/>
  <c r="Q316" i="8"/>
  <c r="R204" i="8"/>
  <c r="T409" i="8"/>
  <c r="S446" i="8"/>
  <c r="V166" i="8"/>
  <c r="V15" i="8" s="1"/>
  <c r="U252" i="8"/>
  <c r="S522" i="8"/>
  <c r="V252" i="8"/>
  <c r="N471" i="8"/>
  <c r="U470" i="8"/>
  <c r="N507" i="8"/>
  <c r="S447" i="8"/>
  <c r="S502" i="8"/>
  <c r="M495" i="8"/>
  <c r="N196" i="8"/>
  <c r="T168" i="8"/>
  <c r="T17" i="8" s="1"/>
  <c r="L539" i="8"/>
  <c r="T373" i="8"/>
  <c r="T311" i="8"/>
  <c r="S186" i="8"/>
  <c r="U182" i="8"/>
  <c r="T446" i="8"/>
  <c r="N232" i="8"/>
  <c r="R544" i="8"/>
  <c r="V505" i="8"/>
  <c r="S510" i="8"/>
  <c r="U366" i="8"/>
  <c r="T245" i="8"/>
  <c r="N414" i="8"/>
  <c r="T477" i="8"/>
  <c r="U526" i="8"/>
  <c r="S489" i="8"/>
  <c r="M313" i="8"/>
  <c r="S204" i="8"/>
  <c r="R253" i="8"/>
  <c r="L198" i="8"/>
  <c r="M368" i="8"/>
  <c r="R359" i="8"/>
  <c r="U244" i="8"/>
  <c r="N235" i="8"/>
  <c r="N214" i="8"/>
  <c r="R217" i="8"/>
  <c r="Q457" i="8"/>
  <c r="M480" i="8"/>
  <c r="N332" i="8"/>
  <c r="T414" i="8"/>
  <c r="S367" i="8"/>
  <c r="V506" i="8"/>
  <c r="S442" i="8"/>
  <c r="U317" i="8"/>
  <c r="V510" i="8"/>
  <c r="V523" i="8"/>
  <c r="S416" i="8"/>
  <c r="M317" i="8"/>
  <c r="R186" i="8"/>
  <c r="N407" i="8"/>
  <c r="N101" i="8" s="1"/>
  <c r="T352" i="8"/>
  <c r="V524" i="8"/>
  <c r="S250" i="8"/>
  <c r="V492" i="8"/>
  <c r="L414" i="8"/>
  <c r="S244" i="8"/>
  <c r="N458" i="8"/>
  <c r="U492" i="8"/>
  <c r="L408" i="8"/>
  <c r="T246" i="8"/>
  <c r="Q205" i="8"/>
  <c r="N477" i="8"/>
  <c r="M359" i="8"/>
  <c r="M431" i="8"/>
  <c r="M246" i="8"/>
  <c r="U254" i="8"/>
  <c r="T189" i="8"/>
  <c r="N501" i="8"/>
  <c r="T368" i="8"/>
  <c r="N171" i="8"/>
  <c r="U508" i="8"/>
  <c r="S453" i="8"/>
  <c r="S116" i="8" s="1"/>
  <c r="V487" i="8"/>
  <c r="S507" i="8"/>
  <c r="L464" i="8"/>
  <c r="M457" i="8"/>
  <c r="T203" i="8"/>
  <c r="U267" i="8"/>
  <c r="T361" i="8"/>
  <c r="U327" i="8"/>
  <c r="R265" i="8"/>
  <c r="S309" i="8"/>
  <c r="Q439" i="8"/>
  <c r="M218" i="8"/>
  <c r="U446" i="8"/>
  <c r="U228" i="8"/>
  <c r="U478" i="8"/>
  <c r="S476" i="8"/>
  <c r="T526" i="8"/>
  <c r="U474" i="8"/>
  <c r="L437" i="8"/>
  <c r="N247" i="8"/>
  <c r="T211" i="8"/>
  <c r="T406" i="8"/>
  <c r="T100" i="8" s="1"/>
  <c r="U477" i="8"/>
  <c r="Q501" i="8"/>
  <c r="N448" i="8"/>
  <c r="V367" i="8"/>
  <c r="L215" i="8"/>
  <c r="L472" i="8"/>
  <c r="N197" i="8"/>
  <c r="N437" i="8"/>
  <c r="U218" i="8"/>
  <c r="U539" i="8"/>
  <c r="Q476" i="8"/>
  <c r="Q248" i="8"/>
  <c r="T248" i="8"/>
  <c r="U196" i="8"/>
  <c r="L380" i="8"/>
  <c r="N361" i="8"/>
  <c r="U245" i="8"/>
  <c r="S361" i="8"/>
  <c r="S235" i="8"/>
  <c r="T454" i="8"/>
  <c r="T117" i="8" s="1"/>
  <c r="V480" i="8"/>
  <c r="T509" i="8"/>
  <c r="U362" i="8"/>
  <c r="R333" i="8"/>
  <c r="U237" i="8"/>
  <c r="V491" i="8"/>
  <c r="L511" i="8"/>
  <c r="N375" i="8"/>
  <c r="V249" i="8"/>
  <c r="N469" i="8"/>
  <c r="L234" i="8"/>
  <c r="Q246" i="8"/>
  <c r="U407" i="8"/>
  <c r="U101" i="8" s="1"/>
  <c r="S229" i="8"/>
  <c r="U489" i="8"/>
  <c r="M196" i="8"/>
  <c r="T502" i="8"/>
  <c r="S218" i="8"/>
  <c r="L166" i="8"/>
  <c r="L15" i="8" s="1"/>
  <c r="G15" i="8" s="1"/>
  <c r="Q544" i="8"/>
  <c r="L314" i="8"/>
  <c r="N359" i="8"/>
  <c r="T489" i="8"/>
  <c r="V320" i="8"/>
  <c r="M348" i="8"/>
  <c r="N195" i="8"/>
  <c r="L317" i="8"/>
  <c r="T431" i="8"/>
  <c r="R350" i="8"/>
  <c r="M414" i="8"/>
  <c r="V228" i="8"/>
  <c r="Q195" i="8"/>
  <c r="L439" i="8"/>
  <c r="V314" i="8"/>
  <c r="L413" i="8"/>
  <c r="S312" i="8"/>
  <c r="R474" i="8"/>
  <c r="R206" i="8"/>
  <c r="T376" i="8"/>
  <c r="S474" i="8"/>
  <c r="M447" i="8"/>
  <c r="L330" i="8"/>
  <c r="R218" i="8"/>
  <c r="V253" i="8"/>
  <c r="U235" i="8"/>
  <c r="N237" i="8"/>
  <c r="U496" i="8"/>
  <c r="Q444" i="8"/>
  <c r="N365" i="8"/>
  <c r="Q358" i="8"/>
  <c r="T165" i="8"/>
  <c r="T14" i="8" s="1"/>
  <c r="U343" i="8"/>
  <c r="U83" i="8" s="1"/>
  <c r="M311" i="8"/>
  <c r="T358" i="8"/>
  <c r="U488" i="8"/>
  <c r="Q341" i="8"/>
  <c r="Q81" i="8" s="1"/>
  <c r="Q211" i="8"/>
  <c r="S203" i="8"/>
  <c r="R205" i="8"/>
  <c r="Q406" i="8"/>
  <c r="Q100" i="8" s="1"/>
  <c r="V357" i="8"/>
  <c r="Q367" i="8"/>
  <c r="U219" i="8"/>
  <c r="N215" i="8"/>
  <c r="Q244" i="8"/>
  <c r="S536" i="8"/>
  <c r="Q542" i="8"/>
  <c r="M231" i="8"/>
  <c r="S230" i="8"/>
  <c r="S198" i="8"/>
  <c r="U494" i="8"/>
  <c r="N205" i="8"/>
  <c r="V237" i="8"/>
  <c r="Q217" i="8"/>
  <c r="M169" i="8"/>
  <c r="M18" i="8" s="1"/>
  <c r="R463" i="8"/>
  <c r="V311" i="8"/>
  <c r="S410" i="8"/>
  <c r="N331" i="8"/>
  <c r="Q222" i="8"/>
  <c r="L247" i="8"/>
  <c r="R197" i="8"/>
  <c r="R357" i="8"/>
  <c r="R477" i="8"/>
  <c r="R201" i="8"/>
  <c r="U512" i="8"/>
  <c r="L195" i="8"/>
  <c r="R427" i="8"/>
  <c r="T363" i="8"/>
  <c r="S267" i="8"/>
  <c r="L212" i="8"/>
  <c r="M182" i="8"/>
  <c r="R438" i="8"/>
  <c r="U536" i="8"/>
  <c r="S471" i="8"/>
  <c r="V236" i="8"/>
  <c r="M234" i="8"/>
  <c r="Q233" i="8"/>
  <c r="L245" i="8"/>
  <c r="R462" i="8"/>
  <c r="U188" i="8"/>
  <c r="N536" i="8"/>
  <c r="U533" i="8"/>
  <c r="U138" i="8" s="1"/>
  <c r="Q538" i="8"/>
  <c r="N202" i="8"/>
  <c r="M527" i="8"/>
  <c r="U469" i="8"/>
  <c r="N472" i="8"/>
  <c r="T268" i="8"/>
  <c r="L361" i="8"/>
  <c r="R214" i="8"/>
  <c r="L364" i="8"/>
  <c r="R213" i="8"/>
  <c r="R361" i="8"/>
  <c r="S448" i="8"/>
  <c r="U528" i="8"/>
  <c r="S366" i="8"/>
  <c r="S220" i="8"/>
  <c r="M525" i="8"/>
  <c r="M201" i="8"/>
  <c r="M441" i="8"/>
  <c r="N460" i="8"/>
  <c r="R412" i="8"/>
  <c r="T253" i="8"/>
  <c r="R212" i="8"/>
  <c r="V248" i="8"/>
  <c r="M408" i="8"/>
  <c r="L493" i="8"/>
  <c r="Q212" i="8"/>
  <c r="R470" i="8"/>
  <c r="T318" i="8"/>
  <c r="U447" i="8"/>
  <c r="U535" i="8"/>
  <c r="T214" i="8"/>
  <c r="U201" i="8"/>
  <c r="L537" i="8"/>
  <c r="M320" i="8"/>
  <c r="L230" i="8"/>
  <c r="N181" i="8"/>
  <c r="U253" i="8"/>
  <c r="L415" i="8"/>
  <c r="V528" i="8"/>
  <c r="L509" i="8"/>
  <c r="T229" i="8"/>
  <c r="Q543" i="8"/>
  <c r="M476" i="8"/>
  <c r="Q213" i="8"/>
  <c r="M507" i="8"/>
  <c r="T234" i="8"/>
  <c r="T188" i="8"/>
  <c r="Q460" i="8"/>
  <c r="L534" i="8"/>
  <c r="L139" i="8" s="1"/>
  <c r="G139" i="8" s="1"/>
  <c r="T249" i="8"/>
  <c r="R198" i="8"/>
  <c r="T544" i="8"/>
  <c r="U200" i="8"/>
  <c r="M487" i="8"/>
  <c r="U329" i="8"/>
  <c r="L233" i="8"/>
  <c r="M195" i="8"/>
  <c r="L197" i="8"/>
  <c r="L473" i="8"/>
  <c r="M342" i="8"/>
  <c r="M82" i="8" s="1"/>
  <c r="M502" i="8"/>
  <c r="M229" i="8"/>
  <c r="U485" i="8"/>
  <c r="M432" i="8"/>
  <c r="L384" i="8"/>
  <c r="V538" i="8"/>
  <c r="U311" i="8"/>
  <c r="M215" i="8"/>
  <c r="U214" i="8"/>
  <c r="T181" i="8"/>
  <c r="R221" i="8"/>
  <c r="R509" i="8"/>
  <c r="S262" i="8"/>
  <c r="T252" i="8"/>
  <c r="U246" i="8"/>
  <c r="Q183" i="8"/>
  <c r="T233" i="8"/>
  <c r="S249" i="8"/>
  <c r="U525" i="8"/>
  <c r="R493" i="8"/>
  <c r="S349" i="8"/>
  <c r="L501" i="8"/>
  <c r="Q232" i="8"/>
  <c r="U364" i="8"/>
  <c r="V310" i="8"/>
  <c r="M444" i="8"/>
  <c r="Q470" i="8"/>
  <c r="U416" i="8"/>
  <c r="N251" i="8"/>
  <c r="Q333" i="8"/>
  <c r="R472" i="8"/>
  <c r="V215" i="8"/>
  <c r="M412" i="8"/>
  <c r="V251" i="8"/>
  <c r="R479" i="8"/>
  <c r="S533" i="8"/>
  <c r="S138" i="8" s="1"/>
  <c r="M216" i="8"/>
  <c r="L316" i="8"/>
  <c r="S216" i="8"/>
  <c r="R314" i="8"/>
  <c r="M460" i="8"/>
  <c r="M469" i="8"/>
  <c r="L416" i="8"/>
  <c r="T317" i="8"/>
  <c r="M251" i="8"/>
  <c r="Q268" i="8"/>
  <c r="T347" i="8"/>
  <c r="R494" i="8"/>
  <c r="N246" i="8"/>
  <c r="M504" i="8"/>
  <c r="S237" i="8"/>
  <c r="V446" i="8"/>
  <c r="L479" i="8"/>
  <c r="S252" i="8"/>
  <c r="T455" i="8"/>
  <c r="M203" i="8"/>
  <c r="Q361" i="8"/>
  <c r="V539" i="8"/>
  <c r="N476" i="8"/>
  <c r="R219" i="8"/>
  <c r="S362" i="8"/>
  <c r="Q363" i="8"/>
  <c r="R363" i="8"/>
  <c r="L469" i="8"/>
  <c r="U524" i="8"/>
  <c r="U316" i="8"/>
  <c r="R220" i="8"/>
  <c r="N522" i="8"/>
  <c r="N315" i="8"/>
  <c r="T195" i="8"/>
  <c r="T341" i="8"/>
  <c r="T81" i="8" s="1"/>
  <c r="N243" i="8"/>
  <c r="M347" i="8"/>
  <c r="L310" i="8"/>
  <c r="Q502" i="8"/>
  <c r="R216" i="8"/>
  <c r="M214" i="8"/>
  <c r="T478" i="8"/>
  <c r="M445" i="8"/>
  <c r="L488" i="8"/>
  <c r="Q234" i="8"/>
  <c r="S189" i="8"/>
  <c r="U443" i="8"/>
  <c r="V316" i="8"/>
  <c r="S360" i="8"/>
  <c r="V206" i="8"/>
  <c r="V442" i="8"/>
  <c r="N269" i="8"/>
  <c r="N218" i="8"/>
  <c r="S377" i="8"/>
  <c r="L219" i="8"/>
  <c r="V448" i="8"/>
  <c r="U509" i="8"/>
  <c r="S379" i="8"/>
  <c r="M493" i="8"/>
  <c r="T479" i="8"/>
  <c r="M410" i="8"/>
  <c r="Q383" i="8"/>
  <c r="T487" i="8"/>
  <c r="N502" i="8"/>
  <c r="V227" i="8"/>
  <c r="S195" i="8"/>
  <c r="N367" i="8"/>
  <c r="S254" i="8"/>
  <c r="T232" i="8"/>
  <c r="U502" i="8"/>
  <c r="T480" i="8"/>
  <c r="L470" i="8"/>
  <c r="N475" i="8"/>
  <c r="N227" i="8"/>
  <c r="U405" i="8"/>
  <c r="U99" i="8" s="1"/>
  <c r="T198" i="8"/>
  <c r="T314" i="8"/>
  <c r="Q219" i="8"/>
  <c r="T440" i="8"/>
  <c r="T221" i="8"/>
  <c r="N318" i="8"/>
  <c r="N378" i="8"/>
  <c r="L169" i="8"/>
  <c r="L18" i="8" s="1"/>
  <c r="G18" i="8" s="1"/>
  <c r="Q443" i="8"/>
  <c r="V536" i="8"/>
  <c r="U320" i="8"/>
  <c r="T543" i="8"/>
  <c r="L405" i="8"/>
  <c r="L99" i="8" s="1"/>
  <c r="G99" i="8" s="1"/>
  <c r="U215" i="8"/>
  <c r="N319" i="8"/>
  <c r="V220" i="8"/>
  <c r="T474" i="8"/>
  <c r="S413" i="8"/>
  <c r="V454" i="8"/>
  <c r="V117" i="8" s="1"/>
  <c r="V201" i="8"/>
  <c r="L204" i="8"/>
  <c r="V267" i="8"/>
  <c r="U217" i="8"/>
  <c r="L232" i="8"/>
  <c r="S378" i="8"/>
  <c r="Q317" i="8"/>
  <c r="R488" i="8"/>
  <c r="N438" i="8"/>
  <c r="M505" i="8"/>
  <c r="U168" i="8"/>
  <c r="U17" i="8" s="1"/>
  <c r="M252" i="8"/>
  <c r="L189" i="8"/>
  <c r="V232" i="8"/>
  <c r="L343" i="8"/>
  <c r="L83" i="8" s="1"/>
  <c r="G83" i="8" s="1"/>
  <c r="T201" i="8"/>
  <c r="S473" i="8"/>
  <c r="L428" i="8"/>
  <c r="M496" i="8"/>
  <c r="N220" i="8"/>
  <c r="L544" i="8"/>
  <c r="R416" i="8"/>
  <c r="M442" i="8"/>
  <c r="R227" i="8"/>
  <c r="S487" i="8"/>
  <c r="V313" i="8"/>
  <c r="M524" i="8"/>
  <c r="U198" i="8"/>
  <c r="V218" i="8"/>
  <c r="R345" i="8"/>
  <c r="Q509" i="8"/>
  <c r="V472" i="8"/>
  <c r="Q202" i="8"/>
  <c r="V405" i="8"/>
  <c r="V99" i="8" s="1"/>
  <c r="M508" i="8"/>
  <c r="S496" i="8"/>
  <c r="R441" i="8"/>
  <c r="L512" i="8"/>
  <c r="R247" i="8"/>
  <c r="N268" i="8"/>
  <c r="V455" i="8"/>
  <c r="R203" i="8"/>
  <c r="R336" i="8"/>
  <c r="U348" i="8"/>
  <c r="N534" i="8"/>
  <c r="N139" i="8" s="1"/>
  <c r="N508" i="8"/>
  <c r="Q334" i="8"/>
  <c r="S480" i="8"/>
  <c r="T510" i="8"/>
  <c r="R264" i="8"/>
  <c r="T205" i="8"/>
  <c r="N198" i="8"/>
  <c r="S368" i="8"/>
  <c r="R310" i="8"/>
  <c r="U313" i="8"/>
  <c r="M383" i="8"/>
  <c r="U414" i="8"/>
  <c r="T408" i="8"/>
  <c r="U247" i="8"/>
  <c r="L231" i="8"/>
  <c r="N360" i="8"/>
  <c r="S187" i="8"/>
  <c r="U368" i="8"/>
  <c r="L312" i="8"/>
  <c r="S460" i="8"/>
  <c r="L318" i="8"/>
  <c r="M448" i="8"/>
  <c r="U347" i="8"/>
  <c r="S488" i="8"/>
  <c r="R318" i="8"/>
  <c r="Q496" i="8"/>
  <c r="N537" i="8"/>
  <c r="M253" i="8"/>
  <c r="U440" i="8"/>
  <c r="N199" i="8"/>
  <c r="V507" i="8"/>
  <c r="L543" i="8"/>
  <c r="N363" i="8"/>
  <c r="N236" i="8"/>
  <c r="M219" i="8"/>
  <c r="R489" i="8"/>
  <c r="R343" i="8"/>
  <c r="R83" i="8" s="1"/>
  <c r="Q243" i="8"/>
  <c r="M453" i="8"/>
  <c r="M116" i="8" s="1"/>
  <c r="R409" i="8"/>
  <c r="M332" i="8"/>
  <c r="R368" i="8"/>
  <c r="M472" i="8"/>
  <c r="R237" i="8"/>
  <c r="S495" i="8"/>
  <c r="R199" i="8"/>
  <c r="S351" i="8"/>
  <c r="R454" i="8"/>
  <c r="R117" i="8" s="1"/>
  <c r="N439" i="8"/>
  <c r="L170" i="8"/>
  <c r="Q186" i="8"/>
  <c r="M536" i="8"/>
  <c r="Q510" i="8"/>
  <c r="R407" i="8"/>
  <c r="R101" i="8" s="1"/>
  <c r="L222" i="8"/>
  <c r="S310" i="8"/>
  <c r="R202" i="8"/>
  <c r="U406" i="8"/>
  <c r="U100" i="8" s="1"/>
  <c r="N254" i="8"/>
  <c r="T251" i="8"/>
  <c r="U199" i="8"/>
  <c r="R486" i="8"/>
  <c r="U507" i="8"/>
  <c r="S544" i="8"/>
  <c r="L327" i="8"/>
  <c r="R230" i="8"/>
  <c r="N383" i="8"/>
  <c r="M315" i="8"/>
  <c r="T250" i="8"/>
  <c r="N216" i="8"/>
  <c r="S222" i="8"/>
  <c r="L228" i="8"/>
  <c r="M503" i="8"/>
  <c r="L508" i="8"/>
  <c r="V199" i="8"/>
  <c r="N510" i="8"/>
  <c r="U471" i="8"/>
  <c r="M380" i="8"/>
  <c r="Q227" i="8"/>
  <c r="U383" i="8"/>
  <c r="L510" i="8"/>
  <c r="U503" i="8"/>
  <c r="U473" i="8"/>
  <c r="M533" i="8"/>
  <c r="M138" i="8" s="1"/>
  <c r="L186" i="8"/>
  <c r="L309" i="8"/>
  <c r="Q527" i="8"/>
  <c r="M233" i="8"/>
  <c r="U367" i="8"/>
  <c r="T316" i="8"/>
  <c r="T525" i="8"/>
  <c r="Q198" i="8"/>
  <c r="U310" i="8"/>
  <c r="V470" i="8"/>
  <c r="S539" i="8"/>
  <c r="L266" i="8"/>
  <c r="M316" i="8"/>
  <c r="M485" i="8"/>
  <c r="U501" i="8"/>
  <c r="L211" i="8"/>
  <c r="S330" i="8"/>
  <c r="M471" i="8"/>
  <c r="R344" i="8"/>
  <c r="R84" i="8" s="1"/>
  <c r="M238" i="8"/>
  <c r="V250" i="8"/>
  <c r="R189" i="8"/>
  <c r="T331" i="8"/>
  <c r="Q432" i="8"/>
  <c r="R496" i="8"/>
  <c r="S320" i="8"/>
  <c r="Q237" i="8"/>
  <c r="V477" i="8"/>
  <c r="R358" i="8"/>
  <c r="S184" i="8"/>
  <c r="V198" i="8"/>
  <c r="R380" i="8"/>
  <c r="L528" i="8"/>
  <c r="L252" i="8"/>
  <c r="L319" i="8"/>
  <c r="N470" i="8"/>
  <c r="N443" i="8"/>
  <c r="N351" i="8"/>
  <c r="S265" i="8"/>
  <c r="S426" i="8"/>
  <c r="U437" i="8"/>
  <c r="R448" i="8"/>
  <c r="Q489" i="8"/>
  <c r="V229" i="8"/>
  <c r="L366" i="8"/>
  <c r="U312" i="8"/>
  <c r="S314" i="8"/>
  <c r="T508" i="8"/>
  <c r="N253" i="8"/>
  <c r="T495" i="8"/>
  <c r="R182" i="8"/>
  <c r="S469" i="8"/>
  <c r="S352" i="8"/>
  <c r="V503" i="8"/>
  <c r="V169" i="8"/>
  <c r="V18" i="8" s="1"/>
  <c r="M479" i="8"/>
  <c r="Q170" i="8"/>
  <c r="U410" i="8"/>
  <c r="T471" i="8"/>
  <c r="Q504" i="8"/>
  <c r="R196" i="8"/>
  <c r="M492" i="8"/>
  <c r="N505" i="8"/>
  <c r="N309" i="8"/>
  <c r="V366" i="8"/>
  <c r="S214" i="8"/>
  <c r="M501" i="8"/>
  <c r="S541" i="8"/>
  <c r="U212" i="8"/>
  <c r="U332" i="8"/>
  <c r="T475" i="8"/>
  <c r="R250" i="8"/>
  <c r="L368" i="8"/>
  <c r="U351" i="8"/>
  <c r="Q315" i="8"/>
  <c r="N474" i="8"/>
  <c r="V544" i="8"/>
  <c r="N211" i="8"/>
  <c r="V211" i="8"/>
  <c r="V474" i="8"/>
  <c r="L442" i="8"/>
  <c r="S376" i="8"/>
  <c r="R248" i="8"/>
  <c r="Q228" i="8"/>
  <c r="M230" i="8"/>
  <c r="L216" i="8"/>
  <c r="Q229" i="8"/>
  <c r="T486" i="8"/>
  <c r="V443" i="8"/>
  <c r="M314" i="8"/>
  <c r="T217" i="8"/>
  <c r="S183" i="8"/>
  <c r="L203" i="8"/>
  <c r="R501" i="8"/>
  <c r="V380" i="8"/>
  <c r="R541" i="8"/>
  <c r="T345" i="8"/>
  <c r="L165" i="8"/>
  <c r="L14" i="8" s="1"/>
  <c r="G14" i="8" s="1"/>
  <c r="T197" i="8"/>
  <c r="R334" i="8"/>
  <c r="Q438" i="8"/>
  <c r="R378" i="8"/>
  <c r="Q206" i="8"/>
  <c r="R188" i="8"/>
  <c r="M202" i="8"/>
  <c r="L522" i="8"/>
  <c r="T254" i="8"/>
  <c r="V349" i="8"/>
  <c r="R480" i="8"/>
  <c r="Q440" i="8"/>
  <c r="S199" i="8"/>
  <c r="S336" i="8"/>
  <c r="Q221" i="8"/>
  <c r="S317" i="8"/>
  <c r="N478" i="8"/>
  <c r="V471" i="8"/>
  <c r="U249" i="8"/>
  <c r="R508" i="8"/>
  <c r="L526" i="8"/>
  <c r="N445" i="8"/>
  <c r="L471" i="8"/>
  <c r="S443" i="8"/>
  <c r="Q364" i="8"/>
  <c r="S343" i="8"/>
  <c r="S83" i="8" s="1"/>
  <c r="Q204" i="8"/>
  <c r="Q320" i="8"/>
  <c r="T346" i="8"/>
  <c r="S202" i="8"/>
  <c r="S528" i="8"/>
  <c r="S477" i="8"/>
  <c r="R443" i="8"/>
  <c r="R365" i="8"/>
  <c r="N509" i="8"/>
  <c r="S382" i="8"/>
  <c r="M366" i="8"/>
  <c r="U522" i="8"/>
  <c r="Q442" i="8"/>
  <c r="V268" i="8"/>
  <c r="U527" i="8"/>
  <c r="M475" i="8"/>
  <c r="V344" i="8"/>
  <c r="V84" i="8" s="1"/>
  <c r="Q203" i="8"/>
  <c r="T490" i="8"/>
  <c r="T319" i="8"/>
  <c r="T359" i="8"/>
  <c r="Q426" i="8"/>
  <c r="S478" i="8"/>
  <c r="N429" i="8"/>
  <c r="S197" i="8"/>
  <c r="U243" i="8"/>
  <c r="N200" i="8"/>
  <c r="S231" i="8"/>
  <c r="S537" i="8"/>
  <c r="R234" i="8"/>
  <c r="Q218" i="8"/>
  <c r="L444" i="8"/>
  <c r="N368" i="8"/>
  <c r="V247" i="8"/>
  <c r="S315" i="8"/>
  <c r="M329" i="8"/>
  <c r="L202" i="8"/>
  <c r="T237" i="8"/>
  <c r="T540" i="8"/>
  <c r="T362" i="8"/>
  <c r="R236" i="8"/>
  <c r="U197" i="8"/>
  <c r="Q345" i="8"/>
  <c r="V375" i="8"/>
  <c r="M509" i="8"/>
  <c r="M228" i="8"/>
  <c r="U431" i="8"/>
  <c r="N317" i="8"/>
  <c r="U453" i="8"/>
  <c r="U116" i="8" s="1"/>
  <c r="N462" i="8"/>
  <c r="M245" i="8"/>
  <c r="N544" i="8"/>
  <c r="S251" i="8"/>
  <c r="T202" i="8"/>
  <c r="V478" i="8"/>
  <c r="Q264" i="8"/>
  <c r="T505" i="8"/>
  <c r="T537" i="8"/>
  <c r="L475" i="8"/>
  <c r="R525" i="8"/>
  <c r="S206" i="8"/>
  <c r="Q197" i="8"/>
  <c r="U454" i="8"/>
  <c r="U117" i="8" s="1"/>
  <c r="M254" i="8"/>
  <c r="N464" i="8"/>
  <c r="S438" i="8"/>
  <c r="M213" i="8"/>
  <c r="L485" i="8"/>
  <c r="R540" i="8"/>
  <c r="M440" i="8"/>
  <c r="L315" i="8"/>
  <c r="T315" i="8"/>
  <c r="M222" i="8"/>
  <c r="S319" i="8"/>
  <c r="M352" i="8"/>
  <c r="M221" i="8"/>
  <c r="S341" i="8"/>
  <c r="S81" i="8" s="1"/>
  <c r="M473" i="8"/>
  <c r="R315" i="8"/>
  <c r="M312" i="8"/>
  <c r="S246" i="8"/>
  <c r="R170" i="8"/>
  <c r="N313" i="8"/>
  <c r="L412" i="8"/>
  <c r="S228" i="8"/>
  <c r="M365" i="8"/>
  <c r="L348" i="8"/>
  <c r="R228" i="8"/>
  <c r="M198" i="8"/>
  <c r="L359" i="8"/>
  <c r="U309" i="8"/>
  <c r="U229" i="8"/>
  <c r="U376" i="8"/>
  <c r="M367" i="8"/>
  <c r="R469" i="8"/>
  <c r="S423" i="8"/>
  <c r="S107" i="8" s="1"/>
  <c r="T356" i="8"/>
  <c r="T87" i="8" s="1"/>
  <c r="U240" i="8"/>
  <c r="U33" i="8" s="1"/>
  <c r="U354" i="8"/>
  <c r="U85" i="8" s="1"/>
  <c r="R241" i="8"/>
  <c r="R34" i="8" s="1"/>
  <c r="V424" i="8"/>
  <c r="V108" i="8" s="1"/>
  <c r="T355" i="8"/>
  <c r="T86" i="8" s="1"/>
  <c r="R192" i="8"/>
  <c r="R24" i="8" s="1"/>
  <c r="S306" i="8"/>
  <c r="S70" i="8" s="1"/>
  <c r="N521" i="8"/>
  <c r="N134" i="8" s="1"/>
  <c r="N53" i="8"/>
  <c r="U500" i="8"/>
  <c r="U126" i="8" s="1"/>
  <c r="T241" i="8"/>
  <c r="T34" i="8" s="1"/>
  <c r="U51" i="8"/>
  <c r="U424" i="8"/>
  <c r="U108" i="8" s="1"/>
  <c r="R260" i="8"/>
  <c r="R40" i="8" s="1"/>
  <c r="U49" i="8"/>
  <c r="N354" i="8"/>
  <c r="N85" i="8" s="1"/>
  <c r="N224" i="8"/>
  <c r="N30" i="8" s="1"/>
  <c r="N355" i="8"/>
  <c r="N86" i="8" s="1"/>
  <c r="V52" i="8"/>
  <c r="N50" i="8"/>
  <c r="U425" i="8"/>
  <c r="U109" i="8" s="1"/>
  <c r="T340" i="8"/>
  <c r="T80" i="8" s="1"/>
  <c r="R356" i="8"/>
  <c r="R87" i="8" s="1"/>
  <c r="V55" i="8"/>
  <c r="S422" i="8"/>
  <c r="S106" i="8" s="1"/>
  <c r="N225" i="8"/>
  <c r="N31" i="8" s="1"/>
  <c r="S242" i="8"/>
  <c r="S35" i="8" s="1"/>
  <c r="V484" i="8"/>
  <c r="V123" i="8" s="1"/>
  <c r="R325" i="8"/>
  <c r="R76" i="8" s="1"/>
  <c r="R355" i="8"/>
  <c r="R86" i="8" s="1"/>
  <c r="N261" i="8"/>
  <c r="N41" i="8" s="1"/>
  <c r="R194" i="8"/>
  <c r="R26" i="8" s="1"/>
  <c r="V404" i="8"/>
  <c r="V98" i="8" s="1"/>
  <c r="T259" i="8"/>
  <c r="T39" i="8" s="1"/>
  <c r="U355" i="8"/>
  <c r="U86" i="8" s="1"/>
  <c r="S467" i="8"/>
  <c r="S119" i="8" s="1"/>
  <c r="S468" i="8"/>
  <c r="S120" i="8" s="1"/>
  <c r="S325" i="8"/>
  <c r="S76" i="8" s="1"/>
  <c r="M466" i="8"/>
  <c r="M118" i="8" s="1"/>
  <c r="T425" i="8"/>
  <c r="T109" i="8" s="1"/>
  <c r="V193" i="8"/>
  <c r="V25" i="8" s="1"/>
  <c r="R226" i="8"/>
  <c r="R32" i="8" s="1"/>
  <c r="V259" i="8"/>
  <c r="V39" i="8" s="1"/>
  <c r="R306" i="8"/>
  <c r="R70" i="8" s="1"/>
  <c r="V521" i="8"/>
  <c r="V134" i="8" s="1"/>
  <c r="R483" i="8"/>
  <c r="R122" i="8" s="1"/>
  <c r="V306" i="8"/>
  <c r="V70" i="8" s="1"/>
  <c r="R261" i="8"/>
  <c r="R41" i="8" s="1"/>
  <c r="S193" i="8"/>
  <c r="S25" i="8" s="1"/>
  <c r="R372" i="8"/>
  <c r="R90" i="8" s="1"/>
  <c r="M500" i="8"/>
  <c r="M126" i="8" s="1"/>
  <c r="T53" i="8"/>
  <c r="R54" i="8"/>
  <c r="M53" i="8"/>
  <c r="M224" i="8"/>
  <c r="M30" i="8" s="1"/>
  <c r="U466" i="8"/>
  <c r="U118" i="8" s="1"/>
  <c r="R51" i="8"/>
  <c r="R532" i="8"/>
  <c r="R137" i="8" s="1"/>
  <c r="N356" i="8"/>
  <c r="N87" i="8" s="1"/>
  <c r="S435" i="8"/>
  <c r="S111" i="8" s="1"/>
  <c r="V403" i="8"/>
  <c r="V97" i="8" s="1"/>
  <c r="T435" i="8"/>
  <c r="T111" i="8" s="1"/>
  <c r="N467" i="8"/>
  <c r="N119" i="8" s="1"/>
  <c r="M435" i="8"/>
  <c r="M111" i="8" s="1"/>
  <c r="S259" i="8"/>
  <c r="S39" i="8" s="1"/>
  <c r="U484" i="8"/>
  <c r="U123" i="8" s="1"/>
  <c r="T421" i="8"/>
  <c r="T105" i="8" s="1"/>
  <c r="M241" i="8"/>
  <c r="M34" i="8" s="1"/>
  <c r="V192" i="8"/>
  <c r="V24" i="8" s="1"/>
  <c r="T50" i="8"/>
  <c r="S260" i="8"/>
  <c r="S40" i="8" s="1"/>
  <c r="N306" i="8"/>
  <c r="N70" i="8" s="1"/>
  <c r="T49" i="8"/>
  <c r="V260" i="8"/>
  <c r="V40" i="8" s="1"/>
  <c r="U224" i="8"/>
  <c r="U30" i="8" s="1"/>
  <c r="V54" i="8"/>
  <c r="T224" i="8"/>
  <c r="T30" i="8" s="1"/>
  <c r="M240" i="8"/>
  <c r="M33" i="8" s="1"/>
  <c r="S194" i="8"/>
  <c r="S26" i="8" s="1"/>
  <c r="V325" i="8"/>
  <c r="V76" i="8" s="1"/>
  <c r="R499" i="8"/>
  <c r="R125" i="8" s="1"/>
  <c r="M54" i="8"/>
  <c r="N209" i="8"/>
  <c r="N28" i="8" s="1"/>
  <c r="M422" i="8"/>
  <c r="M106" i="8" s="1"/>
  <c r="T483" i="8"/>
  <c r="T122" i="8" s="1"/>
  <c r="U468" i="8"/>
  <c r="U120" i="8" s="1"/>
  <c r="T484" i="8"/>
  <c r="T123" i="8" s="1"/>
  <c r="V308" i="8"/>
  <c r="V72" i="8" s="1"/>
  <c r="S390" i="8"/>
  <c r="S95" i="8" s="1"/>
  <c r="L356" i="8"/>
  <c r="L87" i="8" s="1"/>
  <c r="G87" i="8" s="1"/>
  <c r="L355" i="8"/>
  <c r="L86" i="8" s="1"/>
  <c r="G86" i="8" s="1"/>
  <c r="L532" i="8"/>
  <c r="L137" i="8" s="1"/>
  <c r="G137" i="8" s="1"/>
  <c r="L193" i="8"/>
  <c r="L25" i="8" s="1"/>
  <c r="G25" i="8" s="1"/>
  <c r="N260" i="8"/>
  <c r="N40" i="8" s="1"/>
  <c r="V326" i="8"/>
  <c r="V77" i="8" s="1"/>
  <c r="N308" i="8"/>
  <c r="N72" i="8" s="1"/>
  <c r="M13" i="8"/>
  <c r="V50" i="8"/>
  <c r="R467" i="8"/>
  <c r="R119" i="8" s="1"/>
  <c r="V194" i="8"/>
  <c r="V26" i="8" s="1"/>
  <c r="T240" i="8"/>
  <c r="T33" i="8" s="1"/>
  <c r="V483" i="8"/>
  <c r="V122" i="8" s="1"/>
  <c r="M403" i="8"/>
  <c r="M97" i="8" s="1"/>
  <c r="T354" i="8"/>
  <c r="T85" i="8" s="1"/>
  <c r="S483" i="8"/>
  <c r="S122" i="8" s="1"/>
  <c r="S308" i="8"/>
  <c r="S72" i="8" s="1"/>
  <c r="T307" i="8"/>
  <c r="T71" i="8" s="1"/>
  <c r="T308" i="8"/>
  <c r="T72" i="8" s="1"/>
  <c r="L259" i="8"/>
  <c r="L39" i="8" s="1"/>
  <c r="G39" i="8" s="1"/>
  <c r="V532" i="8"/>
  <c r="V137" i="8" s="1"/>
  <c r="M307" i="8"/>
  <c r="M71" i="8" s="1"/>
  <c r="L531" i="8"/>
  <c r="L136" i="8" s="1"/>
  <c r="G136" i="8" s="1"/>
  <c r="T193" i="8"/>
  <c r="T25" i="8" s="1"/>
  <c r="U261" i="8"/>
  <c r="U41" i="8" s="1"/>
  <c r="S261" i="8"/>
  <c r="S41" i="8" s="1"/>
  <c r="S521" i="8"/>
  <c r="S134" i="8" s="1"/>
  <c r="T226" i="8"/>
  <c r="T32" i="8" s="1"/>
  <c r="L241" i="8"/>
  <c r="L34" i="8" s="1"/>
  <c r="G34" i="8" s="1"/>
  <c r="S356" i="8"/>
  <c r="S87" i="8" s="1"/>
  <c r="T404" i="8"/>
  <c r="T98" i="8" s="1"/>
  <c r="N240" i="8"/>
  <c r="N33" i="8" s="1"/>
  <c r="V226" i="8"/>
  <c r="V32" i="8" s="1"/>
  <c r="S532" i="8"/>
  <c r="S137" i="8" s="1"/>
  <c r="T261" i="8"/>
  <c r="T41" i="8" s="1"/>
  <c r="U306" i="8"/>
  <c r="U70" i="8" s="1"/>
  <c r="T225" i="8"/>
  <c r="T31" i="8" s="1"/>
  <c r="V51" i="8"/>
  <c r="S164" i="8"/>
  <c r="S13" i="8" s="1"/>
  <c r="M242" i="8"/>
  <c r="M35" i="8" s="1"/>
  <c r="S354" i="8"/>
  <c r="S85" i="8" s="1"/>
  <c r="U164" i="8"/>
  <c r="U13" i="8" s="1"/>
  <c r="R50" i="8"/>
  <c r="V372" i="8"/>
  <c r="V90" i="8" s="1"/>
  <c r="M192" i="8"/>
  <c r="M24" i="8" s="1"/>
  <c r="R425" i="8"/>
  <c r="R109" i="8" s="1"/>
  <c r="M468" i="8"/>
  <c r="M120" i="8" s="1"/>
  <c r="S425" i="8"/>
  <c r="S109" i="8" s="1"/>
  <c r="R224" i="8"/>
  <c r="R30" i="8" s="1"/>
  <c r="R259" i="8"/>
  <c r="R39" i="8" s="1"/>
  <c r="V354" i="8"/>
  <c r="V85" i="8" s="1"/>
  <c r="V180" i="8"/>
  <c r="V23" i="8" s="1"/>
  <c r="L482" i="8"/>
  <c r="L121" i="8" s="1"/>
  <c r="G121" i="8" s="1"/>
  <c r="M499" i="8"/>
  <c r="M125" i="8" s="1"/>
  <c r="L260" i="8"/>
  <c r="L40" i="8" s="1"/>
  <c r="G40" i="8" s="1"/>
  <c r="U308" i="8"/>
  <c r="U72" i="8" s="1"/>
  <c r="M209" i="8"/>
  <c r="M28" i="8" s="1"/>
  <c r="L468" i="8"/>
  <c r="L120" i="8" s="1"/>
  <c r="G120" i="8" s="1"/>
  <c r="V531" i="8"/>
  <c r="V136" i="8" s="1"/>
  <c r="U467" i="8"/>
  <c r="U119" i="8" s="1"/>
  <c r="S226" i="8"/>
  <c r="S32" i="8" s="1"/>
  <c r="S307" i="8"/>
  <c r="S71" i="8" s="1"/>
  <c r="M51" i="8"/>
  <c r="N242" i="8"/>
  <c r="N35" i="8" s="1"/>
  <c r="U521" i="8"/>
  <c r="U134" i="8" s="1"/>
  <c r="M425" i="8"/>
  <c r="M109" i="8" s="1"/>
  <c r="M194" i="8"/>
  <c r="M26" i="8" s="1"/>
  <c r="U53" i="8"/>
  <c r="L340" i="8"/>
  <c r="L80" i="8" s="1"/>
  <c r="G80" i="8" s="1"/>
  <c r="L422" i="8"/>
  <c r="L106" i="8" s="1"/>
  <c r="G106" i="8" s="1"/>
  <c r="V468" i="8"/>
  <c r="V120" i="8" s="1"/>
  <c r="T192" i="8"/>
  <c r="T24" i="8" s="1"/>
  <c r="U180" i="8"/>
  <c r="U23" i="8" s="1"/>
  <c r="U242" i="8"/>
  <c r="U35" i="8" s="1"/>
  <c r="L261" i="8"/>
  <c r="L41" i="8" s="1"/>
  <c r="G41" i="8" s="1"/>
  <c r="T467" i="8"/>
  <c r="T119" i="8" s="1"/>
  <c r="M532" i="8"/>
  <c r="M137" i="8" s="1"/>
  <c r="R421" i="8"/>
  <c r="R105" i="8" s="1"/>
  <c r="R240" i="8"/>
  <c r="R33" i="8" s="1"/>
  <c r="T500" i="8"/>
  <c r="T126" i="8" s="1"/>
  <c r="T55" i="8"/>
  <c r="S340" i="8"/>
  <c r="S80" i="8" s="1"/>
  <c r="M56" i="8"/>
  <c r="M356" i="8"/>
  <c r="M87" i="8" s="1"/>
  <c r="R242" i="8"/>
  <c r="R35" i="8" s="1"/>
  <c r="T52" i="8"/>
  <c r="N403" i="8"/>
  <c r="N97" i="8" s="1"/>
  <c r="M390" i="8"/>
  <c r="M95" i="8" s="1"/>
  <c r="U423" i="8"/>
  <c r="U107" i="8" s="1"/>
  <c r="T306" i="8"/>
  <c r="T70" i="8" s="1"/>
  <c r="V467" i="8"/>
  <c r="V119" i="8" s="1"/>
  <c r="U55" i="8"/>
  <c r="M260" i="8"/>
  <c r="M40" i="8" s="1"/>
  <c r="S192" i="8"/>
  <c r="S24" i="8" s="1"/>
  <c r="L390" i="8"/>
  <c r="L95" i="8" s="1"/>
  <c r="G95" i="8" s="1"/>
  <c r="T326" i="8"/>
  <c r="T77" i="8" s="1"/>
  <c r="R340" i="8"/>
  <c r="R80" i="8" s="1"/>
  <c r="U194" i="8"/>
  <c r="U26" i="8" s="1"/>
  <c r="R422" i="8"/>
  <c r="R106" i="8" s="1"/>
  <c r="L499" i="8"/>
  <c r="L125" i="8" s="1"/>
  <c r="G125" i="8" s="1"/>
  <c r="N49" i="8"/>
  <c r="V240" i="8"/>
  <c r="V33" i="8" s="1"/>
  <c r="L50" i="8"/>
  <c r="G50" i="8" s="1"/>
  <c r="S355" i="8"/>
  <c r="S86" i="8" s="1"/>
  <c r="L56" i="8"/>
  <c r="G56" i="8" s="1"/>
  <c r="V421" i="8"/>
  <c r="V105" i="8" s="1"/>
  <c r="L325" i="8"/>
  <c r="L76" i="8" s="1"/>
  <c r="G76" i="8" s="1"/>
  <c r="L192" i="8"/>
  <c r="L24" i="8" s="1"/>
  <c r="G24" i="8" s="1"/>
  <c r="S240" i="8"/>
  <c r="S33" i="8" s="1"/>
  <c r="N372" i="8"/>
  <c r="N90" i="8" s="1"/>
  <c r="V307" i="8"/>
  <c r="V71" i="8" s="1"/>
  <c r="M259" i="8"/>
  <c r="M39" i="8" s="1"/>
  <c r="R53" i="8"/>
  <c r="N48" i="8"/>
  <c r="N52" i="8"/>
  <c r="U209" i="8"/>
  <c r="U28" i="8" s="1"/>
  <c r="T242" i="8"/>
  <c r="T35" i="8" s="1"/>
  <c r="V425" i="8"/>
  <c r="V109" i="8" s="1"/>
  <c r="V482" i="8"/>
  <c r="V121" i="8" s="1"/>
  <c r="U390" i="8"/>
  <c r="U95" i="8" s="1"/>
  <c r="T499" i="8"/>
  <c r="T125" i="8" s="1"/>
  <c r="U52" i="8"/>
  <c r="U192" i="8"/>
  <c r="U24" i="8" s="1"/>
  <c r="U56" i="8"/>
  <c r="N468" i="8"/>
  <c r="N120" i="8" s="1"/>
  <c r="N424" i="8"/>
  <c r="N108" i="8" s="1"/>
  <c r="U260" i="8"/>
  <c r="U40" i="8" s="1"/>
  <c r="U531" i="8"/>
  <c r="U136" i="8" s="1"/>
  <c r="R484" i="8"/>
  <c r="R123" i="8" s="1"/>
  <c r="S403" i="8"/>
  <c r="S97" i="8" s="1"/>
  <c r="U48" i="8"/>
  <c r="U356" i="8"/>
  <c r="U87" i="8" s="1"/>
  <c r="R180" i="8"/>
  <c r="R23" i="8" s="1"/>
  <c r="L466" i="8"/>
  <c r="L118" i="8" s="1"/>
  <c r="G118" i="8" s="1"/>
  <c r="R466" i="8"/>
  <c r="R118" i="8" s="1"/>
  <c r="M52" i="8"/>
  <c r="T423" i="8"/>
  <c r="T107" i="8" s="1"/>
  <c r="R193" i="8"/>
  <c r="R25" i="8" s="1"/>
  <c r="R55" i="8"/>
  <c r="U326" i="8"/>
  <c r="U77" i="8" s="1"/>
  <c r="M193" i="8"/>
  <c r="M25" i="8" s="1"/>
  <c r="M482" i="8"/>
  <c r="M121" i="8" s="1"/>
  <c r="U241" i="8"/>
  <c r="U34" i="8" s="1"/>
  <c r="T521" i="8"/>
  <c r="T134" i="8" s="1"/>
  <c r="N164" i="8"/>
  <c r="N13" i="8" s="1"/>
  <c r="Q372" i="8"/>
  <c r="L404" i="8"/>
  <c r="L98" i="8" s="1"/>
  <c r="G98" i="8" s="1"/>
  <c r="N423" i="8"/>
  <c r="N107" i="8" s="1"/>
  <c r="T54" i="8"/>
  <c r="N55" i="8"/>
  <c r="V355" i="8"/>
  <c r="V86" i="8" s="1"/>
  <c r="T422" i="8"/>
  <c r="T106" i="8" s="1"/>
  <c r="L240" i="8"/>
  <c r="L33" i="8" s="1"/>
  <c r="G33" i="8" s="1"/>
  <c r="L307" i="8"/>
  <c r="L71" i="8" s="1"/>
  <c r="G71" i="8" s="1"/>
  <c r="N259" i="8"/>
  <c r="N39" i="8" s="1"/>
  <c r="U340" i="8"/>
  <c r="U80" i="8" s="1"/>
  <c r="N194" i="8"/>
  <c r="N26" i="8" s="1"/>
  <c r="N193" i="8"/>
  <c r="N25" i="8" s="1"/>
  <c r="N340" i="8"/>
  <c r="N80" i="8" s="1"/>
  <c r="M404" i="8"/>
  <c r="M98" i="8" s="1"/>
  <c r="N421" i="8"/>
  <c r="N105" i="8" s="1"/>
  <c r="N483" i="8"/>
  <c r="N122" i="8" s="1"/>
  <c r="N422" i="8"/>
  <c r="N106" i="8" s="1"/>
  <c r="V466" i="8"/>
  <c r="V118" i="8" s="1"/>
  <c r="R500" i="8"/>
  <c r="R126" i="8" s="1"/>
  <c r="V435" i="8"/>
  <c r="V111" i="8" s="1"/>
  <c r="M325" i="8"/>
  <c r="M76" i="8" s="1"/>
  <c r="R52" i="8"/>
  <c r="U225" i="8"/>
  <c r="U31" i="8" s="1"/>
  <c r="R210" i="8"/>
  <c r="R29" i="8" s="1"/>
  <c r="M423" i="8"/>
  <c r="M107" i="8" s="1"/>
  <c r="V56" i="8"/>
  <c r="S209" i="8"/>
  <c r="S28" i="8" s="1"/>
  <c r="V242" i="8"/>
  <c r="V35" i="8" s="1"/>
  <c r="N466" i="8"/>
  <c r="N118" i="8" s="1"/>
  <c r="R56" i="8"/>
  <c r="S436" i="8"/>
  <c r="S112" i="8" s="1"/>
  <c r="M372" i="8"/>
  <c r="M90" i="8" s="1"/>
  <c r="M306" i="8"/>
  <c r="M70" i="8" s="1"/>
  <c r="S210" i="8"/>
  <c r="S29" i="8" s="1"/>
  <c r="T48" i="8"/>
  <c r="T531" i="8"/>
  <c r="T136" i="8" s="1"/>
  <c r="U435" i="8"/>
  <c r="U111" i="8" s="1"/>
  <c r="V500" i="8"/>
  <c r="V126" i="8" s="1"/>
  <c r="S484" i="8"/>
  <c r="S123" i="8" s="1"/>
  <c r="R435" i="8"/>
  <c r="R111" i="8" s="1"/>
  <c r="R521" i="8"/>
  <c r="R134" i="8" s="1"/>
  <c r="T260" i="8"/>
  <c r="T40" i="8" s="1"/>
  <c r="S500" i="8"/>
  <c r="S126" i="8" s="1"/>
  <c r="M308" i="8"/>
  <c r="M72" i="8" s="1"/>
  <c r="S531" i="8"/>
  <c r="S136" i="8" s="1"/>
  <c r="M226" i="8"/>
  <c r="M32" i="8" s="1"/>
  <c r="U50" i="8"/>
  <c r="Q241" i="8"/>
  <c r="Q482" i="8"/>
  <c r="Q403" i="8"/>
  <c r="T372" i="8"/>
  <c r="T90" i="8" s="1"/>
  <c r="R404" i="8"/>
  <c r="R98" i="8" s="1"/>
  <c r="U307" i="8"/>
  <c r="U71" i="8" s="1"/>
  <c r="R531" i="8"/>
  <c r="R136" i="8" s="1"/>
  <c r="N425" i="8"/>
  <c r="N109" i="8" s="1"/>
  <c r="N482" i="8"/>
  <c r="N121" i="8" s="1"/>
  <c r="N226" i="8"/>
  <c r="N32" i="8" s="1"/>
  <c r="S482" i="8"/>
  <c r="S121" i="8" s="1"/>
  <c r="U436" i="8"/>
  <c r="U112" i="8" s="1"/>
  <c r="M421" i="8"/>
  <c r="M105" i="8" s="1"/>
  <c r="V340" i="8"/>
  <c r="V80" i="8" s="1"/>
  <c r="L55" i="8"/>
  <c r="G55" i="8" s="1"/>
  <c r="R209" i="8"/>
  <c r="R28" i="8" s="1"/>
  <c r="L224" i="8"/>
  <c r="L30" i="8" s="1"/>
  <c r="G30" i="8" s="1"/>
  <c r="M354" i="8"/>
  <c r="M85" i="8" s="1"/>
  <c r="N192" i="8"/>
  <c r="N24" i="8" s="1"/>
  <c r="N210" i="8"/>
  <c r="N29" i="8" s="1"/>
  <c r="U421" i="8"/>
  <c r="U105" i="8" s="1"/>
  <c r="L54" i="8"/>
  <c r="G54" i="8" s="1"/>
  <c r="R403" i="8"/>
  <c r="R97" i="8" s="1"/>
  <c r="V356" i="8"/>
  <c r="V87" i="8" s="1"/>
  <c r="L423" i="8"/>
  <c r="L107" i="8" s="1"/>
  <c r="G107" i="8" s="1"/>
  <c r="V499" i="8"/>
  <c r="V125" i="8" s="1"/>
  <c r="N325" i="8"/>
  <c r="N76" i="8" s="1"/>
  <c r="R468" i="8"/>
  <c r="R120" i="8" s="1"/>
  <c r="M210" i="8"/>
  <c r="M29" i="8" s="1"/>
  <c r="R308" i="8"/>
  <c r="R72" i="8" s="1"/>
  <c r="R307" i="8"/>
  <c r="R71" i="8" s="1"/>
  <c r="L306" i="8"/>
  <c r="L70" i="8" s="1"/>
  <c r="G70" i="8" s="1"/>
  <c r="S424" i="8"/>
  <c r="S108" i="8" s="1"/>
  <c r="S180" i="8"/>
  <c r="S23" i="8" s="1"/>
  <c r="L180" i="8"/>
  <c r="L23" i="8" s="1"/>
  <c r="G23" i="8" s="1"/>
  <c r="N532" i="8"/>
  <c r="N137" i="8" s="1"/>
  <c r="S224" i="8"/>
  <c r="S30" i="8" s="1"/>
  <c r="U54" i="8"/>
  <c r="R424" i="8"/>
  <c r="R108" i="8" s="1"/>
  <c r="T424" i="8"/>
  <c r="T108" i="8" s="1"/>
  <c r="S466" i="8"/>
  <c r="S118" i="8" s="1"/>
  <c r="M48" i="8"/>
  <c r="U193" i="8"/>
  <c r="U25" i="8" s="1"/>
  <c r="V423" i="8"/>
  <c r="V107" i="8" s="1"/>
  <c r="N51" i="8"/>
  <c r="M436" i="8"/>
  <c r="M112" i="8" s="1"/>
  <c r="Q355" i="8"/>
  <c r="Q424" i="8"/>
  <c r="Q194" i="8"/>
  <c r="Q468" i="8"/>
  <c r="Q466" i="8"/>
  <c r="Q354" i="8"/>
  <c r="Q521" i="8"/>
  <c r="Q134" i="8" s="1"/>
  <c r="Q242" i="8"/>
  <c r="Q436" i="8"/>
  <c r="R164" i="8"/>
  <c r="R13" i="8" s="1"/>
  <c r="Q435" i="8"/>
  <c r="Q210" i="8"/>
  <c r="Q308" i="8"/>
  <c r="N499" i="8"/>
  <c r="N125" i="8" s="1"/>
  <c r="U404" i="8"/>
  <c r="U98" i="8" s="1"/>
  <c r="N180" i="8"/>
  <c r="N23" i="8" s="1"/>
  <c r="L421" i="8"/>
  <c r="L105" i="8" s="1"/>
  <c r="G105" i="8" s="1"/>
  <c r="T210" i="8"/>
  <c r="T29" i="8" s="1"/>
  <c r="R49" i="8"/>
  <c r="U325" i="8"/>
  <c r="U76" i="8" s="1"/>
  <c r="R48" i="8"/>
  <c r="M326" i="8"/>
  <c r="M77" i="8" s="1"/>
  <c r="M225" i="8"/>
  <c r="M31" i="8" s="1"/>
  <c r="S241" i="8"/>
  <c r="S34" i="8" s="1"/>
  <c r="R423" i="8"/>
  <c r="R107" i="8" s="1"/>
  <c r="M355" i="8"/>
  <c r="M86" i="8" s="1"/>
  <c r="U499" i="8"/>
  <c r="U125" i="8" s="1"/>
  <c r="L49" i="8"/>
  <c r="G49" i="8" s="1"/>
  <c r="V210" i="8"/>
  <c r="V29" i="8" s="1"/>
  <c r="M483" i="8"/>
  <c r="M122" i="8" s="1"/>
  <c r="T532" i="8"/>
  <c r="T137" i="8" s="1"/>
  <c r="T56" i="8"/>
  <c r="S404" i="8"/>
  <c r="S98" i="8" s="1"/>
  <c r="V436" i="8"/>
  <c r="V112" i="8" s="1"/>
  <c r="T390" i="8"/>
  <c r="T95" i="8" s="1"/>
  <c r="M521" i="8"/>
  <c r="M134" i="8" s="1"/>
  <c r="L500" i="8"/>
  <c r="L126" i="8" s="1"/>
  <c r="G126" i="8" s="1"/>
  <c r="M467" i="8"/>
  <c r="M119" i="8" s="1"/>
  <c r="L424" i="8"/>
  <c r="L108" i="8" s="1"/>
  <c r="G108" i="8" s="1"/>
  <c r="L435" i="8"/>
  <c r="L111" i="8" s="1"/>
  <c r="G111" i="8" s="1"/>
  <c r="M55" i="8"/>
  <c r="L403" i="8"/>
  <c r="L97" i="8" s="1"/>
  <c r="G97" i="8" s="1"/>
  <c r="V422" i="8"/>
  <c r="V106" i="8" s="1"/>
  <c r="R326" i="8"/>
  <c r="R77" i="8" s="1"/>
  <c r="S421" i="8"/>
  <c r="S105" i="8" s="1"/>
  <c r="M424" i="8"/>
  <c r="M108" i="8" s="1"/>
  <c r="L484" i="8"/>
  <c r="L123" i="8" s="1"/>
  <c r="G123" i="8" s="1"/>
  <c r="V49" i="8"/>
  <c r="T466" i="8"/>
  <c r="T118" i="8" s="1"/>
  <c r="T194" i="8"/>
  <c r="T26" i="8" s="1"/>
  <c r="N500" i="8"/>
  <c r="N126" i="8" s="1"/>
  <c r="M340" i="8"/>
  <c r="M80" i="8" s="1"/>
  <c r="U210" i="8"/>
  <c r="U29" i="8" s="1"/>
  <c r="T209" i="8"/>
  <c r="T28" i="8" s="1"/>
  <c r="T51" i="8"/>
  <c r="U403" i="8"/>
  <c r="U97" i="8" s="1"/>
  <c r="V241" i="8"/>
  <c r="V34" i="8" s="1"/>
  <c r="L226" i="8"/>
  <c r="L32" i="8" s="1"/>
  <c r="G32" i="8" s="1"/>
  <c r="V261" i="8"/>
  <c r="V41" i="8" s="1"/>
  <c r="N390" i="8"/>
  <c r="N95" i="8" s="1"/>
  <c r="T325" i="8"/>
  <c r="T76" i="8" s="1"/>
  <c r="L210" i="8"/>
  <c r="L29" i="8" s="1"/>
  <c r="G29" i="8" s="1"/>
  <c r="L425" i="8"/>
  <c r="L109" i="8" s="1"/>
  <c r="G109" i="8" s="1"/>
  <c r="M49" i="8"/>
  <c r="M50" i="8"/>
  <c r="S499" i="8"/>
  <c r="S125" i="8" s="1"/>
  <c r="R436" i="8"/>
  <c r="R112" i="8" s="1"/>
  <c r="V225" i="8"/>
  <c r="V31" i="8" s="1"/>
  <c r="S326" i="8"/>
  <c r="S77" i="8" s="1"/>
  <c r="U483" i="8"/>
  <c r="U122" i="8" s="1"/>
  <c r="Q209" i="8"/>
  <c r="Q224" i="8"/>
  <c r="Q225" i="8"/>
  <c r="Q325" i="8"/>
  <c r="Q307" i="8"/>
  <c r="Q306" i="8"/>
  <c r="Q240" i="8"/>
  <c r="Q356" i="8"/>
  <c r="Q192" i="8"/>
  <c r="Q226" i="8"/>
  <c r="Q467" i="8"/>
  <c r="L164" i="8"/>
  <c r="L13" i="8" s="1"/>
  <c r="G13" i="8" s="1"/>
  <c r="Q499" i="8"/>
  <c r="Q484" i="8"/>
  <c r="Q193" i="8"/>
  <c r="Q425" i="8"/>
  <c r="Q261" i="8"/>
  <c r="Q390" i="8"/>
  <c r="M180" i="8"/>
  <c r="M23" i="8" s="1"/>
  <c r="Q259" i="8"/>
  <c r="Q326" i="8"/>
  <c r="Q404" i="8"/>
  <c r="Q500" i="8"/>
  <c r="Q421" i="8"/>
  <c r="Q423" i="8"/>
  <c r="Q422" i="8"/>
  <c r="Q164" i="8"/>
  <c r="M531" i="8"/>
  <c r="M136" i="8" s="1"/>
  <c r="S225" i="8"/>
  <c r="S31" i="8" s="1"/>
  <c r="T436" i="8"/>
  <c r="T112" i="8" s="1"/>
  <c r="R390" i="8"/>
  <c r="R95" i="8" s="1"/>
  <c r="V48" i="8"/>
  <c r="N326" i="8"/>
  <c r="N77" i="8" s="1"/>
  <c r="T180" i="8"/>
  <c r="T23" i="8" s="1"/>
  <c r="U482" i="8"/>
  <c r="U121" i="8" s="1"/>
  <c r="T403" i="8"/>
  <c r="T97" i="8" s="1"/>
  <c r="T468" i="8"/>
  <c r="T120" i="8" s="1"/>
  <c r="N436" i="8"/>
  <c r="N112" i="8" s="1"/>
  <c r="M484" i="8"/>
  <c r="M123" i="8" s="1"/>
  <c r="L483" i="8"/>
  <c r="L122" i="8" s="1"/>
  <c r="G122" i="8" s="1"/>
  <c r="L372" i="8"/>
  <c r="L90" i="8" s="1"/>
  <c r="G90" i="8" s="1"/>
  <c r="L51" i="8"/>
  <c r="G51" i="8" s="1"/>
  <c r="V224" i="8"/>
  <c r="V30" i="8" s="1"/>
  <c r="U226" i="8"/>
  <c r="U32" i="8" s="1"/>
  <c r="N241" i="8"/>
  <c r="N34" i="8" s="1"/>
  <c r="N404" i="8"/>
  <c r="N98" i="8" s="1"/>
  <c r="L354" i="8"/>
  <c r="L85" i="8" s="1"/>
  <c r="G85" i="8" s="1"/>
  <c r="N54" i="8"/>
  <c r="R354" i="8"/>
  <c r="R85" i="8" s="1"/>
  <c r="R482" i="8"/>
  <c r="R121" i="8" s="1"/>
  <c r="S372" i="8"/>
  <c r="S90" i="8" s="1"/>
  <c r="N56" i="8"/>
  <c r="L521" i="8"/>
  <c r="L134" i="8" s="1"/>
  <c r="G134" i="8" s="1"/>
  <c r="L53" i="8"/>
  <c r="G53" i="8" s="1"/>
  <c r="L225" i="8"/>
  <c r="L31" i="8" s="1"/>
  <c r="G31" i="8" s="1"/>
  <c r="N435" i="8"/>
  <c r="N111" i="8" s="1"/>
  <c r="L308" i="8"/>
  <c r="L72" i="8" s="1"/>
  <c r="G72" i="8" s="1"/>
  <c r="V164" i="8"/>
  <c r="V13" i="8" s="1"/>
  <c r="L242" i="8"/>
  <c r="L35" i="8" s="1"/>
  <c r="G35" i="8" s="1"/>
  <c r="L436" i="8"/>
  <c r="L112" i="8" s="1"/>
  <c r="G112" i="8" s="1"/>
  <c r="L194" i="8"/>
  <c r="L26" i="8" s="1"/>
  <c r="G26" i="8" s="1"/>
  <c r="L209" i="8"/>
  <c r="L28" i="8" s="1"/>
  <c r="G28" i="8" s="1"/>
  <c r="L48" i="8"/>
  <c r="G48" i="8" s="1"/>
  <c r="V209" i="8"/>
  <c r="V28" i="8" s="1"/>
  <c r="R225" i="8"/>
  <c r="R31" i="8" s="1"/>
  <c r="V53" i="8"/>
  <c r="U372" i="8"/>
  <c r="U90" i="8" s="1"/>
  <c r="M261" i="8"/>
  <c r="M41" i="8" s="1"/>
  <c r="N484" i="8"/>
  <c r="N123" i="8" s="1"/>
  <c r="U259" i="8"/>
  <c r="U39" i="8" s="1"/>
  <c r="T164" i="8"/>
  <c r="T13" i="8" s="1"/>
  <c r="N307" i="8"/>
  <c r="N71" i="8" s="1"/>
  <c r="L467" i="8"/>
  <c r="L119" i="8" s="1"/>
  <c r="G119" i="8" s="1"/>
  <c r="L326" i="8"/>
  <c r="L77" i="8" s="1"/>
  <c r="G77" i="8" s="1"/>
  <c r="U532" i="8"/>
  <c r="U137" i="8" s="1"/>
  <c r="Q483" i="8"/>
  <c r="N531" i="8"/>
  <c r="N136" i="8" s="1"/>
  <c r="V390" i="8"/>
  <c r="V95" i="8" s="1"/>
  <c r="L52" i="8"/>
  <c r="G52" i="8" s="1"/>
  <c r="T482" i="8"/>
  <c r="T121" i="8" s="1"/>
  <c r="U422" i="8"/>
  <c r="U106" i="8" s="1"/>
  <c r="Q260" i="8"/>
  <c r="Q180" i="8"/>
  <c r="Q340" i="8"/>
  <c r="Q532" i="8"/>
  <c r="Q137" i="8" s="1"/>
  <c r="Q531" i="8"/>
  <c r="Q136" i="8" s="1"/>
  <c r="S130" i="8" l="1"/>
  <c r="R74" i="8"/>
  <c r="R114" i="8"/>
  <c r="V132" i="8"/>
  <c r="S114" i="8"/>
  <c r="O128" i="8"/>
  <c r="S74" i="8"/>
  <c r="U132" i="8"/>
  <c r="S115" i="8"/>
  <c r="R113" i="8"/>
  <c r="S113" i="8"/>
  <c r="S102" i="8"/>
  <c r="N129" i="8"/>
  <c r="R75" i="8"/>
  <c r="R131" i="8"/>
  <c r="W131" i="8" s="1"/>
  <c r="S96" i="8"/>
  <c r="V128" i="8"/>
  <c r="W128" i="8" s="1"/>
  <c r="R133" i="8"/>
  <c r="V129" i="8"/>
  <c r="W129" i="8" s="1"/>
  <c r="R115" i="8"/>
  <c r="T132" i="8"/>
  <c r="N127" i="8"/>
  <c r="N132" i="8"/>
  <c r="L130" i="8"/>
  <c r="G130" i="8" s="1"/>
  <c r="Q132" i="8"/>
  <c r="T127" i="8"/>
  <c r="N131" i="8"/>
  <c r="R88" i="8"/>
  <c r="S103" i="8"/>
  <c r="S78" i="8"/>
  <c r="T130" i="8"/>
  <c r="U127" i="8"/>
  <c r="O130" i="8"/>
  <c r="Q127" i="8"/>
  <c r="S132" i="8"/>
  <c r="S73" i="8"/>
  <c r="R132" i="8"/>
  <c r="Q130" i="8"/>
  <c r="U133" i="8"/>
  <c r="R103" i="8"/>
  <c r="R73" i="8"/>
  <c r="L135" i="8"/>
  <c r="G135" i="8" s="1"/>
  <c r="R130" i="8"/>
  <c r="S127" i="8"/>
  <c r="M129" i="8"/>
  <c r="O124" i="8"/>
  <c r="S89" i="8"/>
  <c r="W89" i="8" s="1"/>
  <c r="P124" i="8"/>
  <c r="O136" i="8"/>
  <c r="M127" i="8"/>
  <c r="L133" i="8"/>
  <c r="G133" i="8" s="1"/>
  <c r="S124" i="8"/>
  <c r="W124" i="8" s="1"/>
  <c r="O127" i="8"/>
  <c r="M135" i="8"/>
  <c r="T79" i="8"/>
  <c r="W79" i="8" s="1"/>
  <c r="V103" i="8"/>
  <c r="V73" i="8"/>
  <c r="U88" i="8"/>
  <c r="V102" i="8"/>
  <c r="T73" i="8"/>
  <c r="T114" i="8"/>
  <c r="M96" i="8"/>
  <c r="U75" i="8"/>
  <c r="U74" i="8"/>
  <c r="T75" i="8"/>
  <c r="L115" i="8"/>
  <c r="G115" i="8" s="1"/>
  <c r="P122" i="8"/>
  <c r="T113" i="8"/>
  <c r="L88" i="8"/>
  <c r="G88" i="8" s="1"/>
  <c r="T74" i="8"/>
  <c r="V88" i="8"/>
  <c r="Q78" i="8"/>
  <c r="O90" i="8"/>
  <c r="V113" i="8"/>
  <c r="U113" i="8"/>
  <c r="T115" i="8"/>
  <c r="P75" i="8"/>
  <c r="P80" i="8"/>
  <c r="U115" i="8"/>
  <c r="O123" i="8"/>
  <c r="V115" i="8"/>
  <c r="T88" i="8"/>
  <c r="L96" i="8"/>
  <c r="G96" i="8" s="1"/>
  <c r="Q96" i="8"/>
  <c r="O120" i="8"/>
  <c r="N115" i="8"/>
  <c r="O115" i="8"/>
  <c r="U102" i="8"/>
  <c r="U73" i="8"/>
  <c r="V114" i="8"/>
  <c r="O76" i="8"/>
  <c r="M73" i="8"/>
  <c r="O70" i="8"/>
  <c r="U114" i="8"/>
  <c r="P87" i="8"/>
  <c r="U110" i="8"/>
  <c r="P118" i="8"/>
  <c r="P110" i="8"/>
  <c r="P89" i="8"/>
  <c r="M89" i="8"/>
  <c r="Q88" i="8"/>
  <c r="O96" i="8"/>
  <c r="P90" i="8"/>
  <c r="P96" i="8"/>
  <c r="O122" i="8"/>
  <c r="O114" i="8"/>
  <c r="Q73" i="8"/>
  <c r="T78" i="8"/>
  <c r="V74" i="8"/>
  <c r="P79" i="8"/>
  <c r="O85" i="8"/>
  <c r="O119" i="8"/>
  <c r="T103" i="8"/>
  <c r="N74" i="8"/>
  <c r="O73" i="8"/>
  <c r="M79" i="8"/>
  <c r="Q110" i="8"/>
  <c r="O79" i="8"/>
  <c r="V78" i="8"/>
  <c r="P70" i="8"/>
  <c r="M110" i="8"/>
  <c r="P114" i="8"/>
  <c r="N96" i="8"/>
  <c r="L114" i="8"/>
  <c r="G114" i="8" s="1"/>
  <c r="V75" i="8"/>
  <c r="R59" i="8"/>
  <c r="R57" i="8"/>
  <c r="S57" i="8"/>
  <c r="R58" i="8"/>
  <c r="S59" i="8"/>
  <c r="S58" i="8"/>
  <c r="S60" i="8"/>
  <c r="R60" i="8"/>
  <c r="S61" i="8"/>
  <c r="R61" i="8"/>
  <c r="R62" i="8"/>
  <c r="R63" i="8"/>
  <c r="S63" i="8"/>
  <c r="S62" i="8"/>
  <c r="R64" i="8"/>
  <c r="S64" i="8"/>
  <c r="R65" i="8"/>
  <c r="S66" i="8"/>
  <c r="S65" i="8"/>
  <c r="R66" i="8"/>
  <c r="S67" i="8"/>
  <c r="S69" i="8"/>
  <c r="R69" i="8"/>
  <c r="R67" i="8"/>
  <c r="S68" i="8"/>
  <c r="R68" i="8"/>
  <c r="V59" i="8"/>
  <c r="V57" i="8"/>
  <c r="P57" i="8"/>
  <c r="U57" i="8"/>
  <c r="M57" i="8"/>
  <c r="Q57" i="8"/>
  <c r="T57" i="8"/>
  <c r="O57" i="8"/>
  <c r="N57" i="8"/>
  <c r="L57" i="8"/>
  <c r="G57" i="8" s="1"/>
  <c r="P59" i="8"/>
  <c r="Q58" i="8"/>
  <c r="T58" i="8"/>
  <c r="M59" i="8"/>
  <c r="L59" i="8"/>
  <c r="G59" i="8" s="1"/>
  <c r="T59" i="8"/>
  <c r="N59" i="8"/>
  <c r="P58" i="8"/>
  <c r="Q59" i="8"/>
  <c r="U59" i="8"/>
  <c r="O59" i="8"/>
  <c r="V58" i="8"/>
  <c r="N58" i="8"/>
  <c r="L58" i="8"/>
  <c r="G58" i="8" s="1"/>
  <c r="M58" i="8"/>
  <c r="O58" i="8"/>
  <c r="V62" i="8"/>
  <c r="P60" i="8"/>
  <c r="M60" i="8"/>
  <c r="N60" i="8"/>
  <c r="T60" i="8"/>
  <c r="L60" i="8"/>
  <c r="G60" i="8" s="1"/>
  <c r="Q60" i="8"/>
  <c r="U60" i="8"/>
  <c r="U58" i="8"/>
  <c r="V60" i="8"/>
  <c r="L61" i="8"/>
  <c r="G61" i="8" s="1"/>
  <c r="T61" i="8"/>
  <c r="U61" i="8"/>
  <c r="V61" i="8"/>
  <c r="O61" i="8"/>
  <c r="N61" i="8"/>
  <c r="T62" i="8"/>
  <c r="M61" i="8"/>
  <c r="U62" i="8"/>
  <c r="Q62" i="8"/>
  <c r="P61" i="8"/>
  <c r="P62" i="8"/>
  <c r="Q61" i="8"/>
  <c r="O60" i="8"/>
  <c r="P64" i="8"/>
  <c r="L62" i="8"/>
  <c r="G62" i="8" s="1"/>
  <c r="O62" i="8"/>
  <c r="P63" i="8"/>
  <c r="N62" i="8"/>
  <c r="N63" i="8"/>
  <c r="M62" i="8"/>
  <c r="L63" i="8"/>
  <c r="G63" i="8" s="1"/>
  <c r="V64" i="8"/>
  <c r="Q63" i="8"/>
  <c r="V63" i="8"/>
  <c r="U63" i="8"/>
  <c r="O63" i="8"/>
  <c r="M64" i="8"/>
  <c r="M63" i="8"/>
  <c r="T63" i="8"/>
  <c r="U64" i="8"/>
  <c r="L64" i="8"/>
  <c r="G64" i="8" s="1"/>
  <c r="O65" i="8"/>
  <c r="O64" i="8"/>
  <c r="M65" i="8"/>
  <c r="L65" i="8"/>
  <c r="G65" i="8" s="1"/>
  <c r="V65" i="8"/>
  <c r="U65" i="8"/>
  <c r="N64" i="8"/>
  <c r="T64" i="8"/>
  <c r="M66" i="8"/>
  <c r="Q66" i="8"/>
  <c r="P65" i="8"/>
  <c r="Q64" i="8"/>
  <c r="N66" i="8"/>
  <c r="N65" i="8"/>
  <c r="T65" i="8"/>
  <c r="V66" i="8"/>
  <c r="T66" i="8"/>
  <c r="O66" i="8"/>
  <c r="U67" i="8"/>
  <c r="L66" i="8"/>
  <c r="G66" i="8" s="1"/>
  <c r="Q65" i="8"/>
  <c r="P66" i="8"/>
  <c r="N67" i="8"/>
  <c r="M68" i="8"/>
  <c r="L69" i="8"/>
  <c r="G69" i="8" s="1"/>
  <c r="Q67" i="8"/>
  <c r="V69" i="8"/>
  <c r="L68" i="8"/>
  <c r="G68" i="8" s="1"/>
  <c r="L67" i="8"/>
  <c r="G67" i="8" s="1"/>
  <c r="P67" i="8"/>
  <c r="T67" i="8"/>
  <c r="Q68" i="8"/>
  <c r="U69" i="8"/>
  <c r="O69" i="8"/>
  <c r="O68" i="8"/>
  <c r="V68" i="8"/>
  <c r="P68" i="8"/>
  <c r="V67" i="8"/>
  <c r="M67" i="8"/>
  <c r="O67" i="8"/>
  <c r="M69" i="8"/>
  <c r="Q69" i="8"/>
  <c r="T68" i="8"/>
  <c r="P69" i="8"/>
  <c r="U66" i="8"/>
  <c r="N68" i="8"/>
  <c r="U68" i="8"/>
  <c r="N69" i="8"/>
  <c r="T69" i="8"/>
  <c r="O133" i="8"/>
  <c r="O134" i="8"/>
  <c r="P139" i="8"/>
  <c r="O138" i="8"/>
  <c r="O132" i="8"/>
  <c r="P132" i="8"/>
  <c r="P133" i="8"/>
  <c r="P134" i="8"/>
  <c r="P138" i="8"/>
  <c r="O139" i="8"/>
  <c r="P117" i="8"/>
  <c r="O116" i="8"/>
  <c r="O84" i="8"/>
  <c r="O99" i="8"/>
  <c r="O22" i="8"/>
  <c r="P99" i="8"/>
  <c r="P17" i="8"/>
  <c r="P16" i="8"/>
  <c r="P116" i="8"/>
  <c r="O18" i="8"/>
  <c r="O15" i="8"/>
  <c r="P14" i="8"/>
  <c r="O82" i="8"/>
  <c r="O17" i="8"/>
  <c r="P15" i="8"/>
  <c r="O101" i="8"/>
  <c r="O14" i="8"/>
  <c r="P18" i="8"/>
  <c r="P84" i="8"/>
  <c r="O16" i="8"/>
  <c r="O83" i="8"/>
  <c r="P22" i="8"/>
  <c r="O81" i="8"/>
  <c r="P82" i="8"/>
  <c r="P94" i="8"/>
  <c r="P101" i="8"/>
  <c r="P83" i="8"/>
  <c r="O100" i="8"/>
  <c r="P23" i="8"/>
  <c r="P81" i="8"/>
  <c r="P100" i="8"/>
  <c r="P13" i="8"/>
  <c r="O117" i="8"/>
  <c r="P95" i="8"/>
  <c r="O23" i="8"/>
  <c r="O94" i="8"/>
  <c r="O95" i="8"/>
  <c r="W14" i="8"/>
  <c r="W364" i="8"/>
  <c r="W15" i="8"/>
  <c r="W16" i="8"/>
  <c r="W18" i="8"/>
  <c r="W17" i="8"/>
  <c r="W84" i="8"/>
  <c r="W82" i="8"/>
  <c r="W83" i="8"/>
  <c r="W81" i="8"/>
  <c r="W100" i="8"/>
  <c r="W99" i="8"/>
  <c r="W101" i="8"/>
  <c r="W204" i="8"/>
  <c r="W221" i="8"/>
  <c r="W432" i="8"/>
  <c r="W186" i="8"/>
  <c r="W244" i="8"/>
  <c r="W439" i="8"/>
  <c r="W116" i="8"/>
  <c r="W504" i="8"/>
  <c r="W117" i="8"/>
  <c r="W396" i="8"/>
  <c r="W393" i="8"/>
  <c r="W442" i="8"/>
  <c r="W139" i="8"/>
  <c r="W138" i="8"/>
  <c r="W264" i="8"/>
  <c r="W345" i="8"/>
  <c r="W426" i="8"/>
  <c r="W203" i="8"/>
  <c r="W440" i="8"/>
  <c r="W219" i="8"/>
  <c r="W361" i="8"/>
  <c r="W218" i="8"/>
  <c r="W489" i="8"/>
  <c r="W213" i="8"/>
  <c r="W542" i="8"/>
  <c r="W457" i="8"/>
  <c r="W185" i="8"/>
  <c r="W320" i="8"/>
  <c r="W227" i="8"/>
  <c r="W510" i="8"/>
  <c r="W509" i="8"/>
  <c r="W333" i="8"/>
  <c r="W444" i="8"/>
  <c r="Q23" i="8"/>
  <c r="W23" i="8" s="1"/>
  <c r="W180" i="8"/>
  <c r="Q40" i="8"/>
  <c r="W40" i="8" s="1"/>
  <c r="W260" i="8"/>
  <c r="Q52" i="8"/>
  <c r="W52" i="8" s="1"/>
  <c r="W282" i="8"/>
  <c r="Q95" i="8"/>
  <c r="W95" i="8" s="1"/>
  <c r="W390" i="8"/>
  <c r="Q24" i="8"/>
  <c r="W24" i="8" s="1"/>
  <c r="W192" i="8"/>
  <c r="Q120" i="8"/>
  <c r="W120" i="8" s="1"/>
  <c r="W468" i="8"/>
  <c r="Q106" i="8"/>
  <c r="W106" i="8" s="1"/>
  <c r="W422" i="8"/>
  <c r="Q41" i="8"/>
  <c r="W41" i="8" s="1"/>
  <c r="W261" i="8"/>
  <c r="Q87" i="8"/>
  <c r="W87" i="8" s="1"/>
  <c r="W356" i="8"/>
  <c r="Q76" i="8"/>
  <c r="W76" i="8" s="1"/>
  <c r="W325" i="8"/>
  <c r="Q48" i="8"/>
  <c r="W48" i="8" s="1"/>
  <c r="W278" i="8"/>
  <c r="W134" i="8"/>
  <c r="W521" i="8"/>
  <c r="Q56" i="8"/>
  <c r="W56" i="8" s="1"/>
  <c r="W286" i="8"/>
  <c r="Q51" i="8"/>
  <c r="W51" i="8" s="1"/>
  <c r="W281" i="8"/>
  <c r="Q26" i="8"/>
  <c r="W26" i="8" s="1"/>
  <c r="W194" i="8"/>
  <c r="Q54" i="8"/>
  <c r="W54" i="8" s="1"/>
  <c r="W284" i="8"/>
  <c r="Q90" i="8"/>
  <c r="W90" i="8" s="1"/>
  <c r="W372" i="8"/>
  <c r="W315" i="8"/>
  <c r="W496" i="8"/>
  <c r="W334" i="8"/>
  <c r="W268" i="8"/>
  <c r="W232" i="8"/>
  <c r="W183" i="8"/>
  <c r="W460" i="8"/>
  <c r="W543" i="8"/>
  <c r="W501" i="8"/>
  <c r="W314" i="8"/>
  <c r="W366" i="8"/>
  <c r="W437" i="8"/>
  <c r="W469" i="8"/>
  <c r="W507" i="8"/>
  <c r="W250" i="8"/>
  <c r="W410" i="8"/>
  <c r="W214" i="8"/>
  <c r="W480" i="8"/>
  <c r="W540" i="8"/>
  <c r="W342" i="8"/>
  <c r="W492" i="8"/>
  <c r="W447" i="8"/>
  <c r="W487" i="8"/>
  <c r="W309" i="8"/>
  <c r="W351" i="8"/>
  <c r="W456" i="8"/>
  <c r="W477" i="8"/>
  <c r="W445" i="8"/>
  <c r="W329" i="8"/>
  <c r="W184" i="8"/>
  <c r="W263" i="8"/>
  <c r="W188" i="8"/>
  <c r="W262" i="8"/>
  <c r="W430" i="8"/>
  <c r="W490" i="8"/>
  <c r="W459" i="8"/>
  <c r="W310" i="8"/>
  <c r="W535" i="8"/>
  <c r="W199" i="8"/>
  <c r="W479" i="8"/>
  <c r="W357" i="8"/>
  <c r="W379" i="8"/>
  <c r="W336" i="8"/>
  <c r="W348" i="8"/>
  <c r="W350" i="8"/>
  <c r="W270" i="8"/>
  <c r="W392" i="8"/>
  <c r="W394" i="8"/>
  <c r="W288" i="8"/>
  <c r="Q85" i="8"/>
  <c r="W85" i="8" s="1"/>
  <c r="W354" i="8"/>
  <c r="Q70" i="8"/>
  <c r="W70" i="8" s="1"/>
  <c r="W306" i="8"/>
  <c r="Q107" i="8"/>
  <c r="W107" i="8" s="1"/>
  <c r="W423" i="8"/>
  <c r="Q77" i="8"/>
  <c r="W77" i="8" s="1"/>
  <c r="W326" i="8"/>
  <c r="Q109" i="8"/>
  <c r="W109" i="8" s="1"/>
  <c r="W425" i="8"/>
  <c r="Q125" i="8"/>
  <c r="W125" i="8" s="1"/>
  <c r="W499" i="8"/>
  <c r="Q119" i="8"/>
  <c r="W119" i="8" s="1"/>
  <c r="W467" i="8"/>
  <c r="Q33" i="8"/>
  <c r="W33" i="8" s="1"/>
  <c r="W240" i="8"/>
  <c r="Q49" i="8"/>
  <c r="W49" i="8" s="1"/>
  <c r="W279" i="8"/>
  <c r="Q72" i="8"/>
  <c r="W72" i="8" s="1"/>
  <c r="W308" i="8"/>
  <c r="Q111" i="8"/>
  <c r="W111" i="8" s="1"/>
  <c r="W435" i="8"/>
  <c r="Q112" i="8"/>
  <c r="W112" i="8" s="1"/>
  <c r="W436" i="8"/>
  <c r="Q118" i="8"/>
  <c r="W118" i="8" s="1"/>
  <c r="W466" i="8"/>
  <c r="Q108" i="8"/>
  <c r="W108" i="8" s="1"/>
  <c r="W424" i="8"/>
  <c r="Q97" i="8"/>
  <c r="W97" i="8" s="1"/>
  <c r="W403" i="8"/>
  <c r="W206" i="8"/>
  <c r="W527" i="8"/>
  <c r="W202" i="8"/>
  <c r="W317" i="8"/>
  <c r="W443" i="8"/>
  <c r="W212" i="8"/>
  <c r="W233" i="8"/>
  <c r="W222" i="8"/>
  <c r="W217" i="8"/>
  <c r="W406" i="8"/>
  <c r="W211" i="8"/>
  <c r="W358" i="8"/>
  <c r="W248" i="8"/>
  <c r="W316" i="8"/>
  <c r="W455" i="8"/>
  <c r="W503" i="8"/>
  <c r="W427" i="8"/>
  <c r="W313" i="8"/>
  <c r="W448" i="8"/>
  <c r="W463" i="8"/>
  <c r="W506" i="8"/>
  <c r="W252" i="8"/>
  <c r="W220" i="8"/>
  <c r="W215" i="8"/>
  <c r="W494" i="8"/>
  <c r="W235" i="8"/>
  <c r="W238" i="8"/>
  <c r="W533" i="8"/>
  <c r="W485" i="8"/>
  <c r="W412" i="8"/>
  <c r="W537" i="8"/>
  <c r="W376" i="8"/>
  <c r="W431" i="8"/>
  <c r="W265" i="8"/>
  <c r="W311" i="8"/>
  <c r="W344" i="8"/>
  <c r="W335" i="8"/>
  <c r="W266" i="8"/>
  <c r="W453" i="8"/>
  <c r="W375" i="8"/>
  <c r="W331" i="8"/>
  <c r="W181" i="8"/>
  <c r="W187" i="8"/>
  <c r="W269" i="8"/>
  <c r="W495" i="8"/>
  <c r="W332" i="8"/>
  <c r="W327" i="8"/>
  <c r="W399" i="8"/>
  <c r="W395" i="8"/>
  <c r="W137" i="8"/>
  <c r="W532" i="8"/>
  <c r="Q53" i="8"/>
  <c r="W53" i="8" s="1"/>
  <c r="W283" i="8"/>
  <c r="Q126" i="8"/>
  <c r="W126" i="8" s="1"/>
  <c r="W500" i="8"/>
  <c r="Q123" i="8"/>
  <c r="W123" i="8" s="1"/>
  <c r="W484" i="8"/>
  <c r="Q30" i="8"/>
  <c r="W30" i="8" s="1"/>
  <c r="W224" i="8"/>
  <c r="Q50" i="8"/>
  <c r="W50" i="8" s="1"/>
  <c r="W280" i="8"/>
  <c r="Q121" i="8"/>
  <c r="W121" i="8" s="1"/>
  <c r="W482" i="8"/>
  <c r="Q80" i="8"/>
  <c r="W80" i="8" s="1"/>
  <c r="W340" i="8"/>
  <c r="Q98" i="8"/>
  <c r="W98" i="8" s="1"/>
  <c r="W404" i="8"/>
  <c r="W136" i="8"/>
  <c r="W531" i="8"/>
  <c r="Q122" i="8"/>
  <c r="W122" i="8" s="1"/>
  <c r="W483" i="8"/>
  <c r="Q105" i="8"/>
  <c r="W105" i="8" s="1"/>
  <c r="W421" i="8"/>
  <c r="Q39" i="8"/>
  <c r="W39" i="8" s="1"/>
  <c r="W259" i="8"/>
  <c r="Q55" i="8"/>
  <c r="W55" i="8" s="1"/>
  <c r="W285" i="8"/>
  <c r="Q25" i="8"/>
  <c r="W25" i="8" s="1"/>
  <c r="W193" i="8"/>
  <c r="Q32" i="8"/>
  <c r="W32" i="8" s="1"/>
  <c r="W226" i="8"/>
  <c r="Q71" i="8"/>
  <c r="W71" i="8" s="1"/>
  <c r="W307" i="8"/>
  <c r="Q31" i="8"/>
  <c r="W31" i="8" s="1"/>
  <c r="W225" i="8"/>
  <c r="Q28" i="8"/>
  <c r="W28" i="8" s="1"/>
  <c r="W209" i="8"/>
  <c r="Q29" i="8"/>
  <c r="W29" i="8" s="1"/>
  <c r="W210" i="8"/>
  <c r="Q35" i="8"/>
  <c r="W35" i="8" s="1"/>
  <c r="W242" i="8"/>
  <c r="Q86" i="8"/>
  <c r="W86" i="8" s="1"/>
  <c r="W355" i="8"/>
  <c r="Q34" i="8"/>
  <c r="W34" i="8" s="1"/>
  <c r="W241" i="8"/>
  <c r="W197" i="8"/>
  <c r="W229" i="8"/>
  <c r="W228" i="8"/>
  <c r="W237" i="8"/>
  <c r="W198" i="8"/>
  <c r="W383" i="8"/>
  <c r="W502" i="8"/>
  <c r="W341" i="8"/>
  <c r="W544" i="8"/>
  <c r="W476" i="8"/>
  <c r="W205" i="8"/>
  <c r="W408" i="8"/>
  <c r="W365" i="8"/>
  <c r="W415" i="8"/>
  <c r="W454" i="8"/>
  <c r="W473" i="8"/>
  <c r="W230" i="8"/>
  <c r="W347" i="8"/>
  <c r="W359" i="8"/>
  <c r="W505" i="8"/>
  <c r="W411" i="8"/>
  <c r="W318" i="8"/>
  <c r="W253" i="8"/>
  <c r="W216" i="8"/>
  <c r="W319" i="8"/>
  <c r="W201" i="8"/>
  <c r="W312" i="8"/>
  <c r="W346" i="8"/>
  <c r="W534" i="8"/>
  <c r="W249" i="8"/>
  <c r="W245" i="8"/>
  <c r="W360" i="8"/>
  <c r="W196" i="8"/>
  <c r="W446" i="8"/>
  <c r="W541" i="8"/>
  <c r="W236" i="8"/>
  <c r="W522" i="8"/>
  <c r="W524" i="8"/>
  <c r="W254" i="8"/>
  <c r="W189" i="8"/>
  <c r="W409" i="8"/>
  <c r="W373" i="8"/>
  <c r="W384" i="8"/>
  <c r="W491" i="8"/>
  <c r="W478" i="8"/>
  <c r="W526" i="8"/>
  <c r="W247" i="8"/>
  <c r="W182" i="8"/>
  <c r="W536" i="8"/>
  <c r="W414" i="8"/>
  <c r="W458" i="8"/>
  <c r="W407" i="8"/>
  <c r="W391" i="8"/>
  <c r="W287" i="8"/>
  <c r="W438" i="8"/>
  <c r="W243" i="8"/>
  <c r="W234" i="8"/>
  <c r="W363" i="8"/>
  <c r="W470" i="8"/>
  <c r="W538" i="8"/>
  <c r="W367" i="8"/>
  <c r="W195" i="8"/>
  <c r="W246" i="8"/>
  <c r="W539" i="8"/>
  <c r="W474" i="8"/>
  <c r="W523" i="8"/>
  <c r="W378" i="8"/>
  <c r="W441" i="8"/>
  <c r="W512" i="8"/>
  <c r="W343" i="8"/>
  <c r="W231" i="8"/>
  <c r="W472" i="8"/>
  <c r="W508" i="8"/>
  <c r="W382" i="8"/>
  <c r="W330" i="8"/>
  <c r="W475" i="8"/>
  <c r="W464" i="8"/>
  <c r="W377" i="8"/>
  <c r="W362" i="8"/>
  <c r="W190" i="8"/>
  <c r="W471" i="8"/>
  <c r="W267" i="8"/>
  <c r="W416" i="8"/>
  <c r="W349" i="8"/>
  <c r="W511" i="8"/>
  <c r="W352" i="8"/>
  <c r="W251" i="8"/>
  <c r="W405" i="8"/>
  <c r="W200" i="8"/>
  <c r="W493" i="8"/>
  <c r="W525" i="8"/>
  <c r="W368" i="8"/>
  <c r="W413" i="8"/>
  <c r="W428" i="8"/>
  <c r="W462" i="8"/>
  <c r="W429" i="8"/>
  <c r="W374" i="8"/>
  <c r="W328" i="8"/>
  <c r="W486" i="8"/>
  <c r="W381" i="8"/>
  <c r="W528" i="8"/>
  <c r="W488" i="8"/>
  <c r="W380" i="8"/>
  <c r="W461" i="8"/>
  <c r="W398" i="8"/>
  <c r="W400" i="8"/>
  <c r="W397" i="8"/>
  <c r="W168" i="8"/>
  <c r="W165" i="8"/>
  <c r="W171" i="8"/>
  <c r="W169" i="8"/>
  <c r="W170" i="8"/>
  <c r="W166" i="8"/>
  <c r="Q13" i="8"/>
  <c r="W13" i="8" s="1"/>
  <c r="W164" i="8"/>
  <c r="W167" i="8"/>
  <c r="W73" i="8" l="1"/>
  <c r="W78" i="8"/>
  <c r="W103" i="8"/>
  <c r="W130" i="8"/>
  <c r="W75" i="8"/>
  <c r="W110" i="8"/>
  <c r="W88" i="8"/>
  <c r="W96" i="8"/>
  <c r="W115" i="8"/>
  <c r="W102" i="8"/>
  <c r="W114" i="8"/>
  <c r="W127" i="8"/>
  <c r="W133" i="8"/>
  <c r="W113" i="8"/>
  <c r="W74" i="8"/>
  <c r="W132" i="8"/>
  <c r="R142" i="8"/>
  <c r="R148" i="8" s="1"/>
  <c r="U142" i="8"/>
  <c r="U148" i="8" s="1"/>
  <c r="T142" i="8"/>
  <c r="T148" i="8" s="1"/>
  <c r="W62" i="8"/>
  <c r="W69" i="8"/>
  <c r="W66" i="8"/>
  <c r="G141" i="8"/>
  <c r="S142" i="8"/>
  <c r="S148" i="8" s="1"/>
  <c r="W57" i="8"/>
  <c r="W59" i="8"/>
  <c r="W67" i="8"/>
  <c r="W65" i="8"/>
  <c r="W61" i="8"/>
  <c r="W60" i="8"/>
  <c r="W68" i="8"/>
  <c r="W64" i="8"/>
  <c r="W63" i="8"/>
  <c r="W58" i="8"/>
  <c r="Q142" i="8"/>
  <c r="Q148" i="8" s="1"/>
  <c r="W142" i="8" l="1"/>
  <c r="M75" i="13"/>
  <c r="S29" i="13"/>
</calcChain>
</file>

<file path=xl/comments1.xml><?xml version="1.0" encoding="utf-8"?>
<comments xmlns="http://schemas.openxmlformats.org/spreadsheetml/2006/main">
  <authors>
    <author>default</author>
  </authors>
  <commentList>
    <comment ref="AW2" authorId="0" shapeId="0">
      <text>
        <r>
          <rPr>
            <b/>
            <sz val="9"/>
            <color indexed="81"/>
            <rFont val="Tahoma"/>
            <charset val="1"/>
          </rPr>
          <t>default:</t>
        </r>
        <r>
          <rPr>
            <sz val="9"/>
            <color indexed="81"/>
            <rFont val="Tahoma"/>
            <charset val="1"/>
          </rPr>
          <t xml:space="preserve">
Click on cell then Click on arrow and choose calss</t>
        </r>
      </text>
    </comment>
    <comment ref="BI2" authorId="0" shapeId="0">
      <text>
        <r>
          <rPr>
            <b/>
            <sz val="9"/>
            <color indexed="81"/>
            <rFont val="Tahoma"/>
            <charset val="1"/>
          </rPr>
          <t>default:</t>
        </r>
        <r>
          <rPr>
            <sz val="9"/>
            <color indexed="81"/>
            <rFont val="Tahoma"/>
            <charset val="1"/>
          </rPr>
          <t xml:space="preserve">
Click on cell then Click on arrow and choose Date time in green are Personal bests</t>
        </r>
      </text>
    </comment>
  </commentList>
</comments>
</file>

<file path=xl/sharedStrings.xml><?xml version="1.0" encoding="utf-8"?>
<sst xmlns="http://schemas.openxmlformats.org/spreadsheetml/2006/main" count="3770" uniqueCount="883">
  <si>
    <t>4BF</t>
  </si>
  <si>
    <t>4AF</t>
  </si>
  <si>
    <t>RT</t>
  </si>
  <si>
    <t>6CR</t>
  </si>
  <si>
    <t>4S</t>
  </si>
  <si>
    <t>6BR</t>
  </si>
  <si>
    <t>8A</t>
  </si>
  <si>
    <t>4AR</t>
  </si>
  <si>
    <t>NISSAN SENTRA</t>
  </si>
  <si>
    <t>NISSAN SABER 2LTR</t>
  </si>
  <si>
    <t>FORD ESCORT 3L V6</t>
  </si>
  <si>
    <t>BMW S1000RR</t>
  </si>
  <si>
    <t>VW SIROCCO</t>
  </si>
  <si>
    <t>NISSAN VVL</t>
  </si>
  <si>
    <t>VW GOLF</t>
  </si>
  <si>
    <t>NISSAN/MAZDA ROTARY TURBO</t>
  </si>
  <si>
    <t>VW GTI 3</t>
  </si>
  <si>
    <t xml:space="preserve">TOYOTA 16V </t>
  </si>
  <si>
    <t>BMW LEXUS V8</t>
  </si>
  <si>
    <t>NISSAN GTR</t>
  </si>
  <si>
    <t>4EX</t>
  </si>
  <si>
    <t>Suzuki 1000cc</t>
  </si>
  <si>
    <t>TOYOTA</t>
  </si>
  <si>
    <t>4AWD</t>
  </si>
  <si>
    <t xml:space="preserve">TOYOTA CONQUEST  </t>
  </si>
  <si>
    <t>NISSAN SENTRA STI</t>
  </si>
  <si>
    <t>VW CITI GOLF 2LTR</t>
  </si>
  <si>
    <t>FORD ESCORT MK1</t>
  </si>
  <si>
    <t>TOYOTA/HONDA</t>
  </si>
  <si>
    <t>GOLF MK1 2LTR 16V</t>
  </si>
  <si>
    <t>TOYOTA COROLLA 2JC</t>
  </si>
  <si>
    <t>TOYOTA TAZZ</t>
  </si>
  <si>
    <t>MERCEDEZ A45</t>
  </si>
  <si>
    <t>Race #</t>
  </si>
  <si>
    <t>Lic No</t>
  </si>
  <si>
    <t>Class</t>
  </si>
  <si>
    <t>Name</t>
  </si>
  <si>
    <t>Best Time</t>
  </si>
  <si>
    <t>Surname</t>
  </si>
  <si>
    <t>DANIELS</t>
  </si>
  <si>
    <t>SIRKHOTTE</t>
  </si>
  <si>
    <t>JOHNSON</t>
  </si>
  <si>
    <t>PILCHER</t>
  </si>
  <si>
    <t>MOSTERT</t>
  </si>
  <si>
    <t>THOMAS</t>
  </si>
  <si>
    <t>LEONIE</t>
  </si>
  <si>
    <t>LEWIS</t>
  </si>
  <si>
    <t>JONKER</t>
  </si>
  <si>
    <t>JEFTHA</t>
  </si>
  <si>
    <t>RASDIEN</t>
  </si>
  <si>
    <t>ENGELBRECHT</t>
  </si>
  <si>
    <t>SNAYERS</t>
  </si>
  <si>
    <t>VENTER</t>
  </si>
  <si>
    <t>MOOSA</t>
  </si>
  <si>
    <t>OLIVIER</t>
  </si>
  <si>
    <t>TIFLEON</t>
  </si>
  <si>
    <t>GOUWS</t>
  </si>
  <si>
    <t>ELS</t>
  </si>
  <si>
    <t>AMIEN</t>
  </si>
  <si>
    <t>LANTZ</t>
  </si>
  <si>
    <t>MENDES</t>
  </si>
  <si>
    <t>CLAYTON</t>
  </si>
  <si>
    <t>NAZEEM</t>
  </si>
  <si>
    <t>JEVON</t>
  </si>
  <si>
    <t>CHESTON</t>
  </si>
  <si>
    <t>GURSHAN</t>
  </si>
  <si>
    <t>ASHRAF</t>
  </si>
  <si>
    <t>GLEN</t>
  </si>
  <si>
    <t>JACQUES</t>
  </si>
  <si>
    <t>MIKE</t>
  </si>
  <si>
    <t>ZAYN</t>
  </si>
  <si>
    <t>TASHRIQ</t>
  </si>
  <si>
    <t>CHRISTO</t>
  </si>
  <si>
    <t>DIVAN</t>
  </si>
  <si>
    <t>ROBIN</t>
  </si>
  <si>
    <t>Gordon</t>
  </si>
  <si>
    <t>HASSAN</t>
  </si>
  <si>
    <t>GOESNIE</t>
  </si>
  <si>
    <t>STEPHEN</t>
  </si>
  <si>
    <t>ALDON</t>
  </si>
  <si>
    <t>RYAN</t>
  </si>
  <si>
    <t>ENVER</t>
  </si>
  <si>
    <t>PHILLIP</t>
  </si>
  <si>
    <t>CHARLETON</t>
  </si>
  <si>
    <t>6AWD</t>
  </si>
  <si>
    <t>Man Lee</t>
  </si>
  <si>
    <t>Unli STD</t>
  </si>
  <si>
    <t>Audi S3</t>
  </si>
  <si>
    <t>600STD</t>
  </si>
  <si>
    <t>BYRON</t>
  </si>
  <si>
    <t>RAMANO</t>
  </si>
  <si>
    <t>LEWACK</t>
  </si>
  <si>
    <t>CITI GOLF</t>
  </si>
  <si>
    <t>6AR</t>
  </si>
  <si>
    <t>Ford Escort 3ltr</t>
  </si>
  <si>
    <t>REG</t>
  </si>
  <si>
    <t>CLUB</t>
  </si>
  <si>
    <t>Lic Type</t>
  </si>
  <si>
    <t>NAT</t>
  </si>
  <si>
    <t>UNLI MOD</t>
  </si>
  <si>
    <t>LOTTERING</t>
  </si>
  <si>
    <t>HONDA CBR 600</t>
  </si>
  <si>
    <t>NISSAN SR20</t>
  </si>
  <si>
    <t>SAUD</t>
  </si>
  <si>
    <t>BASSA</t>
  </si>
  <si>
    <t>TIMOTHY</t>
  </si>
  <si>
    <t>OPEL GTE</t>
  </si>
  <si>
    <t>OPEL CORSA</t>
  </si>
  <si>
    <t>dq</t>
  </si>
  <si>
    <t>9.700</t>
  </si>
  <si>
    <t>DQ</t>
  </si>
  <si>
    <t>10.885</t>
  </si>
  <si>
    <t>dq9,148</t>
  </si>
  <si>
    <t>DQ13,820</t>
  </si>
  <si>
    <t>DQ 11,688</t>
  </si>
  <si>
    <t>dq9,109</t>
  </si>
  <si>
    <t>15.0034</t>
  </si>
  <si>
    <t>11.271</t>
  </si>
  <si>
    <t>dq18,721</t>
  </si>
  <si>
    <t>POS</t>
  </si>
  <si>
    <t>UNLI STD</t>
  </si>
  <si>
    <t>DNF</t>
  </si>
  <si>
    <t>EXCL</t>
  </si>
  <si>
    <t>OE</t>
  </si>
  <si>
    <t>Vehicle</t>
  </si>
  <si>
    <t>Overall Results AMSC Drags 3 March 2018</t>
  </si>
  <si>
    <t>Points</t>
  </si>
  <si>
    <t>4CF</t>
  </si>
  <si>
    <t>4CR</t>
  </si>
  <si>
    <t>4BR</t>
  </si>
  <si>
    <t>EX</t>
  </si>
  <si>
    <t>8B</t>
  </si>
  <si>
    <t>5AWD</t>
  </si>
  <si>
    <t>RA</t>
  </si>
  <si>
    <t>6BF</t>
  </si>
  <si>
    <t>AMSC</t>
  </si>
  <si>
    <t>TOTAL</t>
  </si>
  <si>
    <t>Pos</t>
  </si>
  <si>
    <t>COMPETITOR NAME &amp; SURNAME</t>
  </si>
  <si>
    <t>MSA LICENCE NUMBER</t>
  </si>
  <si>
    <t>RACE NUMBER</t>
  </si>
  <si>
    <t>REGION</t>
  </si>
  <si>
    <t>PROVISIONAL RESULTS SUBJECT TO CHANGE</t>
  </si>
  <si>
    <t>Club</t>
  </si>
  <si>
    <t>Reg</t>
  </si>
  <si>
    <t>2nd Best</t>
  </si>
  <si>
    <t>% Erro</t>
  </si>
  <si>
    <t>Total</t>
  </si>
  <si>
    <t>Points Club</t>
  </si>
  <si>
    <t>Points REG</t>
  </si>
  <si>
    <t>Posision Club</t>
  </si>
  <si>
    <t>Posision REG</t>
  </si>
  <si>
    <t>EC</t>
  </si>
  <si>
    <t>2018 AMSC CLUB DRAGRACING CHAMPIONSHIP - CLASSES</t>
  </si>
  <si>
    <t>ROBIN VENTER</t>
  </si>
  <si>
    <t>DIVAN SNAYERS</t>
  </si>
  <si>
    <t>DONAVAN VOSLOO</t>
  </si>
  <si>
    <t>WILLIE FOUCHE</t>
  </si>
  <si>
    <t>CHRISTO ENGELBRECHT</t>
  </si>
  <si>
    <t>MIKE LEWIS</t>
  </si>
  <si>
    <t>DEAN BOSMAN</t>
  </si>
  <si>
    <t>WAYNE SMITH</t>
  </si>
  <si>
    <t>ENVER AMIEN</t>
  </si>
  <si>
    <t>CLAYTON DANIELS</t>
  </si>
  <si>
    <t>QUINTICE FOUCHE</t>
  </si>
  <si>
    <t>3rd Best</t>
  </si>
  <si>
    <t>Race # Ranked</t>
  </si>
  <si>
    <t>Points in Ranked</t>
  </si>
  <si>
    <t>Abrahams</t>
  </si>
  <si>
    <t>Naseem</t>
  </si>
  <si>
    <t>Ahmed</t>
  </si>
  <si>
    <t>Enver</t>
  </si>
  <si>
    <t>Amien</t>
  </si>
  <si>
    <t>No</t>
  </si>
  <si>
    <t>Barnard</t>
  </si>
  <si>
    <t>Donovan</t>
  </si>
  <si>
    <t>Ashley</t>
  </si>
  <si>
    <t>Dean</t>
  </si>
  <si>
    <t>Bosman</t>
  </si>
  <si>
    <t>Corne</t>
  </si>
  <si>
    <t>Wayne</t>
  </si>
  <si>
    <t>Botha</t>
  </si>
  <si>
    <t>Mike</t>
  </si>
  <si>
    <t>Daniel</t>
  </si>
  <si>
    <t>Ryan</t>
  </si>
  <si>
    <t>Coetzee</t>
  </si>
  <si>
    <t>Clayton</t>
  </si>
  <si>
    <t>Daniels</t>
  </si>
  <si>
    <t>Barry</t>
  </si>
  <si>
    <t>Glen</t>
  </si>
  <si>
    <t>Marais</t>
  </si>
  <si>
    <t>Els</t>
  </si>
  <si>
    <t>Christo</t>
  </si>
  <si>
    <t>Engelbrecht</t>
  </si>
  <si>
    <t>Thomas</t>
  </si>
  <si>
    <t>Willie</t>
  </si>
  <si>
    <t>Fouche</t>
  </si>
  <si>
    <t>Quintice</t>
  </si>
  <si>
    <t>Kevin</t>
  </si>
  <si>
    <t>Sean</t>
  </si>
  <si>
    <t>Gouws</t>
  </si>
  <si>
    <t>Andrew</t>
  </si>
  <si>
    <t>Guscott</t>
  </si>
  <si>
    <t>Leon</t>
  </si>
  <si>
    <t>Franklin</t>
  </si>
  <si>
    <t>Jeftha</t>
  </si>
  <si>
    <t>Irfaan</t>
  </si>
  <si>
    <t>Johnson</t>
  </si>
  <si>
    <t>Jonker</t>
  </si>
  <si>
    <t>Zayn</t>
  </si>
  <si>
    <t>Jacques</t>
  </si>
  <si>
    <t>Klase</t>
  </si>
  <si>
    <t>Lantz</t>
  </si>
  <si>
    <t>Craig</t>
  </si>
  <si>
    <t>Lawrence</t>
  </si>
  <si>
    <t>Ramano</t>
  </si>
  <si>
    <t>Lewack</t>
  </si>
  <si>
    <t>Lewis</t>
  </si>
  <si>
    <t>Debbie</t>
  </si>
  <si>
    <t>Shiraaz</t>
  </si>
  <si>
    <t>Mahomed</t>
  </si>
  <si>
    <t>Riyaadh</t>
  </si>
  <si>
    <t>Michael</t>
  </si>
  <si>
    <t>David</t>
  </si>
  <si>
    <t>Gavin</t>
  </si>
  <si>
    <t>Shaun</t>
  </si>
  <si>
    <t>Terry</t>
  </si>
  <si>
    <t>Mostert</t>
  </si>
  <si>
    <t>Justin</t>
  </si>
  <si>
    <t>Muller</t>
  </si>
  <si>
    <t>Nel</t>
  </si>
  <si>
    <t>Nicholson</t>
  </si>
  <si>
    <t>Nolan</t>
  </si>
  <si>
    <t>Gerhard</t>
  </si>
  <si>
    <t>Ricardo</t>
  </si>
  <si>
    <t>Phillips</t>
  </si>
  <si>
    <t>Cheston</t>
  </si>
  <si>
    <t>Pilcher</t>
  </si>
  <si>
    <t>Rynhardt</t>
  </si>
  <si>
    <t>Pretorius</t>
  </si>
  <si>
    <t>Ashraf</t>
  </si>
  <si>
    <t>Rangasamy</t>
  </si>
  <si>
    <t>Tashriq</t>
  </si>
  <si>
    <t>Rasdien</t>
  </si>
  <si>
    <t>Emraan</t>
  </si>
  <si>
    <t>Robinson</t>
  </si>
  <si>
    <t>Brendon</t>
  </si>
  <si>
    <t>Neil</t>
  </si>
  <si>
    <t>Quinsley</t>
  </si>
  <si>
    <t>Sale</t>
  </si>
  <si>
    <t>Scholtz</t>
  </si>
  <si>
    <t>Nazeem</t>
  </si>
  <si>
    <t>Sirkhotte</t>
  </si>
  <si>
    <t>Slabbert</t>
  </si>
  <si>
    <t>Donald</t>
  </si>
  <si>
    <t>Smith</t>
  </si>
  <si>
    <t>Divan</t>
  </si>
  <si>
    <t>Snayers</t>
  </si>
  <si>
    <t>Robin</t>
  </si>
  <si>
    <t>Stephen</t>
  </si>
  <si>
    <t>Riaan</t>
  </si>
  <si>
    <t>Theunis</t>
  </si>
  <si>
    <t>Venter</t>
  </si>
  <si>
    <t>Vosloo</t>
  </si>
  <si>
    <t>Williams</t>
  </si>
  <si>
    <t>Wittstock</t>
  </si>
  <si>
    <t>Matthew</t>
  </si>
  <si>
    <t>Christopher</t>
  </si>
  <si>
    <t>RANGASAMY</t>
  </si>
  <si>
    <t>HERMANN</t>
  </si>
  <si>
    <t>FRANKLIN</t>
  </si>
  <si>
    <t>TERENCE</t>
  </si>
  <si>
    <t>TBC</t>
  </si>
  <si>
    <t>BRENDON</t>
  </si>
  <si>
    <t>PARSONS</t>
  </si>
  <si>
    <t>AUDI TTRS</t>
  </si>
  <si>
    <t>RIYAAZ</t>
  </si>
  <si>
    <t>SHARMAR</t>
  </si>
  <si>
    <t>HONDA V TEC</t>
  </si>
  <si>
    <t>RUAN</t>
  </si>
  <si>
    <t>MINNIE</t>
  </si>
  <si>
    <t>ASHLEY</t>
  </si>
  <si>
    <t>STEENBERG</t>
  </si>
  <si>
    <t>VISWANATHAN</t>
  </si>
  <si>
    <t>WILLIAMS</t>
  </si>
  <si>
    <t>FLAMEWELL</t>
  </si>
  <si>
    <t>BMW V8</t>
  </si>
  <si>
    <t>JAMIAN</t>
  </si>
  <si>
    <t>QUIRK</t>
  </si>
  <si>
    <t>OE17566</t>
  </si>
  <si>
    <t>GEORGE</t>
  </si>
  <si>
    <t>nt</t>
  </si>
  <si>
    <t>JP</t>
  </si>
  <si>
    <t>NISSAN SABRE SR20</t>
  </si>
  <si>
    <t>Overall Results AMSC Drags 12 May 2018</t>
  </si>
  <si>
    <t>VW GOLF 2LTR</t>
  </si>
  <si>
    <t>MATTHEUS</t>
  </si>
  <si>
    <t>VW Golf 2</t>
  </si>
  <si>
    <t>DONOVAN VOSLOO</t>
  </si>
  <si>
    <t>DEAN  BOSMAN</t>
  </si>
  <si>
    <t>BRENDON PARSONS</t>
  </si>
  <si>
    <t>Gordon NICHOLSON</t>
  </si>
  <si>
    <t>FRANKLIN JEFTHA</t>
  </si>
  <si>
    <t>RAMANO LEWACK</t>
  </si>
  <si>
    <t>RIYAADH Man Lee</t>
  </si>
  <si>
    <t>RIYAAZ SHARMAR</t>
  </si>
  <si>
    <t>JACQUES STEENBERG</t>
  </si>
  <si>
    <t>JAMIAN QUIRK</t>
  </si>
  <si>
    <t>JP PEENS</t>
  </si>
  <si>
    <t>ZAYN JONKER</t>
  </si>
  <si>
    <t>CHESTON PILCHER</t>
  </si>
  <si>
    <t>CLAYTON ROCKMAN</t>
  </si>
  <si>
    <t>IFAAN ABRAHAMS</t>
  </si>
  <si>
    <t>JUSTIN MULLER</t>
  </si>
  <si>
    <t>ASHRAF RANGASAMY</t>
  </si>
  <si>
    <t>RYAN ELS</t>
  </si>
  <si>
    <t>TASHRIQ RASDIEN</t>
  </si>
  <si>
    <t>SHIRAAZ MAHOMED</t>
  </si>
  <si>
    <t>HERMANN MOSTERT</t>
  </si>
  <si>
    <t>NAZEEM SIRKHOTTE</t>
  </si>
  <si>
    <t>NASEEM AHMED</t>
  </si>
  <si>
    <t>ASHLEY FLAMWELL</t>
  </si>
  <si>
    <t>ASHLEY FLAMEWELL</t>
  </si>
  <si>
    <t>TERENCE LANTZ</t>
  </si>
  <si>
    <t>CHARLETON MENDES</t>
  </si>
  <si>
    <t>VISWANATHAN WILLIAMS</t>
  </si>
  <si>
    <t>BYRON JOHNSON</t>
  </si>
  <si>
    <t>JEVON JOHNSON</t>
  </si>
  <si>
    <t>O'KEEFE GEORGE</t>
  </si>
  <si>
    <t>GREG BROWNE</t>
  </si>
  <si>
    <t>ROBERTO JONKER</t>
  </si>
  <si>
    <t>DAYAAN PADAYACHEY</t>
  </si>
  <si>
    <t>STUART SMITH</t>
  </si>
  <si>
    <t>OPEL KADETT 16V</t>
  </si>
  <si>
    <t>EDWIN</t>
  </si>
  <si>
    <t>HART</t>
  </si>
  <si>
    <t>SWART</t>
  </si>
  <si>
    <t>135i BMW</t>
  </si>
  <si>
    <t>IZELLE</t>
  </si>
  <si>
    <t>JASSEN</t>
  </si>
  <si>
    <t>FORD FIESTA Sti</t>
  </si>
  <si>
    <t>OKEEFE</t>
  </si>
  <si>
    <t>RODNEY</t>
  </si>
  <si>
    <t>TIM</t>
  </si>
  <si>
    <t>VW BEETLE 2L</t>
  </si>
  <si>
    <t>TOYOTA COROLLA</t>
  </si>
  <si>
    <t>VAN EHENT</t>
  </si>
  <si>
    <t>TOTOTA COROLLA</t>
  </si>
  <si>
    <t>MATTHEW</t>
  </si>
  <si>
    <t>BUSSY</t>
  </si>
  <si>
    <t>no time</t>
  </si>
  <si>
    <t>Overall Results AMSC Drags 28 JULY 2018</t>
  </si>
  <si>
    <t>THEUNIS</t>
  </si>
  <si>
    <t>VAN SCHALKWYK</t>
  </si>
  <si>
    <t>NISSAN SKYLINE GTR R35</t>
  </si>
  <si>
    <t>THEUNIS VAN SCHALKWYK</t>
  </si>
  <si>
    <t>2018 AMSC CLUB DAGRACING CHAMPIONSHIP - Overall</t>
  </si>
  <si>
    <t>EDWIN HART</t>
  </si>
  <si>
    <t>LAREN ODENDAAL</t>
  </si>
  <si>
    <t>STEPHEN SWART</t>
  </si>
  <si>
    <t>JACQUES KLASE</t>
  </si>
  <si>
    <t>AMISH RAGA</t>
  </si>
  <si>
    <t>PRESHEN</t>
  </si>
  <si>
    <t>NAZCKER</t>
  </si>
  <si>
    <t>SHIVEN</t>
  </si>
  <si>
    <t>NAICKER</t>
  </si>
  <si>
    <t>VW GOLF 7R</t>
  </si>
  <si>
    <t>WESLEY</t>
  </si>
  <si>
    <t>STRYDOM</t>
  </si>
  <si>
    <t xml:space="preserve">SUZUKI GSXR 1000 </t>
  </si>
  <si>
    <t>DENZAL</t>
  </si>
  <si>
    <t>NAIDOO</t>
  </si>
  <si>
    <t>FERGUS</t>
  </si>
  <si>
    <t>VAN ROOI</t>
  </si>
  <si>
    <t>FORD FIEST ST180</t>
  </si>
  <si>
    <t>JEAN</t>
  </si>
  <si>
    <t>MYBURGH</t>
  </si>
  <si>
    <t>TOYOTA 20V Turbo</t>
  </si>
  <si>
    <t>HAYDEN</t>
  </si>
  <si>
    <t>KOOPMAN</t>
  </si>
  <si>
    <t>SUZUKI GSXR750</t>
  </si>
  <si>
    <t>KUVEN</t>
  </si>
  <si>
    <t>GOVENDER</t>
  </si>
  <si>
    <t>VW GOLF GTI</t>
  </si>
  <si>
    <t>AUDI S3</t>
  </si>
  <si>
    <t>LENO</t>
  </si>
  <si>
    <t>McCALLUM</t>
  </si>
  <si>
    <t>VW Golf 7R</t>
  </si>
  <si>
    <t>BREDON</t>
  </si>
  <si>
    <t>BELDON</t>
  </si>
  <si>
    <t>Audi s3</t>
  </si>
  <si>
    <t>STEFAN</t>
  </si>
  <si>
    <t>MENTOOR</t>
  </si>
  <si>
    <t>NISSAN SENTRA 2L 16V</t>
  </si>
  <si>
    <t>VW GOLF 7</t>
  </si>
  <si>
    <t>HONDA VTEC</t>
  </si>
  <si>
    <t>Back up</t>
  </si>
  <si>
    <t>JAR-R</t>
  </si>
  <si>
    <t>VAN WYK</t>
  </si>
  <si>
    <t>GLEN LEONIE</t>
  </si>
  <si>
    <t>JAR-R VAN WYK</t>
  </si>
  <si>
    <t xml:space="preserve">Aldo Scribante Drag Racing - Class - </t>
  </si>
  <si>
    <t>Unique No</t>
  </si>
  <si>
    <t>Position</t>
  </si>
  <si>
    <t>Driver</t>
  </si>
  <si>
    <t>Time</t>
  </si>
  <si>
    <t>Date</t>
  </si>
  <si>
    <t>Toyota Conquest</t>
  </si>
  <si>
    <t>Nissan Sentra STI</t>
  </si>
  <si>
    <t>Honda Vtec</t>
  </si>
  <si>
    <t>Opel Corsa</t>
  </si>
  <si>
    <t>VW Golf 2ltr</t>
  </si>
  <si>
    <t>Citi Golf</t>
  </si>
  <si>
    <t>Ford Escord MK1</t>
  </si>
  <si>
    <t>Toyota 16v</t>
  </si>
  <si>
    <t>Audi</t>
  </si>
  <si>
    <t>VW Golf 6 Edition</t>
  </si>
  <si>
    <t>VW Polo Tdi</t>
  </si>
  <si>
    <t>VW Scirocco</t>
  </si>
  <si>
    <t>Ford Fieste 1.6 Turbo</t>
  </si>
  <si>
    <t>VW 7R Golf</t>
  </si>
  <si>
    <t>Toyota/Honda</t>
  </si>
  <si>
    <t>Honda Civic 2ltr</t>
  </si>
  <si>
    <t>Nissan Sabre 2ltr</t>
  </si>
  <si>
    <t>Nissan Sabre SR20</t>
  </si>
  <si>
    <t>Nissan Sentra</t>
  </si>
  <si>
    <t>Toyota Tazz</t>
  </si>
  <si>
    <t>Audi TTRS</t>
  </si>
  <si>
    <t>Ford Escort 3L V6</t>
  </si>
  <si>
    <t>Nissan GTR</t>
  </si>
  <si>
    <t>Toyota Corolla 2JZ</t>
  </si>
  <si>
    <t>BMW E46</t>
  </si>
  <si>
    <t>Nissan 200sx</t>
  </si>
  <si>
    <t>Jaquar</t>
  </si>
  <si>
    <t>BMW Lexus V8</t>
  </si>
  <si>
    <t>Opel Kadett 16v</t>
  </si>
  <si>
    <t>VW Citi Golf 2ltr</t>
  </si>
  <si>
    <t>Ford Escort MK1</t>
  </si>
  <si>
    <t>VW Beetle 2ltr</t>
  </si>
  <si>
    <t>Golf TSI</t>
  </si>
  <si>
    <t>VW Golf 7 GTI</t>
  </si>
  <si>
    <t>Audi TFS</t>
  </si>
  <si>
    <t>Toyota MR2</t>
  </si>
  <si>
    <t>Honda EG Turbo</t>
  </si>
  <si>
    <t>VW Golf</t>
  </si>
  <si>
    <t>Toyota Corolla</t>
  </si>
  <si>
    <t>Nissan VVL</t>
  </si>
  <si>
    <t>Golf MK1 2ltr 16v</t>
  </si>
  <si>
    <t>Nissan Sentr</t>
  </si>
  <si>
    <t>Golf 2ltr</t>
  </si>
  <si>
    <t>VW 1.8ltr</t>
  </si>
  <si>
    <t>Porche</t>
  </si>
  <si>
    <t>135 BMW</t>
  </si>
  <si>
    <t>BMW M5 V8 Twin T</t>
  </si>
  <si>
    <t>Jag F Type R</t>
  </si>
  <si>
    <t>Toyota Lexus</t>
  </si>
  <si>
    <t>Nissan 1400 Rotary Turbo</t>
  </si>
  <si>
    <t>Opel GTE</t>
  </si>
  <si>
    <t>Datsun J 1.8</t>
  </si>
  <si>
    <t>Golf R 2litre Turbo</t>
  </si>
  <si>
    <t>Subaru 2ltr Turbo</t>
  </si>
  <si>
    <t>Honda CRX</t>
  </si>
  <si>
    <t>Nissan Exa</t>
  </si>
  <si>
    <t>Toyota Beams</t>
  </si>
  <si>
    <t>VW Golf MK1 2ltr 16v</t>
  </si>
  <si>
    <t>Nissan SR20</t>
  </si>
  <si>
    <t>Toyota</t>
  </si>
  <si>
    <t>Champ 2ltr Turbo</t>
  </si>
  <si>
    <t>VW Golf MK1</t>
  </si>
  <si>
    <t>BMW 325 is</t>
  </si>
  <si>
    <t>Toyota Corrola</t>
  </si>
  <si>
    <t>BMW E36/Toyota</t>
  </si>
  <si>
    <t>BMW 135i</t>
  </si>
  <si>
    <t>Merc SLK55</t>
  </si>
  <si>
    <t>BMW E39 M5 V8</t>
  </si>
  <si>
    <t>Mazda RX7</t>
  </si>
  <si>
    <t>Honda Civic</t>
  </si>
  <si>
    <t>Toyota Corolla Beams 2ltr</t>
  </si>
  <si>
    <t>Nissan 1400 Bakkie</t>
  </si>
  <si>
    <t>Golf GTI 2ltr</t>
  </si>
  <si>
    <t>VW Golf GTI</t>
  </si>
  <si>
    <t>Vw Golf 2ltr</t>
  </si>
  <si>
    <t>Audi RS 3</t>
  </si>
  <si>
    <t>Ford Escort</t>
  </si>
  <si>
    <t>BMW 530D</t>
  </si>
  <si>
    <t>Porsche</t>
  </si>
  <si>
    <t>Honda Vtec Turbo</t>
  </si>
  <si>
    <t>VW Golf 1.8</t>
  </si>
  <si>
    <t>Mercedes A45</t>
  </si>
  <si>
    <t>Jeep SRT</t>
  </si>
  <si>
    <t>Golf 7R</t>
  </si>
  <si>
    <t>VW 16v 1.8</t>
  </si>
  <si>
    <t>Chev Spark Turbo</t>
  </si>
  <si>
    <t>Honda Civic B20</t>
  </si>
  <si>
    <t>Toyota Conquest 20v</t>
  </si>
  <si>
    <t>Honda Ballade B20</t>
  </si>
  <si>
    <t>Nissan Champ</t>
  </si>
  <si>
    <t>VW Golf 6 GTI</t>
  </si>
  <si>
    <t>VW Polo GTI Turbo</t>
  </si>
  <si>
    <t>VW Golf R</t>
  </si>
  <si>
    <t>Audi A4 TFSI</t>
  </si>
  <si>
    <t>Colt LDV Lexus V8</t>
  </si>
  <si>
    <t>Lueallen Reddy</t>
  </si>
  <si>
    <t>Ford Escort Rotory</t>
  </si>
  <si>
    <t>Mazda Rotory Turbo</t>
  </si>
  <si>
    <t>Nissan Sentra 2ltr 16V</t>
  </si>
  <si>
    <t>Nissan Skyline GTRq</t>
  </si>
  <si>
    <t>Mercedes AMG</t>
  </si>
  <si>
    <t>Nissan Sentra SR20</t>
  </si>
  <si>
    <t>Ford Escort Rotary</t>
  </si>
  <si>
    <t>Toyota Corrola Beams 2ltr</t>
  </si>
  <si>
    <t>VW Polo 1.9 tdi</t>
  </si>
  <si>
    <t>Datsun SR20 Turbo</t>
  </si>
  <si>
    <t>Nissan 1.8 16v</t>
  </si>
  <si>
    <t>Nissan/Mazda 2ltr T</t>
  </si>
  <si>
    <t>Audi A3 3.2</t>
  </si>
  <si>
    <t>Toyota Supra</t>
  </si>
  <si>
    <t>Chev Can-Am</t>
  </si>
  <si>
    <t>Opel Superboss Turbo</t>
  </si>
  <si>
    <t>Opel TS</t>
  </si>
  <si>
    <t>Toyota 1600 Turbo</t>
  </si>
  <si>
    <t>Ford Escort 2ltr Turbo</t>
  </si>
  <si>
    <t>Fiat Uno Turbo</t>
  </si>
  <si>
    <t>VW Golf SR20 VVL</t>
  </si>
  <si>
    <t>VW Golf 2ltr T</t>
  </si>
  <si>
    <t>Opel Corsa 2ltr 16v</t>
  </si>
  <si>
    <t>Nissan EGI Turbo</t>
  </si>
  <si>
    <t>Nissan Turbo</t>
  </si>
  <si>
    <t>Opel 2ltr 16v</t>
  </si>
  <si>
    <t>Honda Vtec Turbo 1.6</t>
  </si>
  <si>
    <t>Chev Spark</t>
  </si>
  <si>
    <t>VW Jetta 3</t>
  </si>
  <si>
    <t>Sierra/Toyota</t>
  </si>
  <si>
    <t>Honda B20</t>
  </si>
  <si>
    <t>Audi A3</t>
  </si>
  <si>
    <t>VW 2ltr</t>
  </si>
  <si>
    <t>VW Citi Golf</t>
  </si>
  <si>
    <t>Ferrari/Toyota</t>
  </si>
  <si>
    <t>Opel Superboss</t>
  </si>
  <si>
    <t>Honda S2000</t>
  </si>
  <si>
    <t>Mazda Rotory</t>
  </si>
  <si>
    <t>VW Mk1 2ltr</t>
  </si>
  <si>
    <t>Toyota Corrola 1.6</t>
  </si>
  <si>
    <t>Honda</t>
  </si>
  <si>
    <t>Toyota Corolla 1.6</t>
  </si>
  <si>
    <t>Mazda 2300 FWD T</t>
  </si>
  <si>
    <t>VW Golf 16V</t>
  </si>
  <si>
    <t>VW Polo 1.8T</t>
  </si>
  <si>
    <t>Opel Astra OPC</t>
  </si>
  <si>
    <t>Opel Corsa OPC</t>
  </si>
  <si>
    <t>Merc A45</t>
  </si>
  <si>
    <t>Honda Vtec 1.6 T</t>
  </si>
  <si>
    <t>Nissan 350Z</t>
  </si>
  <si>
    <t>BMW M3 3L</t>
  </si>
  <si>
    <t>BMW M5 3.5 Ltr T</t>
  </si>
  <si>
    <t>BMW 335i 3ltr</t>
  </si>
  <si>
    <t>Ford Capri V8</t>
  </si>
  <si>
    <t>Toyota Hilux</t>
  </si>
  <si>
    <t>VW Golf MK1 2L 20v</t>
  </si>
  <si>
    <t>VW Polo GTI</t>
  </si>
  <si>
    <t>Mazda 323 EGI Turbo</t>
  </si>
  <si>
    <t>Golf 5 GTI</t>
  </si>
  <si>
    <t>Vw Polo GTI</t>
  </si>
  <si>
    <t>VW 1.8 T</t>
  </si>
  <si>
    <t>Nissan GXI</t>
  </si>
  <si>
    <t>VW MK5</t>
  </si>
  <si>
    <t>6AF</t>
  </si>
  <si>
    <t>Ford Mondeo</t>
  </si>
  <si>
    <t>Porsche/Lexus</t>
  </si>
  <si>
    <t>Riyaaz</t>
  </si>
  <si>
    <t>Sharmar</t>
  </si>
  <si>
    <t>Steenberg</t>
  </si>
  <si>
    <t>Ruan</t>
  </si>
  <si>
    <t>Minnie</t>
  </si>
  <si>
    <t>Phillip</t>
  </si>
  <si>
    <t>Jamian</t>
  </si>
  <si>
    <t>Quirk</t>
  </si>
  <si>
    <t>Peens</t>
  </si>
  <si>
    <t>Donavan</t>
  </si>
  <si>
    <t>Laren</t>
  </si>
  <si>
    <t>Odendaal</t>
  </si>
  <si>
    <t>Meiring</t>
  </si>
  <si>
    <t>Rockman</t>
  </si>
  <si>
    <t>Aldon</t>
  </si>
  <si>
    <t>Mattheus</t>
  </si>
  <si>
    <t>Parsons</t>
  </si>
  <si>
    <t>Viswanathan</t>
  </si>
  <si>
    <t>Herman</t>
  </si>
  <si>
    <t>Keegan</t>
  </si>
  <si>
    <t>Ramasamy</t>
  </si>
  <si>
    <t>Edwin</t>
  </si>
  <si>
    <t>Hart</t>
  </si>
  <si>
    <t>Rodney</t>
  </si>
  <si>
    <t>Timm</t>
  </si>
  <si>
    <t>Amish</t>
  </si>
  <si>
    <t>Raga</t>
  </si>
  <si>
    <t>Yasir</t>
  </si>
  <si>
    <t>Charleton</t>
  </si>
  <si>
    <t>Mendes</t>
  </si>
  <si>
    <t>Taahir</t>
  </si>
  <si>
    <t>Moodley</t>
  </si>
  <si>
    <t>Olivier</t>
  </si>
  <si>
    <t>Bussy</t>
  </si>
  <si>
    <t>Goesnie</t>
  </si>
  <si>
    <t>Tifleon</t>
  </si>
  <si>
    <t>Gurshan</t>
  </si>
  <si>
    <t>Darren</t>
  </si>
  <si>
    <t>Clive</t>
  </si>
  <si>
    <t>Mitchell</t>
  </si>
  <si>
    <t>Blignaut</t>
  </si>
  <si>
    <t>Wouter</t>
  </si>
  <si>
    <t>Swart</t>
  </si>
  <si>
    <t>Nathan</t>
  </si>
  <si>
    <t>Marillier</t>
  </si>
  <si>
    <t>Leonie</t>
  </si>
  <si>
    <t>Timothy</t>
  </si>
  <si>
    <t>Ferdi</t>
  </si>
  <si>
    <t>Mouton</t>
  </si>
  <si>
    <t>Dinnesh</t>
  </si>
  <si>
    <t>Bhagarette</t>
  </si>
  <si>
    <t>Pillay</t>
  </si>
  <si>
    <t>Samuel</t>
  </si>
  <si>
    <t>Roberts</t>
  </si>
  <si>
    <t>Kashief</t>
  </si>
  <si>
    <t>Riyaad</t>
  </si>
  <si>
    <t>Isaacs</t>
  </si>
  <si>
    <t>Tiaan</t>
  </si>
  <si>
    <t>Esterhuizen</t>
  </si>
  <si>
    <t>Sulaiman</t>
  </si>
  <si>
    <t>Anthony</t>
  </si>
  <si>
    <t>Whaleed</t>
  </si>
  <si>
    <t>Manuel</t>
  </si>
  <si>
    <t>Brandon</t>
  </si>
  <si>
    <t>Wehmeyer</t>
  </si>
  <si>
    <t>Saud</t>
  </si>
  <si>
    <t>Bassa</t>
  </si>
  <si>
    <t>Sharief</t>
  </si>
  <si>
    <t>Gallie</t>
  </si>
  <si>
    <t>Hassan</t>
  </si>
  <si>
    <t>Moosa</t>
  </si>
  <si>
    <t>Paresh</t>
  </si>
  <si>
    <t>Oelofse</t>
  </si>
  <si>
    <t>Dylan</t>
  </si>
  <si>
    <t>Adams</t>
  </si>
  <si>
    <t>Sergei</t>
  </si>
  <si>
    <t>Gallant</t>
  </si>
  <si>
    <t>Dayne</t>
  </si>
  <si>
    <t>Leno</t>
  </si>
  <si>
    <t>Ulin</t>
  </si>
  <si>
    <t>Simpson</t>
  </si>
  <si>
    <t>Talbot</t>
  </si>
  <si>
    <t>Aran</t>
  </si>
  <si>
    <t>Mayne</t>
  </si>
  <si>
    <t>Darryl</t>
  </si>
  <si>
    <t>James</t>
  </si>
  <si>
    <t>Mureed</t>
  </si>
  <si>
    <t>Ayoob</t>
  </si>
  <si>
    <t>Fourie</t>
  </si>
  <si>
    <t>Beldon</t>
  </si>
  <si>
    <t>Wessel</t>
  </si>
  <si>
    <t>Strydom</t>
  </si>
  <si>
    <t>Earl</t>
  </si>
  <si>
    <t>Cola</t>
  </si>
  <si>
    <t>Andries</t>
  </si>
  <si>
    <t>Knoetze</t>
  </si>
  <si>
    <t>Oliphant</t>
  </si>
  <si>
    <t>Soloman</t>
  </si>
  <si>
    <t>Shaheer</t>
  </si>
  <si>
    <t>Rajal</t>
  </si>
  <si>
    <t>Munton</t>
  </si>
  <si>
    <t>Wiehan</t>
  </si>
  <si>
    <t>Claasen</t>
  </si>
  <si>
    <t>Ince</t>
  </si>
  <si>
    <t>Duwayne</t>
  </si>
  <si>
    <t>Varnfield</t>
  </si>
  <si>
    <t>Czank</t>
  </si>
  <si>
    <t>Graeme</t>
  </si>
  <si>
    <t>Watson</t>
  </si>
  <si>
    <t>Luellen</t>
  </si>
  <si>
    <t>Reddy</t>
  </si>
  <si>
    <t>Ziyaad</t>
  </si>
  <si>
    <t>Solomon</t>
  </si>
  <si>
    <t>Livan</t>
  </si>
  <si>
    <t>Naicker</t>
  </si>
  <si>
    <t>Lesley</t>
  </si>
  <si>
    <t>Stefan</t>
  </si>
  <si>
    <t>Mentoor</t>
  </si>
  <si>
    <t>Frankie</t>
  </si>
  <si>
    <t>Adlam</t>
  </si>
  <si>
    <t>Kyran</t>
  </si>
  <si>
    <t>Ifaan</t>
  </si>
  <si>
    <t>Reynard</t>
  </si>
  <si>
    <t>Stander</t>
  </si>
  <si>
    <t>Bernard</t>
  </si>
  <si>
    <t>Keenan</t>
  </si>
  <si>
    <t>Jones</t>
  </si>
  <si>
    <t>Seun</t>
  </si>
  <si>
    <t>Satish</t>
  </si>
  <si>
    <t>Harrichand</t>
  </si>
  <si>
    <t>Malan</t>
  </si>
  <si>
    <t>Adrian</t>
  </si>
  <si>
    <t>Lakay</t>
  </si>
  <si>
    <t>Lootie</t>
  </si>
  <si>
    <t>Vermeulen</t>
  </si>
  <si>
    <t>Eben</t>
  </si>
  <si>
    <t>Kurt</t>
  </si>
  <si>
    <t>Cain</t>
  </si>
  <si>
    <t>Sugen</t>
  </si>
  <si>
    <t>Govender</t>
  </si>
  <si>
    <t>Juan</t>
  </si>
  <si>
    <t>Robson</t>
  </si>
  <si>
    <t>Kyle</t>
  </si>
  <si>
    <t>Hodgkinson</t>
  </si>
  <si>
    <t>Neeresh</t>
  </si>
  <si>
    <t>Hiralal</t>
  </si>
  <si>
    <t>Shaib</t>
  </si>
  <si>
    <t>Sambo</t>
  </si>
  <si>
    <t>Ismail</t>
  </si>
  <si>
    <t>Borez</t>
  </si>
  <si>
    <t>Pieter</t>
  </si>
  <si>
    <t>Kalen</t>
  </si>
  <si>
    <t>Arumugan</t>
  </si>
  <si>
    <t>Jannie</t>
  </si>
  <si>
    <t>Syfert</t>
  </si>
  <si>
    <t>Tolla</t>
  </si>
  <si>
    <t>Ishmael</t>
  </si>
  <si>
    <t>Jattiem</t>
  </si>
  <si>
    <t>Milburn</t>
  </si>
  <si>
    <t>Volkwyn</t>
  </si>
  <si>
    <t>Oscar</t>
  </si>
  <si>
    <t>Jimmy</t>
  </si>
  <si>
    <t>Ferreira</t>
  </si>
  <si>
    <t>Bradley</t>
  </si>
  <si>
    <t>Mould</t>
  </si>
  <si>
    <t>Naidoo</t>
  </si>
  <si>
    <t>TJ</t>
  </si>
  <si>
    <t>Viljoen</t>
  </si>
  <si>
    <t>Jacobus</t>
  </si>
  <si>
    <t>Reece</t>
  </si>
  <si>
    <t>Holmes</t>
  </si>
  <si>
    <t>Andreijs</t>
  </si>
  <si>
    <t>Jarred</t>
  </si>
  <si>
    <t>Deysel</t>
  </si>
  <si>
    <t>Chien</t>
  </si>
  <si>
    <t>Eugene</t>
  </si>
  <si>
    <t>Preshen</t>
  </si>
  <si>
    <t>Faan</t>
  </si>
  <si>
    <t>Alwie</t>
  </si>
  <si>
    <t>Tifloen</t>
  </si>
  <si>
    <t>Jason-Lee</t>
  </si>
  <si>
    <t>Hannes</t>
  </si>
  <si>
    <t>Wolmarans</t>
  </si>
  <si>
    <t>Stevenson</t>
  </si>
  <si>
    <t>Viego</t>
  </si>
  <si>
    <t>Lane</t>
  </si>
  <si>
    <t>Mohamed</t>
  </si>
  <si>
    <t>Shaik</t>
  </si>
  <si>
    <t>Mahesh</t>
  </si>
  <si>
    <t>Hooka</t>
  </si>
  <si>
    <t>Flamwell</t>
  </si>
  <si>
    <t>Kresen</t>
  </si>
  <si>
    <t>Chetty</t>
  </si>
  <si>
    <t>Neeren</t>
  </si>
  <si>
    <t>Parsotham</t>
  </si>
  <si>
    <t>Reaud</t>
  </si>
  <si>
    <t>Hossain</t>
  </si>
  <si>
    <t>Vikash</t>
  </si>
  <si>
    <t>Nair</t>
  </si>
  <si>
    <t>Erv</t>
  </si>
  <si>
    <t>Givanne</t>
  </si>
  <si>
    <t>Schultz</t>
  </si>
  <si>
    <t>Mario</t>
  </si>
  <si>
    <t>Pereira</t>
  </si>
  <si>
    <t>Andre</t>
  </si>
  <si>
    <t>Noah</t>
  </si>
  <si>
    <t>Rikus</t>
  </si>
  <si>
    <t>Romer</t>
  </si>
  <si>
    <t>Allan</t>
  </si>
  <si>
    <t>Collier</t>
  </si>
  <si>
    <t>Wade</t>
  </si>
  <si>
    <t>Wright</t>
  </si>
  <si>
    <t>Bruce</t>
  </si>
  <si>
    <t>Currie</t>
  </si>
  <si>
    <t>Rohsan</t>
  </si>
  <si>
    <t>Royce</t>
  </si>
  <si>
    <t>Ghriffin</t>
  </si>
  <si>
    <t>Duncan</t>
  </si>
  <si>
    <t>Lethbridge</t>
  </si>
  <si>
    <t>Trevor</t>
  </si>
  <si>
    <t>Wilshire</t>
  </si>
  <si>
    <t>Bets</t>
  </si>
  <si>
    <t>Radloff</t>
  </si>
  <si>
    <t>Lance</t>
  </si>
  <si>
    <t>Casoojee</t>
  </si>
  <si>
    <t>Chase</t>
  </si>
  <si>
    <t>Wiessener</t>
  </si>
  <si>
    <t>Gabriel</t>
  </si>
  <si>
    <t>King</t>
  </si>
  <si>
    <t>Derrick</t>
  </si>
  <si>
    <t>Greeff</t>
  </si>
  <si>
    <t>Nicholas</t>
  </si>
  <si>
    <t>Hendrik</t>
  </si>
  <si>
    <t>Kobus</t>
  </si>
  <si>
    <t>Barkhuizen</t>
  </si>
  <si>
    <t>Lester</t>
  </si>
  <si>
    <t>Nzo</t>
  </si>
  <si>
    <t>Willemse</t>
  </si>
  <si>
    <t>Wafqi</t>
  </si>
  <si>
    <t>Lillah</t>
  </si>
  <si>
    <t>adin</t>
  </si>
  <si>
    <t>Wilson</t>
  </si>
  <si>
    <t>Jeff</t>
  </si>
  <si>
    <t>Badenhorst (Jnr)</t>
  </si>
  <si>
    <t>Van Niekerk</t>
  </si>
  <si>
    <t>Van Schalkwyk</t>
  </si>
  <si>
    <t>Bien Chou</t>
  </si>
  <si>
    <t>Le Grange</t>
  </si>
  <si>
    <t>Van Loggenberg</t>
  </si>
  <si>
    <t>Van Staden</t>
  </si>
  <si>
    <t>van Niekerk</t>
  </si>
  <si>
    <t>De Jager</t>
  </si>
  <si>
    <t>Van Rooyen</t>
  </si>
  <si>
    <t>Mc Callum</t>
  </si>
  <si>
    <t>De Lange</t>
  </si>
  <si>
    <t>Van Ghent</t>
  </si>
  <si>
    <t>Unique time</t>
  </si>
  <si>
    <t>LEROY</t>
  </si>
  <si>
    <t>OCTOBER</t>
  </si>
  <si>
    <t>ROBERT</t>
  </si>
  <si>
    <t>JANSE VAN RENSBURG</t>
  </si>
  <si>
    <t>UDO</t>
  </si>
  <si>
    <t>DE BEURGES</t>
  </si>
  <si>
    <t>AUDI RS 3</t>
  </si>
  <si>
    <t>BMW 135I</t>
  </si>
  <si>
    <t>NIETHAAM</t>
  </si>
  <si>
    <t>SURTIE</t>
  </si>
  <si>
    <t>AKONA</t>
  </si>
  <si>
    <t>QULUBA</t>
  </si>
  <si>
    <t>SUZUKI 1300</t>
  </si>
  <si>
    <t>CLIFTON</t>
  </si>
  <si>
    <t>VAN DEN MESCHT</t>
  </si>
  <si>
    <t>VW CADDY 1.8T</t>
  </si>
  <si>
    <t>LANCE</t>
  </si>
  <si>
    <t>CASOOJEE</t>
  </si>
  <si>
    <t>ANDRIES</t>
  </si>
  <si>
    <t>KNOETZE</t>
  </si>
  <si>
    <t>SAUD BASSA</t>
  </si>
  <si>
    <t>MATTHEW BUSSY</t>
  </si>
  <si>
    <t>Unique No 2</t>
  </si>
  <si>
    <t>Overall Results AMSC Drags 22 September 2018</t>
  </si>
  <si>
    <t>Event 1 2016</t>
  </si>
  <si>
    <t>Event 2 2016</t>
  </si>
  <si>
    <t>Event 3 2016</t>
  </si>
  <si>
    <t>Event 4 2016</t>
  </si>
  <si>
    <t>Event 1 2017</t>
  </si>
  <si>
    <t>Event 2 2017</t>
  </si>
  <si>
    <t>Event 3 2017</t>
  </si>
  <si>
    <t>Event 4 2017</t>
  </si>
  <si>
    <t>Event 5 2017</t>
  </si>
  <si>
    <t>Event 1 2018</t>
  </si>
  <si>
    <t>Event 2 2018</t>
  </si>
  <si>
    <t>Event 3 2018</t>
  </si>
  <si>
    <t>Event 4 2018</t>
  </si>
  <si>
    <t>Event 5 2018</t>
  </si>
  <si>
    <t>Event 1 2019</t>
  </si>
  <si>
    <t>Event 2 2019</t>
  </si>
  <si>
    <t>Event 3 2019</t>
  </si>
  <si>
    <t>Event 5 2019</t>
  </si>
  <si>
    <t>Event 4 2019</t>
  </si>
  <si>
    <t>Event 1 2020</t>
  </si>
  <si>
    <t>Event 2 2020</t>
  </si>
  <si>
    <t>Event 3 2020</t>
  </si>
  <si>
    <t>Event 4 2020</t>
  </si>
  <si>
    <t>Event 5 2020</t>
  </si>
  <si>
    <t>Event 6 2018</t>
  </si>
  <si>
    <t>Unique No 1</t>
  </si>
  <si>
    <t>Unique No 3</t>
  </si>
  <si>
    <t>Unique No 4</t>
  </si>
  <si>
    <t>Aldo Scribante Drag Racing - By date -</t>
  </si>
  <si>
    <t>Unique No 6</t>
  </si>
  <si>
    <t>Best Time TD</t>
  </si>
  <si>
    <t>Unique No 0</t>
  </si>
  <si>
    <t>Aldo Scribante Drag Racing - By Year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</si>
</sst>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&quot;\ #,##0;[Red]&quot;R&quot;\ \-#,##0"/>
    <numFmt numFmtId="165" formatCode="0.000"/>
    <numFmt numFmtId="166" formatCode="0.0%"/>
    <numFmt numFmtId="168" formatCode="0.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4" fillId="0" borderId="0"/>
  </cellStyleXfs>
  <cellXfs count="37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ill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3" fillId="0" borderId="0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4" borderId="0" xfId="0" applyFill="1"/>
    <xf numFmtId="0" fontId="0" fillId="0" borderId="2" xfId="0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Fill="1" applyBorder="1"/>
    <xf numFmtId="0" fontId="1" fillId="0" borderId="2" xfId="0" applyFont="1" applyBorder="1" applyAlignment="1">
      <alignment horizontal="left"/>
    </xf>
    <xf numFmtId="165" fontId="2" fillId="0" borderId="2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3" borderId="0" xfId="0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16" fontId="7" fillId="7" borderId="7" xfId="0" applyNumberFormat="1" applyFont="1" applyFill="1" applyBorder="1" applyAlignment="1">
      <alignment horizontal="center"/>
    </xf>
    <xf numFmtId="0" fontId="12" fillId="7" borderId="9" xfId="0" applyFont="1" applyFill="1" applyBorder="1"/>
    <xf numFmtId="0" fontId="7" fillId="7" borderId="9" xfId="0" applyFont="1" applyFill="1" applyBorder="1" applyAlignment="1">
      <alignment wrapText="1"/>
    </xf>
    <xf numFmtId="0" fontId="7" fillId="7" borderId="9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wrapText="1"/>
    </xf>
    <xf numFmtId="164" fontId="7" fillId="7" borderId="11" xfId="0" applyNumberFormat="1" applyFont="1" applyFill="1" applyBorder="1" applyAlignment="1">
      <alignment horizontal="center"/>
    </xf>
    <xf numFmtId="164" fontId="7" fillId="7" borderId="14" xfId="0" applyNumberFormat="1" applyFont="1" applyFill="1" applyBorder="1" applyAlignment="1">
      <alignment horizontal="center"/>
    </xf>
    <xf numFmtId="0" fontId="13" fillId="0" borderId="19" xfId="0" applyFont="1" applyFill="1" applyBorder="1"/>
    <xf numFmtId="0" fontId="15" fillId="0" borderId="1" xfId="2" applyFont="1" applyFill="1" applyBorder="1"/>
    <xf numFmtId="0" fontId="15" fillId="0" borderId="1" xfId="2" applyFont="1" applyFill="1" applyBorder="1" applyAlignment="1">
      <alignment horizontal="center"/>
    </xf>
    <xf numFmtId="0" fontId="0" fillId="0" borderId="20" xfId="0" applyFill="1" applyBorder="1"/>
    <xf numFmtId="0" fontId="0" fillId="0" borderId="21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Border="1" applyAlignment="1"/>
    <xf numFmtId="1" fontId="16" fillId="0" borderId="0" xfId="0" applyNumberFormat="1" applyFont="1"/>
    <xf numFmtId="0" fontId="17" fillId="0" borderId="0" xfId="0" applyFont="1" applyAlignment="1">
      <alignment horizontal="center" vertical="center" wrapText="1"/>
    </xf>
    <xf numFmtId="0" fontId="0" fillId="6" borderId="24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2" xfId="1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165" fontId="2" fillId="0" borderId="3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65" fontId="2" fillId="0" borderId="31" xfId="0" applyNumberFormat="1" applyFont="1" applyFill="1" applyBorder="1" applyAlignment="1">
      <alignment horizontal="center"/>
    </xf>
    <xf numFmtId="166" fontId="2" fillId="0" borderId="34" xfId="1" applyNumberFormat="1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7" fillId="8" borderId="1" xfId="0" applyFont="1" applyFill="1" applyBorder="1"/>
    <xf numFmtId="0" fontId="7" fillId="8" borderId="1" xfId="0" applyFont="1" applyFill="1" applyBorder="1" applyAlignment="1">
      <alignment horizontal="center"/>
    </xf>
    <xf numFmtId="0" fontId="0" fillId="0" borderId="30" xfId="0" applyBorder="1"/>
    <xf numFmtId="0" fontId="0" fillId="0" borderId="24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164" fontId="7" fillId="7" borderId="9" xfId="0" applyNumberFormat="1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5" fillId="6" borderId="22" xfId="2" applyFont="1" applyFill="1" applyBorder="1"/>
    <xf numFmtId="0" fontId="15" fillId="6" borderId="22" xfId="2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7" fillId="8" borderId="39" xfId="0" applyFont="1" applyFill="1" applyBorder="1"/>
    <xf numFmtId="0" fontId="15" fillId="6" borderId="2" xfId="2" applyFont="1" applyFill="1" applyBorder="1"/>
    <xf numFmtId="0" fontId="15" fillId="6" borderId="2" xfId="2" applyFont="1" applyFill="1" applyBorder="1" applyAlignment="1">
      <alignment horizontal="center"/>
    </xf>
    <xf numFmtId="0" fontId="15" fillId="0" borderId="2" xfId="2" applyFont="1" applyFill="1" applyBorder="1"/>
    <xf numFmtId="0" fontId="15" fillId="0" borderId="2" xfId="2" applyFont="1" applyFill="1" applyBorder="1" applyAlignment="1">
      <alignment horizontal="center"/>
    </xf>
    <xf numFmtId="0" fontId="15" fillId="0" borderId="25" xfId="2" applyFont="1" applyFill="1" applyBorder="1" applyAlignment="1">
      <alignment horizontal="center"/>
    </xf>
    <xf numFmtId="0" fontId="15" fillId="6" borderId="25" xfId="2" applyFont="1" applyFill="1" applyBorder="1" applyAlignment="1">
      <alignment horizontal="center"/>
    </xf>
    <xf numFmtId="0" fontId="15" fillId="6" borderId="21" xfId="2" applyFont="1" applyFill="1" applyBorder="1"/>
    <xf numFmtId="0" fontId="15" fillId="0" borderId="24" xfId="2" applyFont="1" applyFill="1" applyBorder="1"/>
    <xf numFmtId="0" fontId="15" fillId="6" borderId="24" xfId="2" applyFont="1" applyFill="1" applyBorder="1"/>
    <xf numFmtId="0" fontId="15" fillId="0" borderId="36" xfId="2" applyFont="1" applyFill="1" applyBorder="1"/>
    <xf numFmtId="0" fontId="15" fillId="0" borderId="37" xfId="2" applyFont="1" applyFill="1" applyBorder="1"/>
    <xf numFmtId="0" fontId="15" fillId="0" borderId="37" xfId="2" applyFont="1" applyFill="1" applyBorder="1" applyAlignment="1">
      <alignment horizontal="center"/>
    </xf>
    <xf numFmtId="0" fontId="15" fillId="0" borderId="42" xfId="2" applyFont="1" applyFill="1" applyBorder="1" applyAlignment="1">
      <alignment horizontal="center"/>
    </xf>
    <xf numFmtId="0" fontId="15" fillId="6" borderId="41" xfId="2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Fill="1" applyBorder="1"/>
    <xf numFmtId="0" fontId="1" fillId="0" borderId="31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0" fillId="0" borderId="31" xfId="0" applyFont="1" applyFill="1" applyBorder="1"/>
    <xf numFmtId="0" fontId="8" fillId="0" borderId="34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left"/>
    </xf>
    <xf numFmtId="165" fontId="2" fillId="2" borderId="34" xfId="0" applyNumberFormat="1" applyFont="1" applyFill="1" applyBorder="1" applyAlignment="1">
      <alignment horizontal="center"/>
    </xf>
    <xf numFmtId="165" fontId="2" fillId="0" borderId="34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6" fillId="6" borderId="4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6" xfId="0" applyFill="1" applyBorder="1"/>
    <xf numFmtId="1" fontId="0" fillId="0" borderId="24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0" fontId="7" fillId="8" borderId="39" xfId="0" applyFont="1" applyFill="1" applyBorder="1" applyAlignment="1">
      <alignment wrapText="1"/>
    </xf>
    <xf numFmtId="0" fontId="0" fillId="0" borderId="0" xfId="0" applyBorder="1"/>
    <xf numFmtId="0" fontId="1" fillId="9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9" borderId="1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1" fontId="0" fillId="6" borderId="19" xfId="0" applyNumberFormat="1" applyFill="1" applyBorder="1" applyAlignment="1">
      <alignment horizontal="center"/>
    </xf>
    <xf numFmtId="1" fontId="0" fillId="6" borderId="24" xfId="0" applyNumberFormat="1" applyFill="1" applyBorder="1" applyAlignment="1">
      <alignment horizontal="center"/>
    </xf>
    <xf numFmtId="168" fontId="0" fillId="0" borderId="0" xfId="0" applyNumberFormat="1"/>
    <xf numFmtId="168" fontId="7" fillId="8" borderId="1" xfId="0" applyNumberFormat="1" applyFont="1" applyFill="1" applyBorder="1"/>
    <xf numFmtId="168" fontId="0" fillId="0" borderId="1" xfId="0" applyNumberFormat="1" applyBorder="1"/>
    <xf numFmtId="168" fontId="0" fillId="5" borderId="1" xfId="0" applyNumberFormat="1" applyFill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/>
    <xf numFmtId="0" fontId="7" fillId="0" borderId="1" xfId="0" applyFont="1" applyBorder="1" applyAlignment="1"/>
    <xf numFmtId="0" fontId="0" fillId="6" borderId="1" xfId="0" applyFill="1" applyBorder="1" applyAlignment="1">
      <alignment horizont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164" fontId="6" fillId="8" borderId="15" xfId="0" applyNumberFormat="1" applyFont="1" applyFill="1" applyBorder="1" applyAlignment="1">
      <alignment horizontal="center"/>
    </xf>
    <xf numFmtId="164" fontId="6" fillId="8" borderId="16" xfId="0" applyNumberFormat="1" applyFont="1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10" borderId="15" xfId="0" applyFont="1" applyFill="1" applyBorder="1" applyAlignment="1">
      <alignment horizontal="center"/>
    </xf>
    <xf numFmtId="0" fontId="6" fillId="10" borderId="45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164" fontId="6" fillId="10" borderId="45" xfId="0" applyNumberFormat="1" applyFont="1" applyFill="1" applyBorder="1" applyAlignment="1">
      <alignment horizontal="center"/>
    </xf>
    <xf numFmtId="164" fontId="6" fillId="10" borderId="15" xfId="0" applyNumberFormat="1" applyFont="1" applyFill="1" applyBorder="1" applyAlignment="1">
      <alignment horizontal="center"/>
    </xf>
    <xf numFmtId="164" fontId="6" fillId="10" borderId="43" xfId="0" applyNumberFormat="1" applyFont="1" applyFill="1" applyBorder="1" applyAlignment="1">
      <alignment horizontal="center"/>
    </xf>
    <xf numFmtId="164" fontId="6" fillId="10" borderId="16" xfId="0" applyNumberFormat="1" applyFont="1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7" fillId="10" borderId="1" xfId="0" applyFont="1" applyFill="1" applyBorder="1"/>
    <xf numFmtId="0" fontId="7" fillId="10" borderId="32" xfId="0" applyFont="1" applyFill="1" applyBorder="1" applyAlignment="1">
      <alignment horizontal="center"/>
    </xf>
    <xf numFmtId="0" fontId="7" fillId="10" borderId="3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64" fontId="6" fillId="6" borderId="45" xfId="0" applyNumberFormat="1" applyFont="1" applyFill="1" applyBorder="1" applyAlignment="1">
      <alignment horizontal="center"/>
    </xf>
    <xf numFmtId="164" fontId="6" fillId="6" borderId="15" xfId="0" applyNumberFormat="1" applyFont="1" applyFill="1" applyBorder="1" applyAlignment="1">
      <alignment horizontal="center"/>
    </xf>
    <xf numFmtId="164" fontId="6" fillId="6" borderId="43" xfId="0" applyNumberFormat="1" applyFont="1" applyFill="1" applyBorder="1" applyAlignment="1">
      <alignment horizontal="center"/>
    </xf>
    <xf numFmtId="164" fontId="6" fillId="6" borderId="16" xfId="0" applyNumberFormat="1" applyFont="1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7" fillId="6" borderId="32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center"/>
    </xf>
    <xf numFmtId="0" fontId="15" fillId="0" borderId="22" xfId="2" applyFont="1" applyFill="1" applyBorder="1"/>
    <xf numFmtId="0" fontId="15" fillId="0" borderId="22" xfId="2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9" fontId="2" fillId="0" borderId="1" xfId="1" applyNumberFormat="1" applyFont="1" applyFill="1" applyBorder="1" applyAlignment="1">
      <alignment horizontal="center"/>
    </xf>
    <xf numFmtId="1" fontId="0" fillId="0" borderId="0" xfId="0" applyNumberFormat="1"/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4" xfId="0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0" fillId="0" borderId="46" xfId="0" applyBorder="1"/>
    <xf numFmtId="0" fontId="0" fillId="0" borderId="32" xfId="0" applyBorder="1"/>
    <xf numFmtId="0" fontId="0" fillId="11" borderId="30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0" fontId="6" fillId="11" borderId="15" xfId="0" applyFont="1" applyFill="1" applyBorder="1" applyAlignment="1">
      <alignment horizontal="center"/>
    </xf>
    <xf numFmtId="0" fontId="6" fillId="11" borderId="45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164" fontId="6" fillId="11" borderId="45" xfId="0" applyNumberFormat="1" applyFont="1" applyFill="1" applyBorder="1" applyAlignment="1">
      <alignment horizontal="center"/>
    </xf>
    <xf numFmtId="164" fontId="6" fillId="11" borderId="15" xfId="0" applyNumberFormat="1" applyFont="1" applyFill="1" applyBorder="1" applyAlignment="1">
      <alignment horizontal="center"/>
    </xf>
    <xf numFmtId="164" fontId="6" fillId="11" borderId="43" xfId="0" applyNumberFormat="1" applyFont="1" applyFill="1" applyBorder="1" applyAlignment="1">
      <alignment horizontal="center"/>
    </xf>
    <xf numFmtId="164" fontId="6" fillId="11" borderId="16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left"/>
    </xf>
    <xf numFmtId="165" fontId="2" fillId="0" borderId="35" xfId="0" applyNumberFormat="1" applyFont="1" applyFill="1" applyBorder="1" applyAlignment="1">
      <alignment horizontal="center"/>
    </xf>
    <xf numFmtId="0" fontId="6" fillId="11" borderId="43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11" borderId="46" xfId="0" applyFont="1" applyFill="1" applyBorder="1" applyAlignment="1">
      <alignment horizontal="left"/>
    </xf>
    <xf numFmtId="0" fontId="1" fillId="0" borderId="46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left"/>
    </xf>
    <xf numFmtId="165" fontId="2" fillId="11" borderId="30" xfId="0" applyNumberFormat="1" applyFont="1" applyFill="1" applyBorder="1" applyAlignment="1">
      <alignment horizontal="center"/>
    </xf>
    <xf numFmtId="0" fontId="1" fillId="11" borderId="30" xfId="0" applyFont="1" applyFill="1" applyBorder="1" applyAlignment="1">
      <alignment horizontal="left"/>
    </xf>
    <xf numFmtId="165" fontId="2" fillId="11" borderId="33" xfId="0" applyNumberFormat="1" applyFont="1" applyFill="1" applyBorder="1" applyAlignment="1">
      <alignment horizontal="center"/>
    </xf>
    <xf numFmtId="9" fontId="2" fillId="0" borderId="34" xfId="1" applyNumberFormat="1" applyFont="1" applyFill="1" applyBorder="1" applyAlignment="1">
      <alignment horizontal="center"/>
    </xf>
    <xf numFmtId="165" fontId="2" fillId="11" borderId="32" xfId="0" applyNumberFormat="1" applyFont="1" applyFill="1" applyBorder="1" applyAlignment="1">
      <alignment horizontal="center"/>
    </xf>
    <xf numFmtId="165" fontId="2" fillId="11" borderId="50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65" fontId="2" fillId="11" borderId="24" xfId="0" applyNumberFormat="1" applyFont="1" applyFill="1" applyBorder="1" applyAlignment="1">
      <alignment horizontal="center"/>
    </xf>
    <xf numFmtId="165" fontId="2" fillId="11" borderId="3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0" fillId="0" borderId="1" xfId="0" applyBorder="1"/>
    <xf numFmtId="0" fontId="7" fillId="0" borderId="31" xfId="0" applyFont="1" applyFill="1" applyBorder="1"/>
    <xf numFmtId="0" fontId="7" fillId="0" borderId="1" xfId="0" applyNumberFormat="1" applyFont="1" applyFill="1" applyBorder="1" applyAlignment="1">
      <alignment horizontal="center"/>
    </xf>
    <xf numFmtId="0" fontId="7" fillId="0" borderId="32" xfId="0" applyNumberFormat="1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7" fillId="0" borderId="34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6" xfId="0" applyFont="1" applyFill="1" applyBorder="1"/>
    <xf numFmtId="165" fontId="8" fillId="0" borderId="32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0" fillId="6" borderId="52" xfId="0" applyFill="1" applyBorder="1" applyAlignment="1">
      <alignment horizontal="centerContinuous"/>
    </xf>
    <xf numFmtId="0" fontId="0" fillId="6" borderId="5" xfId="0" applyFill="1" applyBorder="1" applyAlignment="1">
      <alignment horizontal="centerContinuous"/>
    </xf>
    <xf numFmtId="0" fontId="18" fillId="6" borderId="14" xfId="0" applyFont="1" applyFill="1" applyBorder="1"/>
    <xf numFmtId="0" fontId="18" fillId="6" borderId="15" xfId="0" applyFont="1" applyFill="1" applyBorder="1"/>
    <xf numFmtId="0" fontId="18" fillId="6" borderId="16" xfId="0" applyFont="1" applyFill="1" applyBorder="1"/>
    <xf numFmtId="0" fontId="18" fillId="6" borderId="11" xfId="0" applyFont="1" applyFill="1" applyBorder="1"/>
    <xf numFmtId="0" fontId="18" fillId="6" borderId="12" xfId="0" applyFont="1" applyFill="1" applyBorder="1"/>
    <xf numFmtId="0" fontId="18" fillId="6" borderId="13" xfId="0" applyFont="1" applyFill="1" applyBorder="1"/>
    <xf numFmtId="14" fontId="0" fillId="0" borderId="1" xfId="0" applyNumberFormat="1" applyBorder="1"/>
    <xf numFmtId="14" fontId="0" fillId="0" borderId="0" xfId="0" applyNumberFormat="1" applyBorder="1"/>
    <xf numFmtId="0" fontId="0" fillId="10" borderId="1" xfId="0" applyFill="1" applyBorder="1"/>
    <xf numFmtId="0" fontId="0" fillId="8" borderId="1" xfId="0" applyFill="1" applyBorder="1"/>
    <xf numFmtId="14" fontId="0" fillId="0" borderId="2" xfId="0" applyNumberFormat="1" applyBorder="1"/>
    <xf numFmtId="0" fontId="0" fillId="8" borderId="10" xfId="0" applyFill="1" applyBorder="1"/>
    <xf numFmtId="0" fontId="0" fillId="8" borderId="44" xfId="0" applyFill="1" applyBorder="1"/>
    <xf numFmtId="0" fontId="0" fillId="8" borderId="17" xfId="0" applyFill="1" applyBorder="1"/>
    <xf numFmtId="14" fontId="0" fillId="0" borderId="23" xfId="0" applyNumberFormat="1" applyBorder="1" applyAlignment="1">
      <alignment horizontal="center"/>
    </xf>
    <xf numFmtId="14" fontId="0" fillId="0" borderId="31" xfId="0" applyNumberFormat="1" applyBorder="1" applyAlignment="1">
      <alignment horizontal="center"/>
    </xf>
    <xf numFmtId="14" fontId="0" fillId="0" borderId="35" xfId="0" applyNumberFormat="1" applyBorder="1" applyAlignment="1">
      <alignment horizontal="center"/>
    </xf>
    <xf numFmtId="0" fontId="0" fillId="6" borderId="10" xfId="0" applyFill="1" applyBorder="1"/>
    <xf numFmtId="0" fontId="0" fillId="6" borderId="44" xfId="0" applyFill="1" applyBorder="1"/>
    <xf numFmtId="0" fontId="0" fillId="6" borderId="44" xfId="0" applyFill="1" applyBorder="1" applyAlignment="1">
      <alignment horizontal="centerContinuous"/>
    </xf>
    <xf numFmtId="0" fontId="0" fillId="6" borderId="17" xfId="0" applyFill="1" applyBorder="1" applyAlignment="1">
      <alignment horizontal="centerContinuous"/>
    </xf>
    <xf numFmtId="0" fontId="7" fillId="8" borderId="44" xfId="0" applyFont="1" applyFill="1" applyBorder="1"/>
    <xf numFmtId="0" fontId="7" fillId="6" borderId="4" xfId="0" applyFont="1" applyFill="1" applyBorder="1" applyAlignment="1">
      <alignment horizontal="centerContinuous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4" fontId="0" fillId="0" borderId="1" xfId="0" applyNumberFormat="1" applyFill="1" applyBorder="1"/>
    <xf numFmtId="0" fontId="18" fillId="11" borderId="14" xfId="0" applyFont="1" applyFill="1" applyBorder="1"/>
    <xf numFmtId="0" fontId="18" fillId="11" borderId="15" xfId="0" applyFont="1" applyFill="1" applyBorder="1"/>
    <xf numFmtId="0" fontId="18" fillId="11" borderId="16" xfId="0" applyFont="1" applyFill="1" applyBorder="1"/>
    <xf numFmtId="0" fontId="0" fillId="9" borderId="1" xfId="0" applyFill="1" applyBorder="1"/>
    <xf numFmtId="165" fontId="0" fillId="0" borderId="0" xfId="0" applyNumberFormat="1"/>
    <xf numFmtId="165" fontId="0" fillId="0" borderId="1" xfId="0" applyNumberFormat="1" applyBorder="1"/>
    <xf numFmtId="165" fontId="0" fillId="0" borderId="2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4" xfId="0" applyNumberFormat="1" applyBorder="1"/>
    <xf numFmtId="0" fontId="0" fillId="0" borderId="48" xfId="0" applyBorder="1"/>
    <xf numFmtId="0" fontId="0" fillId="0" borderId="26" xfId="0" applyBorder="1" applyAlignment="1">
      <alignment horizontal="center"/>
    </xf>
    <xf numFmtId="0" fontId="7" fillId="12" borderId="14" xfId="0" applyFont="1" applyFill="1" applyBorder="1"/>
    <xf numFmtId="0" fontId="7" fillId="12" borderId="16" xfId="0" applyFont="1" applyFill="1" applyBorder="1"/>
    <xf numFmtId="0" fontId="7" fillId="0" borderId="14" xfId="0" applyFont="1" applyFill="1" applyBorder="1"/>
    <xf numFmtId="0" fontId="7" fillId="0" borderId="16" xfId="0" applyFont="1" applyBorder="1" applyAlignment="1">
      <alignment horizontal="center"/>
    </xf>
    <xf numFmtId="0" fontId="19" fillId="0" borderId="1" xfId="0" applyFont="1" applyBorder="1"/>
    <xf numFmtId="0" fontId="13" fillId="0" borderId="40" xfId="0" applyFont="1" applyFill="1" applyBorder="1"/>
    <xf numFmtId="0" fontId="0" fillId="0" borderId="27" xfId="0" applyFill="1" applyBorder="1"/>
    <xf numFmtId="0" fontId="7" fillId="7" borderId="40" xfId="0" applyFont="1" applyFill="1" applyBorder="1" applyAlignment="1">
      <alignment horizontal="center"/>
    </xf>
    <xf numFmtId="0" fontId="13" fillId="0" borderId="18" xfId="0" applyFont="1" applyFill="1" applyBorder="1"/>
    <xf numFmtId="0" fontId="15" fillId="0" borderId="34" xfId="2" applyFont="1" applyFill="1" applyBorder="1"/>
    <xf numFmtId="0" fontId="15" fillId="0" borderId="34" xfId="2" applyFont="1" applyFill="1" applyBorder="1" applyAlignment="1">
      <alignment horizontal="center"/>
    </xf>
    <xf numFmtId="0" fontId="0" fillId="0" borderId="54" xfId="0" applyFill="1" applyBorder="1"/>
    <xf numFmtId="0" fontId="7" fillId="7" borderId="49" xfId="0" applyFont="1" applyFill="1" applyBorder="1" applyAlignment="1">
      <alignment horizontal="center"/>
    </xf>
    <xf numFmtId="14" fontId="0" fillId="0" borderId="46" xfId="0" applyNumberFormat="1" applyBorder="1"/>
    <xf numFmtId="14" fontId="0" fillId="0" borderId="25" xfId="0" applyNumberFormat="1" applyBorder="1"/>
    <xf numFmtId="0" fontId="0" fillId="0" borderId="40" xfId="0" applyBorder="1"/>
    <xf numFmtId="0" fontId="0" fillId="0" borderId="28" xfId="0" applyBorder="1"/>
    <xf numFmtId="0" fontId="0" fillId="0" borderId="49" xfId="0" applyBorder="1"/>
    <xf numFmtId="0" fontId="0" fillId="0" borderId="51" xfId="0" applyBorder="1"/>
    <xf numFmtId="0" fontId="0" fillId="0" borderId="19" xfId="0" applyBorder="1"/>
    <xf numFmtId="0" fontId="7" fillId="8" borderId="14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7" fillId="8" borderId="44" xfId="0" applyFont="1" applyFill="1" applyBorder="1" applyAlignment="1">
      <alignment horizontal="right"/>
    </xf>
    <xf numFmtId="14" fontId="7" fillId="8" borderId="44" xfId="0" applyNumberFormat="1" applyFont="1" applyFill="1" applyBorder="1" applyAlignment="1">
      <alignment horizontal="left"/>
    </xf>
    <xf numFmtId="0" fontId="7" fillId="8" borderId="55" xfId="0" applyFont="1" applyFill="1" applyBorder="1" applyAlignment="1">
      <alignment horizontal="center"/>
    </xf>
    <xf numFmtId="14" fontId="0" fillId="0" borderId="46" xfId="0" applyNumberFormat="1" applyBorder="1" applyAlignment="1">
      <alignment horizontal="center"/>
    </xf>
    <xf numFmtId="14" fontId="0" fillId="0" borderId="47" xfId="0" applyNumberFormat="1" applyBorder="1" applyAlignment="1">
      <alignment horizontal="center"/>
    </xf>
    <xf numFmtId="0" fontId="7" fillId="8" borderId="37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/>
    </xf>
    <xf numFmtId="0" fontId="7" fillId="8" borderId="36" xfId="0" applyFont="1" applyFill="1" applyBorder="1" applyAlignment="1">
      <alignment horizontal="center"/>
    </xf>
    <xf numFmtId="0" fontId="7" fillId="8" borderId="38" xfId="0" applyFont="1" applyFill="1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0" fillId="0" borderId="0" xfId="0" applyAlignment="1">
      <alignment horizontal="left"/>
    </xf>
    <xf numFmtId="14" fontId="0" fillId="0" borderId="41" xfId="0" applyNumberForma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5" xfId="0" applyBorder="1" applyAlignment="1">
      <alignment horizontal="right"/>
    </xf>
    <xf numFmtId="0" fontId="18" fillId="11" borderId="11" xfId="0" applyFont="1" applyFill="1" applyBorder="1"/>
    <xf numFmtId="0" fontId="18" fillId="11" borderId="6" xfId="0" applyFont="1" applyFill="1" applyBorder="1"/>
    <xf numFmtId="0" fontId="7" fillId="8" borderId="44" xfId="0" applyNumberFormat="1" applyFont="1" applyFill="1" applyBorder="1" applyAlignment="1">
      <alignment horizontal="left"/>
    </xf>
    <xf numFmtId="0" fontId="7" fillId="8" borderId="53" xfId="0" applyFont="1" applyFill="1" applyBorder="1" applyAlignment="1">
      <alignment horizontal="center"/>
    </xf>
    <xf numFmtId="0" fontId="7" fillId="8" borderId="5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7" fillId="8" borderId="56" xfId="0" applyFont="1" applyFill="1" applyBorder="1" applyAlignment="1">
      <alignment horizontal="center"/>
    </xf>
    <xf numFmtId="0" fontId="7" fillId="8" borderId="57" xfId="0" applyFont="1" applyFill="1" applyBorder="1" applyAlignment="1">
      <alignment horizontal="center"/>
    </xf>
    <xf numFmtId="0" fontId="7" fillId="8" borderId="44" xfId="0" applyFont="1" applyFill="1" applyBorder="1" applyAlignment="1">
      <alignment horizontal="left"/>
    </xf>
    <xf numFmtId="14" fontId="0" fillId="0" borderId="2" xfId="0" applyNumberFormat="1" applyBorder="1" applyAlignment="1">
      <alignment horizontal="center"/>
    </xf>
    <xf numFmtId="14" fontId="0" fillId="13" borderId="0" xfId="0" applyNumberFormat="1" applyFill="1" applyBorder="1" applyAlignment="1">
      <alignment horizontal="left"/>
    </xf>
    <xf numFmtId="14" fontId="0" fillId="13" borderId="0" xfId="0" applyNumberFormat="1" applyFill="1" applyBorder="1" applyAlignment="1">
      <alignment horizontal="center"/>
    </xf>
    <xf numFmtId="0" fontId="7" fillId="8" borderId="46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44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44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11" borderId="44" xfId="0" applyFont="1" applyFill="1" applyBorder="1" applyAlignment="1">
      <alignment horizontal="center"/>
    </xf>
    <xf numFmtId="0" fontId="6" fillId="11" borderId="52" xfId="0" applyFont="1" applyFill="1" applyBorder="1" applyAlignment="1">
      <alignment horizontal="center"/>
    </xf>
    <xf numFmtId="0" fontId="6" fillId="11" borderId="17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14" borderId="22" xfId="2" applyFont="1" applyFill="1" applyBorder="1" applyAlignment="1">
      <alignment horizontal="center"/>
    </xf>
    <xf numFmtId="0" fontId="15" fillId="14" borderId="1" xfId="2" applyFont="1" applyFill="1" applyBorder="1" applyAlignment="1">
      <alignment horizontal="center"/>
    </xf>
    <xf numFmtId="0" fontId="15" fillId="14" borderId="34" xfId="2" applyFont="1" applyFill="1" applyBorder="1" applyAlignment="1">
      <alignment horizontal="center"/>
    </xf>
  </cellXfs>
  <cellStyles count="3">
    <cellStyle name="Normal" xfId="0" builtinId="0"/>
    <cellStyle name="Normal 3" xfId="2"/>
    <cellStyle name="Percent" xfId="1" builtinId="5"/>
  </cellStyles>
  <dxfs count="8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584712" cy="777323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</xdr:rowOff>
    </xdr:from>
    <xdr:to>
      <xdr:col>13</xdr:col>
      <xdr:colOff>609599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5570220" y="1"/>
          <a:ext cx="3268979" cy="77533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744"/>
  <sheetViews>
    <sheetView topLeftCell="AR1" workbookViewId="0">
      <selection activeCell="BD5" sqref="BD5"/>
    </sheetView>
  </sheetViews>
  <sheetFormatPr defaultRowHeight="14.4" x14ac:dyDescent="0.3"/>
  <cols>
    <col min="1" max="2" width="12" style="241" hidden="1" customWidth="1"/>
    <col min="3" max="3" width="31.5546875" hidden="1" customWidth="1"/>
    <col min="4" max="4" width="12" hidden="1" customWidth="1"/>
    <col min="5" max="5" width="12.44140625" hidden="1" customWidth="1"/>
    <col min="6" max="6" width="15.109375" hidden="1" customWidth="1"/>
    <col min="7" max="7" width="12" style="241" hidden="1" customWidth="1"/>
    <col min="8" max="8" width="5.109375" style="241" customWidth="1"/>
    <col min="9" max="9" width="10" style="241" bestFit="1" customWidth="1"/>
    <col min="10" max="10" width="21.109375" style="241" bestFit="1" customWidth="1"/>
    <col min="11" max="11" width="21.109375" style="241" customWidth="1"/>
    <col min="12" max="12" width="23" style="241" bestFit="1" customWidth="1"/>
    <col min="13" max="13" width="9" style="241" customWidth="1"/>
    <col min="14" max="14" width="9.5546875" style="241" customWidth="1"/>
    <col min="16" max="18" width="9.109375" hidden="1" customWidth="1"/>
    <col min="19" max="19" width="12" hidden="1" customWidth="1"/>
    <col min="20" max="20" width="10.44140625" hidden="1" customWidth="1"/>
    <col min="21" max="22" width="9.109375" hidden="1" customWidth="1"/>
    <col min="23" max="23" width="17.6640625" hidden="1" customWidth="1"/>
    <col min="24" max="24" width="17.6640625" style="241" hidden="1" customWidth="1"/>
    <col min="25" max="25" width="16" hidden="1" customWidth="1"/>
    <col min="26" max="27" width="9.109375" hidden="1" customWidth="1"/>
    <col min="28" max="28" width="3.88671875" style="241" hidden="1" customWidth="1"/>
    <col min="29" max="29" width="10.88671875" hidden="1" customWidth="1"/>
    <col min="30" max="30" width="9.109375" style="241" hidden="1" customWidth="1"/>
    <col min="31" max="31" width="7.109375" hidden="1" customWidth="1"/>
    <col min="32" max="32" width="8.33203125" style="241" hidden="1" customWidth="1"/>
    <col min="33" max="33" width="10.88671875" style="241" hidden="1" customWidth="1"/>
    <col min="34" max="34" width="16.88671875" style="241" hidden="1" customWidth="1"/>
    <col min="35" max="35" width="7" style="241" hidden="1" customWidth="1"/>
    <col min="36" max="36" width="8.44140625" style="241" hidden="1" customWidth="1"/>
    <col min="37" max="37" width="18.6640625" style="241" hidden="1" customWidth="1"/>
    <col min="38" max="38" width="29.6640625" hidden="1" customWidth="1"/>
    <col min="39" max="40" width="19.109375" style="241" hidden="1" customWidth="1"/>
    <col min="41" max="41" width="2" style="241" hidden="1" customWidth="1"/>
    <col min="42" max="42" width="7" style="241" hidden="1" customWidth="1"/>
    <col min="43" max="43" width="3.109375" style="241" hidden="1" customWidth="1"/>
    <col min="44" max="44" width="7.109375" style="241" customWidth="1"/>
    <col min="45" max="45" width="8.33203125" style="241" bestFit="1" customWidth="1"/>
    <col min="46" max="46" width="7" style="241" customWidth="1"/>
    <col min="47" max="47" width="14.33203125" style="241" customWidth="1"/>
    <col min="48" max="48" width="32.6640625" style="241" bestFit="1" customWidth="1"/>
    <col min="49" max="49" width="23.88671875" style="241" bestFit="1" customWidth="1"/>
    <col min="50" max="50" width="7" style="241" bestFit="1" customWidth="1"/>
    <col min="51" max="53" width="9.88671875" style="241" customWidth="1"/>
    <col min="54" max="54" width="31.5546875" style="335" hidden="1" customWidth="1"/>
    <col min="55" max="55" width="9.88671875" style="241" hidden="1" customWidth="1"/>
    <col min="56" max="56" width="13.33203125" style="241" customWidth="1"/>
    <col min="57" max="57" width="3.5546875" style="241" bestFit="1" customWidth="1"/>
    <col min="58" max="58" width="10" style="241" bestFit="1" customWidth="1"/>
    <col min="59" max="59" width="12.88671875" style="241" customWidth="1"/>
    <col min="60" max="60" width="27.33203125" style="241" customWidth="1"/>
    <col min="61" max="61" width="23.44140625" style="241" bestFit="1" customWidth="1"/>
    <col min="62" max="62" width="12.6640625" style="241" customWidth="1"/>
    <col min="63" max="63" width="10.88671875" style="241" customWidth="1"/>
    <col min="64" max="64" width="12.44140625" style="241" bestFit="1" customWidth="1"/>
    <col min="65" max="65" width="9.6640625" style="241" customWidth="1"/>
    <col min="66" max="67" width="9.109375" hidden="1" customWidth="1"/>
    <col min="68" max="68" width="11.88671875" hidden="1" customWidth="1"/>
    <col min="69" max="69" width="9.109375" hidden="1" customWidth="1"/>
    <col min="70" max="70" width="11.88671875" hidden="1" customWidth="1"/>
    <col min="71" max="71" width="9.109375" hidden="1" customWidth="1"/>
    <col min="72" max="72" width="11.5546875" style="241" hidden="1" customWidth="1"/>
    <col min="73" max="73" width="31.5546875" style="241" hidden="1" customWidth="1"/>
    <col min="74" max="75" width="0" hidden="1" customWidth="1"/>
    <col min="76" max="76" width="4" hidden="1" customWidth="1"/>
    <col min="77" max="77" width="10" hidden="1" customWidth="1"/>
    <col min="78" max="78" width="12.109375" hidden="1" customWidth="1"/>
    <col min="79" max="79" width="26.33203125" hidden="1" customWidth="1"/>
    <col min="80" max="80" width="24" hidden="1" customWidth="1"/>
    <col min="81" max="81" width="7" hidden="1" customWidth="1"/>
    <col min="82" max="82" width="8.44140625" hidden="1" customWidth="1"/>
    <col min="83" max="83" width="12.109375" hidden="1" customWidth="1"/>
    <col min="84" max="87" width="0" hidden="1" customWidth="1"/>
    <col min="89" max="89" width="4" bestFit="1" customWidth="1"/>
    <col min="90" max="90" width="10" bestFit="1" customWidth="1"/>
    <col min="91" max="91" width="18" customWidth="1"/>
    <col min="92" max="92" width="15.44140625" customWidth="1"/>
    <col min="93" max="93" width="29.6640625" bestFit="1" customWidth="1"/>
    <col min="95" max="95" width="8.44140625" bestFit="1" customWidth="1"/>
  </cols>
  <sheetData>
    <row r="1" spans="1:95" ht="15" thickBot="1" x14ac:dyDescent="0.35">
      <c r="BB1" s="350"/>
      <c r="BC1" s="351"/>
      <c r="BM1" s="138"/>
    </row>
    <row r="2" spans="1:95" ht="15" thickBot="1" x14ac:dyDescent="0.35">
      <c r="F2" s="241"/>
      <c r="I2" s="284" t="s">
        <v>401</v>
      </c>
      <c r="J2" s="260"/>
      <c r="K2" s="260"/>
      <c r="L2" s="260"/>
      <c r="M2" s="260"/>
      <c r="N2" s="261"/>
      <c r="S2" s="279"/>
      <c r="T2" s="280"/>
      <c r="U2" s="281" t="s">
        <v>401</v>
      </c>
      <c r="V2" s="281"/>
      <c r="W2" s="281"/>
      <c r="X2" s="281"/>
      <c r="Y2" s="281"/>
      <c r="Z2" s="281"/>
      <c r="AA2" s="282"/>
      <c r="AS2" s="273"/>
      <c r="AT2" s="274"/>
      <c r="AU2" s="274"/>
      <c r="AV2" s="283" t="s">
        <v>401</v>
      </c>
      <c r="AW2" s="283" t="s">
        <v>20</v>
      </c>
      <c r="AX2" s="274"/>
      <c r="AY2" s="275"/>
      <c r="AZ2" s="323"/>
      <c r="BA2" s="323"/>
      <c r="BB2" s="334"/>
      <c r="BC2" s="323"/>
      <c r="BE2" s="273"/>
      <c r="BF2" s="274"/>
      <c r="BG2" s="274"/>
      <c r="BH2" s="324" t="s">
        <v>878</v>
      </c>
      <c r="BI2" s="325">
        <v>43407</v>
      </c>
      <c r="BJ2" s="283" t="str">
        <f>VLOOKUP(BI2,BQ4:BR37,2,0)</f>
        <v>Event 5 2018</v>
      </c>
      <c r="BK2" s="274"/>
      <c r="BL2" s="275"/>
      <c r="BM2" s="138"/>
      <c r="BX2" s="273"/>
      <c r="BY2" s="274"/>
      <c r="BZ2" s="274"/>
      <c r="CA2" s="324" t="s">
        <v>882</v>
      </c>
      <c r="CB2" s="348">
        <f>CO2</f>
        <v>2018</v>
      </c>
      <c r="CC2" s="274"/>
      <c r="CD2" s="274"/>
      <c r="CE2" s="275"/>
      <c r="CK2" s="273"/>
      <c r="CL2" s="274"/>
      <c r="CM2" s="274"/>
      <c r="CN2" s="324" t="s">
        <v>882</v>
      </c>
      <c r="CO2" s="342">
        <v>2018</v>
      </c>
      <c r="CP2" s="283"/>
      <c r="CQ2" s="275"/>
    </row>
    <row r="3" spans="1:95" ht="15" thickBot="1" x14ac:dyDescent="0.35">
      <c r="A3" s="340" t="s">
        <v>881</v>
      </c>
      <c r="B3" s="340" t="s">
        <v>875</v>
      </c>
      <c r="C3" s="341" t="s">
        <v>848</v>
      </c>
      <c r="D3" s="340" t="s">
        <v>876</v>
      </c>
      <c r="E3" s="340" t="s">
        <v>877</v>
      </c>
      <c r="F3" s="340" t="s">
        <v>877</v>
      </c>
      <c r="G3" s="340" t="s">
        <v>879</v>
      </c>
      <c r="I3" s="262" t="s">
        <v>35</v>
      </c>
      <c r="J3" s="263" t="s">
        <v>36</v>
      </c>
      <c r="K3" s="263" t="s">
        <v>38</v>
      </c>
      <c r="L3" s="263" t="s">
        <v>124</v>
      </c>
      <c r="M3" s="263" t="s">
        <v>405</v>
      </c>
      <c r="N3" s="264" t="s">
        <v>406</v>
      </c>
      <c r="S3" s="265" t="s">
        <v>825</v>
      </c>
      <c r="T3" s="265" t="s">
        <v>402</v>
      </c>
      <c r="U3" s="266" t="s">
        <v>403</v>
      </c>
      <c r="V3" s="266" t="s">
        <v>35</v>
      </c>
      <c r="W3" s="266" t="s">
        <v>404</v>
      </c>
      <c r="X3" s="266"/>
      <c r="Y3" s="266" t="s">
        <v>124</v>
      </c>
      <c r="Z3" s="266" t="s">
        <v>405</v>
      </c>
      <c r="AA3" s="267" t="s">
        <v>406</v>
      </c>
      <c r="AD3" s="85" t="s">
        <v>403</v>
      </c>
      <c r="AE3" s="85" t="s">
        <v>35</v>
      </c>
      <c r="AF3" s="352" t="s">
        <v>404</v>
      </c>
      <c r="AG3" s="353"/>
      <c r="AH3" s="85" t="s">
        <v>124</v>
      </c>
      <c r="AI3" s="85" t="s">
        <v>405</v>
      </c>
      <c r="AJ3" s="85" t="s">
        <v>406</v>
      </c>
      <c r="AK3" s="85" t="s">
        <v>848</v>
      </c>
      <c r="AL3" s="85" t="s">
        <v>402</v>
      </c>
      <c r="AS3" s="319" t="s">
        <v>403</v>
      </c>
      <c r="AT3" s="320" t="s">
        <v>35</v>
      </c>
      <c r="AU3" s="321" t="s">
        <v>36</v>
      </c>
      <c r="AV3" s="321" t="s">
        <v>38</v>
      </c>
      <c r="AW3" s="320" t="s">
        <v>124</v>
      </c>
      <c r="AX3" s="320" t="s">
        <v>405</v>
      </c>
      <c r="AY3" s="322" t="s">
        <v>406</v>
      </c>
      <c r="AZ3" s="323"/>
      <c r="BA3" s="323"/>
      <c r="BB3" s="334"/>
      <c r="BC3" s="323"/>
      <c r="BE3" s="332" t="s">
        <v>173</v>
      </c>
      <c r="BF3" s="329" t="s">
        <v>35</v>
      </c>
      <c r="BG3" s="330" t="s">
        <v>36</v>
      </c>
      <c r="BH3" s="330" t="s">
        <v>38</v>
      </c>
      <c r="BI3" s="329" t="s">
        <v>124</v>
      </c>
      <c r="BJ3" s="329" t="s">
        <v>405</v>
      </c>
      <c r="BK3" s="331" t="s">
        <v>406</v>
      </c>
      <c r="BL3" s="333" t="s">
        <v>880</v>
      </c>
      <c r="BM3" s="138"/>
      <c r="BX3" s="346" t="s">
        <v>173</v>
      </c>
      <c r="BY3" s="343" t="s">
        <v>35</v>
      </c>
      <c r="BZ3" s="344" t="s">
        <v>36</v>
      </c>
      <c r="CA3" s="344" t="s">
        <v>38</v>
      </c>
      <c r="CB3" s="343" t="s">
        <v>124</v>
      </c>
      <c r="CC3" s="343" t="s">
        <v>405</v>
      </c>
      <c r="CD3" s="326" t="s">
        <v>406</v>
      </c>
      <c r="CE3" s="347" t="s">
        <v>880</v>
      </c>
      <c r="CK3" s="332" t="s">
        <v>173</v>
      </c>
      <c r="CL3" s="329" t="s">
        <v>35</v>
      </c>
      <c r="CM3" s="330" t="s">
        <v>36</v>
      </c>
      <c r="CN3" s="330" t="s">
        <v>38</v>
      </c>
      <c r="CO3" s="329" t="s">
        <v>124</v>
      </c>
      <c r="CP3" s="329" t="s">
        <v>405</v>
      </c>
      <c r="CQ3" s="333" t="s">
        <v>406</v>
      </c>
    </row>
    <row r="4" spans="1:95" ht="15" thickBot="1" x14ac:dyDescent="0.35">
      <c r="A4" s="249" t="str">
        <f>B4&amp;COUNTIF(B$4:$B4,B4)</f>
        <v>20181</v>
      </c>
      <c r="B4" s="249">
        <f>YEAR(N4)</f>
        <v>2018</v>
      </c>
      <c r="C4" s="249" t="str">
        <f>I4&amp;J4&amp;K4</f>
        <v>4AFRobinVenter</v>
      </c>
      <c r="D4" s="268" t="str">
        <f>N4&amp;COUNTIF(N$4:$N4,N4)</f>
        <v>432321</v>
      </c>
      <c r="E4" s="268" t="str">
        <f>F4&amp;COUNTIF(F$4:$F4,F4)</f>
        <v>432324AF1</v>
      </c>
      <c r="F4" s="268" t="str">
        <f>N4&amp;I4</f>
        <v>432324AF</v>
      </c>
      <c r="G4" s="249" t="str">
        <f>I4&amp;COUNTIF($I$4:I4,I4)</f>
        <v>4AF1</v>
      </c>
      <c r="I4" s="89" t="s">
        <v>1</v>
      </c>
      <c r="J4" s="89" t="s">
        <v>258</v>
      </c>
      <c r="K4" s="89" t="s">
        <v>262</v>
      </c>
      <c r="L4" s="89" t="s">
        <v>407</v>
      </c>
      <c r="M4" s="89">
        <v>13.247</v>
      </c>
      <c r="N4" s="272">
        <v>43232</v>
      </c>
      <c r="O4">
        <f t="array" ref="O4">MIN(IF(C:C=C4,M:M))</f>
        <v>13.185</v>
      </c>
      <c r="S4" s="249">
        <f>Z4</f>
        <v>11.827</v>
      </c>
      <c r="T4" s="249" t="str">
        <f t="shared" ref="T4:T67" si="0">$AW$2&amp;U4</f>
        <v>4EX1</v>
      </c>
      <c r="U4" s="270">
        <v>1</v>
      </c>
      <c r="V4" s="249" t="str">
        <f t="shared" ref="V4:V67" si="1">IF(ISERROR(VLOOKUP($T4,$G:$N,3,0)),0,VLOOKUP($T4,$G:$N,3,0))</f>
        <v>4EX</v>
      </c>
      <c r="W4" s="249" t="str">
        <f t="shared" ref="W4:W67" si="2">IF(ISERROR(VLOOKUP($T4,$G:$N,3,0)),0,VLOOKUP($T4,$G:$N,4,0))</f>
        <v>Laren</v>
      </c>
      <c r="X4" s="249" t="str">
        <f t="shared" ref="X4:X67" si="3">IF(ISERROR(VLOOKUP($T4,$G:$N,3,0)),0,VLOOKUP($T4,$G:$N,5,0))</f>
        <v>Odendaal</v>
      </c>
      <c r="Y4" s="249" t="str">
        <f t="shared" ref="Y4:Y67" si="4">IF(ISERROR(VLOOKUP($T4,$G:$N,3,0)),0,VLOOKUP($T4,$G:$N,6,0))</f>
        <v>VW 7R Golf</v>
      </c>
      <c r="Z4" s="293">
        <f t="shared" ref="Z4:Z67" si="5">IF(ISERROR(VLOOKUP($T4,$G:$N,3,0)),"-",VLOOKUP($T4,$G:$N,7,0))</f>
        <v>11.827</v>
      </c>
      <c r="AA4" s="268">
        <f t="shared" ref="AA4:AA67" si="6">IF(ISERROR(VLOOKUP($T4,$G:$N,3,0)),0,VLOOKUP($T4,$G:$N,8,0))</f>
        <v>43232</v>
      </c>
      <c r="AB4" s="269"/>
      <c r="AC4" s="292">
        <f>SMALL($Z$4:$Z$510,U4)</f>
        <v>10.66</v>
      </c>
      <c r="AD4" s="271">
        <v>1</v>
      </c>
      <c r="AE4" s="249" t="str">
        <f>IF(ISERROR(VLOOKUP($AC4,$S:$AA,4,0)),"-",VLOOKUP($AC4,$S:$AA,4,0))</f>
        <v>4EX</v>
      </c>
      <c r="AF4" s="203" t="str">
        <f>IF(ISERROR(VLOOKUP($AC4,$S:$AA,5,0)),"-",VLOOKUP($AC4,$S:$AA,5,0))</f>
        <v>Kalen</v>
      </c>
      <c r="AG4" s="204" t="str">
        <f>IF(ISERROR(VLOOKUP($AC4,$S:$AA,6,0)),"-",VLOOKUP($AC4,$S:$AA,6,0))</f>
        <v>Arumugan</v>
      </c>
      <c r="AH4" s="249" t="str">
        <f>IF(ISERROR(VLOOKUP($AC4,$S:$AA,7,0)),"-",VLOOKUP($AC4,$S:$AA,7,0))</f>
        <v>Opel Superboss Turbo</v>
      </c>
      <c r="AI4" s="249">
        <f>IF(ISERROR(VLOOKUP($AC4,$S:$AA,8,0)),"-",VLOOKUP($AC4,$S:$AA,8,0))</f>
        <v>10.66</v>
      </c>
      <c r="AJ4" s="268">
        <f>IF(ISERROR(VLOOKUP($AC4,$S:$AA,9,0)),"-",VLOOKUP($AC4,$S:$AA,9,0))</f>
        <v>42798</v>
      </c>
      <c r="AK4" s="249" t="str">
        <f>AF4&amp;" "&amp;AG4</f>
        <v>Kalen Arumugan</v>
      </c>
      <c r="AL4" s="249" t="str">
        <f>COUNTIF($AK$4:AK4,AK4)&amp;AK4</f>
        <v>1Kalen Arumugan</v>
      </c>
      <c r="AM4" s="138"/>
      <c r="AN4" s="323" t="str">
        <f>AT4&amp;AU4&amp;AV4</f>
        <v>4EXKalenArumugan</v>
      </c>
      <c r="AO4" s="241">
        <f>COUNTIF($AK$4:AK4,AK4)</f>
        <v>1</v>
      </c>
      <c r="AP4" s="241">
        <f t="shared" ref="AP4:AP35" si="7">IF(AO4=1,AI4)</f>
        <v>10.66</v>
      </c>
      <c r="AQ4" s="249">
        <f t="shared" ref="AQ4:AQ35" si="8">SMALL($AP$4:$AP$53,AD4)</f>
        <v>10.66</v>
      </c>
      <c r="AS4" s="118">
        <f>IF(AT4=" "," ",1)</f>
        <v>1</v>
      </c>
      <c r="AT4" s="142" t="str">
        <f t="shared" ref="AT4:AT39" si="9">IF(ISERROR(VLOOKUP($AQ4,$S:$AA,4,0))," ",VLOOKUP($AQ4,$S:$AA,4,0))</f>
        <v>4EX</v>
      </c>
      <c r="AU4" s="92" t="str">
        <f t="shared" ref="AU4:AU39" si="10">IF(ISERROR(VLOOKUP($AQ4,$S:$AA,5,0)),"  ",VLOOKUP($AQ4,$S:$AA,5,0))</f>
        <v>Kalen</v>
      </c>
      <c r="AV4" s="92" t="str">
        <f t="shared" ref="AV4:AV39" si="11">IF(ISERROR(VLOOKUP($AQ4,$S:$AA,6,0)),"  ",VLOOKUP($AQ4,$S:$AA,6,0))</f>
        <v>Arumugan</v>
      </c>
      <c r="AW4" s="92" t="str">
        <f t="shared" ref="AW4:AW39" si="12">IF(ISERROR(VLOOKUP($AQ4,$S:$AA,7,0)),"  ",VLOOKUP($AQ4,$S:$AA,7,0))</f>
        <v>Opel Superboss Turbo</v>
      </c>
      <c r="AX4" s="294">
        <f t="shared" ref="AX4:AX39" si="13">IF(ISERROR(VLOOKUP($AQ4,$S:$AA,8,0)),"  ",VLOOKUP($AQ4,$S:$AA,8,0))</f>
        <v>10.66</v>
      </c>
      <c r="AY4" s="276">
        <f t="shared" ref="AY4:AY39" si="14">IF(ISERROR(VLOOKUP($AQ4,$S:$AA,9,0)),"  ",VLOOKUP($AQ4,$S:$AA,9,0))</f>
        <v>42798</v>
      </c>
      <c r="AZ4" s="323"/>
      <c r="BA4" s="323"/>
      <c r="BB4" s="334" t="str">
        <f>BF4&amp;BG4&amp;BH4</f>
        <v>4AFROBINVENTER</v>
      </c>
      <c r="BC4" s="323" t="str">
        <f>$BI$2&amp;BE4</f>
        <v>434071</v>
      </c>
      <c r="BE4" s="91">
        <v>1</v>
      </c>
      <c r="BF4" s="92" t="str">
        <f t="shared" ref="BF4:BF35" si="15">IF(ISERROR(VLOOKUP($BC4,$D:$N,6,0)),"-",VLOOKUP($BC4,$D:$N,6,0))</f>
        <v>4AF</v>
      </c>
      <c r="BG4" s="92" t="str">
        <f t="shared" ref="BG4:BG35" si="16">IF(ISERROR(VLOOKUP($BC4,$D:$N,7,0)),"-",VLOOKUP($BC4,$D:$N,7,0))</f>
        <v>ROBIN</v>
      </c>
      <c r="BH4" s="92" t="str">
        <f t="shared" ref="BH4:BH35" si="17">IF(ISERROR(VLOOKUP($BC4,$D:$N,8,0)),"-",VLOOKUP($BC4,$D:$N,8,0))</f>
        <v>VENTER</v>
      </c>
      <c r="BI4" s="92" t="str">
        <f t="shared" ref="BI4:BI35" si="18">IF(ISERROR(VLOOKUP($BC4,$D:$N,9,0)),"-",VLOOKUP($BC4,$D:$N,9,0))</f>
        <v xml:space="preserve">TOYOTA CONQUEST  </v>
      </c>
      <c r="BJ4" s="92">
        <f t="shared" ref="BJ4:BJ35" si="19">IF(ISERROR(VLOOKUP($BC4,$D:$N,10,0)),"-",VLOOKUP($BC4,$D:$N,10,0))</f>
        <v>13.185</v>
      </c>
      <c r="BK4" s="336">
        <f>BI2</f>
        <v>43407</v>
      </c>
      <c r="BL4" s="337">
        <f t="array" ref="BL4">MIN(IF(C:C=BB4,M:M))</f>
        <v>13.185</v>
      </c>
      <c r="BM4" s="138"/>
      <c r="BN4" t="b">
        <f>BJ4=BL4</f>
        <v>1</v>
      </c>
      <c r="BP4" s="249" t="s">
        <v>1</v>
      </c>
      <c r="BQ4" s="312"/>
      <c r="BR4" s="314"/>
      <c r="BS4">
        <v>2016</v>
      </c>
      <c r="BT4" s="249" t="str">
        <f>CF4&amp;COUNTIF($CF$4:CF4,CF4)</f>
        <v>FALSE1</v>
      </c>
      <c r="BU4" s="334" t="str">
        <f>BY4&amp;BZ4&amp;CA4</f>
        <v>4AFRobinVenter</v>
      </c>
      <c r="BW4" t="str">
        <f>$CB$2&amp;BX4</f>
        <v>20181</v>
      </c>
      <c r="BX4" s="249">
        <v>1</v>
      </c>
      <c r="BY4" s="249" t="str">
        <f>IF(ISERROR(VLOOKUP($BW4,$A:$N,9,0)),"-",VLOOKUP($BW4,$A:$N,9,0))</f>
        <v>4AF</v>
      </c>
      <c r="BZ4" s="249" t="str">
        <f>IF(ISERROR(VLOOKUP($BW4,$A:$N,10,0)),"-",VLOOKUP($BW4,$A:$N,10,0))</f>
        <v>Robin</v>
      </c>
      <c r="CA4" s="249" t="str">
        <f>IF(ISERROR(VLOOKUP($BW4,$A:$N,11,0)),"-",VLOOKUP($BW4,$A:$N,11,0))</f>
        <v>Venter</v>
      </c>
      <c r="CB4" s="249" t="str">
        <f>IF(ISERROR(VLOOKUP($BW4,$A:$N,12,0)),"-",VLOOKUP($BW4,$A:$N,12,0))</f>
        <v>Toyota Conquest</v>
      </c>
      <c r="CC4" s="249">
        <f>IF(ISERROR(VLOOKUP($BW4,$A:$N,13,0)),"-",VLOOKUP($BW4,$A:$N,13,0))</f>
        <v>13.247</v>
      </c>
      <c r="CD4" s="345">
        <f>IF(ISERROR(VLOOKUP($BW4,$A:$N,14,0)),"-",VLOOKUP($BW4,$A:$N,14,0))</f>
        <v>43232</v>
      </c>
      <c r="CE4" s="249">
        <f t="array" ref="CE4">MIN(IF(C:C=BU4,M:M))</f>
        <v>13.185</v>
      </c>
      <c r="CF4" s="249" t="b">
        <f>CC4=CE4</f>
        <v>0</v>
      </c>
      <c r="CI4" t="str">
        <f>"TRUE"&amp;CK4</f>
        <v>TRUE1</v>
      </c>
      <c r="CK4" s="89">
        <v>1</v>
      </c>
      <c r="CL4" s="89" t="str">
        <f>VLOOKUP($CI4,$BT:$CE,6,0)</f>
        <v>4AF</v>
      </c>
      <c r="CM4" s="89" t="str">
        <f>VLOOKUP($CI4,$BT:$CE,7,0)</f>
        <v>Justin</v>
      </c>
      <c r="CN4" s="89" t="str">
        <f>VLOOKUP($CI4,$BT:$CE,8,0)</f>
        <v>Marais</v>
      </c>
      <c r="CO4" s="89" t="str">
        <f>VLOOKUP($CI4,$BT:$CE,9,0)</f>
        <v>Citi Golf</v>
      </c>
      <c r="CP4" s="89">
        <f>VLOOKUP($CI4,$BT:$CE,10,0)</f>
        <v>15.195</v>
      </c>
      <c r="CQ4" s="349">
        <f>VLOOKUP($CI4,$BT:$CE,11,0)</f>
        <v>43232</v>
      </c>
    </row>
    <row r="5" spans="1:95" x14ac:dyDescent="0.3">
      <c r="A5" s="249" t="str">
        <f>B5&amp;COUNTIF(B$4:$B5,B5)</f>
        <v>20182</v>
      </c>
      <c r="B5" s="249">
        <f t="shared" ref="B5:B68" si="20">YEAR(N5)</f>
        <v>2018</v>
      </c>
      <c r="C5" s="249" t="str">
        <f t="shared" ref="C5:C68" si="21">I5&amp;J5&amp;K5</f>
        <v>4AFDivanSnayers</v>
      </c>
      <c r="D5" s="268" t="str">
        <f>N5&amp;COUNTIF(N$4:$N5,N5)</f>
        <v>432322</v>
      </c>
      <c r="E5" s="268" t="str">
        <f>F5&amp;COUNTIF(F$4:$F5,F5)</f>
        <v>432324AF2</v>
      </c>
      <c r="F5" s="268" t="str">
        <f t="shared" ref="F5:F68" si="22">N5&amp;I5</f>
        <v>432324AF</v>
      </c>
      <c r="G5" s="249" t="str">
        <f>I5&amp;COUNTIF($I$4:I5,I5)</f>
        <v>4AF2</v>
      </c>
      <c r="I5" s="249" t="s">
        <v>1</v>
      </c>
      <c r="J5" s="249" t="s">
        <v>256</v>
      </c>
      <c r="K5" s="249" t="s">
        <v>257</v>
      </c>
      <c r="L5" s="249" t="s">
        <v>408</v>
      </c>
      <c r="M5" s="249">
        <v>13.772</v>
      </c>
      <c r="N5" s="268">
        <v>43232</v>
      </c>
      <c r="O5" s="241"/>
      <c r="S5" s="291">
        <f t="shared" ref="S5:S68" si="23">Z5</f>
        <v>12.316000000000001</v>
      </c>
      <c r="T5" s="249" t="str">
        <f t="shared" si="0"/>
        <v>4EX2</v>
      </c>
      <c r="U5" s="270">
        <v>2</v>
      </c>
      <c r="V5" s="249" t="str">
        <f t="shared" si="1"/>
        <v>4EX</v>
      </c>
      <c r="W5" s="249" t="str">
        <f t="shared" si="2"/>
        <v>Christo</v>
      </c>
      <c r="X5" s="249" t="str">
        <f t="shared" si="3"/>
        <v>Engelbrecht</v>
      </c>
      <c r="Y5" s="249" t="str">
        <f t="shared" si="4"/>
        <v>Toyota/Honda</v>
      </c>
      <c r="Z5" s="293">
        <f t="shared" si="5"/>
        <v>12.316000000000001</v>
      </c>
      <c r="AA5" s="268">
        <f t="shared" si="6"/>
        <v>43232</v>
      </c>
      <c r="AB5" s="269"/>
      <c r="AC5" s="292">
        <f t="shared" ref="AC5:AC68" si="24">SMALL($Z$4:$Z$510,U5)</f>
        <v>10.988</v>
      </c>
      <c r="AD5" s="271">
        <v>2</v>
      </c>
      <c r="AE5" s="249" t="str">
        <f>IF(ISERROR(VLOOKUP($AC5,$S:$AA,4,0)),"-",VLOOKUP($AC5,$S:$AA,4,0))</f>
        <v>4EX</v>
      </c>
      <c r="AF5" s="203" t="str">
        <f t="shared" ref="AF5:AF68" si="25">IF(ISERROR(VLOOKUP($AC5,$S:$AA,5,0)),"-",VLOOKUP($AC5,$S:$AA,5,0))</f>
        <v>Jannie</v>
      </c>
      <c r="AG5" s="204" t="str">
        <f t="shared" ref="AG5:AG68" si="26">IF(ISERROR(VLOOKUP($AC5,$S:$AA,6,0)),"-",VLOOKUP($AC5,$S:$AA,6,0))</f>
        <v>Badenhorst (Jnr)</v>
      </c>
      <c r="AH5" s="249" t="str">
        <f t="shared" ref="AH5:AH68" si="27">IF(ISERROR(VLOOKUP($AC5,$S:$AA,7,0)),"-",VLOOKUP($AC5,$S:$AA,7,0))</f>
        <v>Opel Superboss Turbo</v>
      </c>
      <c r="AI5" s="249">
        <f t="shared" ref="AI5:AI68" si="28">IF(ISERROR(VLOOKUP($AC5,$S:$AA,8,0)),"-",VLOOKUP($AC5,$S:$AA,8,0))</f>
        <v>10.988</v>
      </c>
      <c r="AJ5" s="268">
        <f t="shared" ref="AJ5:AJ68" si="29">IF(ISERROR(VLOOKUP($AC5,$S:$AA,9,0)),"-",VLOOKUP($AC5,$S:$AA,9,0))</f>
        <v>42798</v>
      </c>
      <c r="AK5" s="249" t="str">
        <f t="shared" ref="AK5:AK23" si="30">AF5&amp;" "&amp;AG5</f>
        <v>Jannie Badenhorst (Jnr)</v>
      </c>
      <c r="AL5" s="249" t="str">
        <f>COUNTIF($AK$4:AK5,AK5)&amp;AK5</f>
        <v>1Jannie Badenhorst (Jnr)</v>
      </c>
      <c r="AM5" s="138"/>
      <c r="AN5" s="138"/>
      <c r="AO5" s="241">
        <f>COUNTIF($AK$4:AK5,AK5)</f>
        <v>1</v>
      </c>
      <c r="AP5" s="241">
        <f t="shared" si="7"/>
        <v>10.988</v>
      </c>
      <c r="AQ5" s="249">
        <f t="shared" si="8"/>
        <v>10.988</v>
      </c>
      <c r="AS5" s="118">
        <f t="shared" ref="AS5:AS23" si="31">IF(AT5=" "," ",AS4+1)</f>
        <v>2</v>
      </c>
      <c r="AT5" s="72" t="str">
        <f t="shared" si="9"/>
        <v>4EX</v>
      </c>
      <c r="AU5" s="249" t="str">
        <f t="shared" si="10"/>
        <v>Jannie</v>
      </c>
      <c r="AV5" s="249" t="str">
        <f t="shared" si="11"/>
        <v>Badenhorst (Jnr)</v>
      </c>
      <c r="AW5" s="249" t="str">
        <f t="shared" si="12"/>
        <v>Opel Superboss Turbo</v>
      </c>
      <c r="AX5" s="295">
        <f t="shared" si="13"/>
        <v>10.988</v>
      </c>
      <c r="AY5" s="277">
        <f t="shared" si="14"/>
        <v>42798</v>
      </c>
      <c r="AZ5" s="323"/>
      <c r="BA5" s="323"/>
      <c r="BB5" s="334" t="str">
        <f t="shared" ref="BB5:BB68" si="32">BF5&amp;BG5&amp;BH5</f>
        <v>4AFGURSHANTHOMAS</v>
      </c>
      <c r="BC5" s="323" t="str">
        <f t="shared" ref="BC5:BC68" si="33">$BI$2&amp;BE5</f>
        <v>434072</v>
      </c>
      <c r="BE5" s="87">
        <v>2</v>
      </c>
      <c r="BF5" s="249" t="str">
        <f t="shared" si="15"/>
        <v>4AF</v>
      </c>
      <c r="BG5" s="249" t="str">
        <f t="shared" si="16"/>
        <v>GURSHAN</v>
      </c>
      <c r="BH5" s="249" t="str">
        <f t="shared" si="17"/>
        <v>THOMAS</v>
      </c>
      <c r="BI5" s="249" t="str">
        <f t="shared" si="18"/>
        <v>GOLF MK1 2LTR 16V</v>
      </c>
      <c r="BJ5" s="249">
        <f t="shared" si="19"/>
        <v>13.584</v>
      </c>
      <c r="BK5" s="327">
        <f t="shared" ref="BK5:BK38" si="34">IF(BJ5="-","-",BK4)</f>
        <v>43407</v>
      </c>
      <c r="BL5" s="338">
        <f t="array" ref="BL5">MIN(IF(C:C=BB5,M:M))</f>
        <v>13.486000000000001</v>
      </c>
      <c r="BM5" s="138"/>
      <c r="BN5" s="241" t="b">
        <f t="shared" ref="BN5:BN68" si="35">BJ5=BL5</f>
        <v>0</v>
      </c>
      <c r="BP5" s="249" t="s">
        <v>7</v>
      </c>
      <c r="BQ5" s="313">
        <v>42434</v>
      </c>
      <c r="BR5" s="314" t="s">
        <v>850</v>
      </c>
      <c r="BS5" s="241">
        <v>2017</v>
      </c>
      <c r="BT5" s="249" t="str">
        <f>CF5&amp;COUNTIF($CF$4:CF5,CF5)</f>
        <v>FALSE2</v>
      </c>
      <c r="BU5" s="334" t="str">
        <f t="shared" ref="BU5:BU68" si="36">BY5&amp;BZ5&amp;CA5</f>
        <v>4AFDivanSnayers</v>
      </c>
      <c r="BW5" s="241" t="str">
        <f t="shared" ref="BW5:BW68" si="37">$CB$2&amp;BX5</f>
        <v>20182</v>
      </c>
      <c r="BX5" s="249">
        <v>2</v>
      </c>
      <c r="BY5" s="249" t="str">
        <f t="shared" ref="BY5:BY68" si="38">IF(ISERROR(VLOOKUP($BW5,$A:$N,9,0)),"-",VLOOKUP($BW5,$A:$N,9,0))</f>
        <v>4AF</v>
      </c>
      <c r="BZ5" s="249" t="str">
        <f t="shared" ref="BZ5:BZ68" si="39">IF(ISERROR(VLOOKUP($BW5,$A:$N,10,0)),"-",VLOOKUP($BW5,$A:$N,10,0))</f>
        <v>Divan</v>
      </c>
      <c r="CA5" s="249" t="str">
        <f t="shared" ref="CA5:CA68" si="40">IF(ISERROR(VLOOKUP($BW5,$A:$N,11,0)),"-",VLOOKUP($BW5,$A:$N,11,0))</f>
        <v>Snayers</v>
      </c>
      <c r="CB5" s="249" t="str">
        <f t="shared" ref="CB5:CB68" si="41">IF(ISERROR(VLOOKUP($BW5,$A:$N,12,0)),"-",VLOOKUP($BW5,$A:$N,12,0))</f>
        <v>Nissan Sentra STI</v>
      </c>
      <c r="CC5" s="249">
        <f t="shared" ref="CC5:CC68" si="42">IF(ISERROR(VLOOKUP($BW5,$A:$N,13,0)),"-",VLOOKUP($BW5,$A:$N,13,0))</f>
        <v>13.772</v>
      </c>
      <c r="CD5" s="345">
        <f t="shared" ref="CD5:CD68" si="43">IF(ISERROR(VLOOKUP($BW5,$A:$N,14,0)),"-",VLOOKUP($BW5,$A:$N,14,0))</f>
        <v>43232</v>
      </c>
      <c r="CE5" s="249">
        <f t="array" ref="CE5">MIN(IF(C:C=BU5,M:M))</f>
        <v>13.486000000000001</v>
      </c>
      <c r="CF5" s="249" t="b">
        <f t="shared" ref="CF5:CF68" si="44">CC5=CE5</f>
        <v>0</v>
      </c>
      <c r="CI5" s="241" t="str">
        <f t="shared" ref="CI5:CI68" si="45">"TRUE"&amp;CK5</f>
        <v>TRUE2</v>
      </c>
      <c r="CK5" s="249">
        <v>2</v>
      </c>
      <c r="CL5" s="249" t="str">
        <f t="shared" ref="CL5:CL68" si="46">VLOOKUP($CI5,$BT:$CE,6,0)</f>
        <v>4BF</v>
      </c>
      <c r="CM5" s="249" t="str">
        <f t="shared" ref="CM5:CM68" si="47">VLOOKUP($CI5,$BT:$CE,7,0)</f>
        <v>JP</v>
      </c>
      <c r="CN5" s="249" t="str">
        <f t="shared" ref="CN5:CN68" si="48">VLOOKUP($CI5,$BT:$CE,8,0)</f>
        <v>Peens</v>
      </c>
      <c r="CO5" s="249" t="str">
        <f t="shared" ref="CO5:CO68" si="49">VLOOKUP($CI5,$BT:$CE,9,0)</f>
        <v>VW Polo Tdi</v>
      </c>
      <c r="CP5" s="249">
        <f t="shared" ref="CP5:CP68" si="50">VLOOKUP($CI5,$BT:$CE,10,0)</f>
        <v>13.542999999999999</v>
      </c>
      <c r="CQ5" s="345">
        <f t="shared" ref="CQ5:CQ68" si="51">VLOOKUP($CI5,$BT:$CE,11,0)</f>
        <v>43232</v>
      </c>
    </row>
    <row r="6" spans="1:95" x14ac:dyDescent="0.3">
      <c r="A6" s="249" t="str">
        <f>B6&amp;COUNTIF(B$4:$B6,B6)</f>
        <v>20183</v>
      </c>
      <c r="B6" s="249">
        <f t="shared" si="20"/>
        <v>2018</v>
      </c>
      <c r="C6" s="249" t="str">
        <f t="shared" si="21"/>
        <v>4AFRiyaazSharmar</v>
      </c>
      <c r="D6" s="268" t="str">
        <f>N6&amp;COUNTIF(N$4:$N6,N6)</f>
        <v>432323</v>
      </c>
      <c r="E6" s="268" t="str">
        <f>F6&amp;COUNTIF(F$4:$F6,F6)</f>
        <v>432324AF3</v>
      </c>
      <c r="F6" s="268" t="str">
        <f t="shared" si="22"/>
        <v>432324AF</v>
      </c>
      <c r="G6" s="249" t="str">
        <f>I6&amp;COUNTIF($I$4:I6,I6)</f>
        <v>4AF3</v>
      </c>
      <c r="I6" s="249" t="s">
        <v>1</v>
      </c>
      <c r="J6" s="249" t="s">
        <v>569</v>
      </c>
      <c r="K6" s="249" t="s">
        <v>570</v>
      </c>
      <c r="L6" s="249" t="s">
        <v>409</v>
      </c>
      <c r="M6" s="249">
        <v>13.797000000000001</v>
      </c>
      <c r="N6" s="268">
        <v>43232</v>
      </c>
      <c r="O6" s="241"/>
      <c r="S6" s="249">
        <f t="shared" si="23"/>
        <v>13.32</v>
      </c>
      <c r="T6" s="249" t="str">
        <f t="shared" si="0"/>
        <v>4EX3</v>
      </c>
      <c r="U6" s="270">
        <v>3</v>
      </c>
      <c r="V6" s="249" t="str">
        <f t="shared" si="1"/>
        <v>4EX</v>
      </c>
      <c r="W6" s="249" t="str">
        <f t="shared" si="2"/>
        <v>Riyaadh</v>
      </c>
      <c r="X6" s="249" t="str">
        <f t="shared" si="3"/>
        <v>Man Lee</v>
      </c>
      <c r="Y6" s="249" t="str">
        <f t="shared" si="4"/>
        <v>Honda Civic 2ltr</v>
      </c>
      <c r="Z6" s="293">
        <f t="shared" si="5"/>
        <v>13.32</v>
      </c>
      <c r="AA6" s="268">
        <f t="shared" si="6"/>
        <v>43232</v>
      </c>
      <c r="AB6" s="269"/>
      <c r="AC6" s="292">
        <f t="shared" si="24"/>
        <v>11.308999999999999</v>
      </c>
      <c r="AD6" s="271">
        <v>3</v>
      </c>
      <c r="AE6" s="249" t="str">
        <f t="shared" ref="AE6:AE68" si="52">IF(ISERROR(VLOOKUP($AC6,$S:$AA,4,0)),"-",VLOOKUP($AC6,$S:$AA,4,0))</f>
        <v>4EX</v>
      </c>
      <c r="AF6" s="203" t="str">
        <f t="shared" si="25"/>
        <v>Satish</v>
      </c>
      <c r="AG6" s="204" t="str">
        <f t="shared" si="26"/>
        <v>Harrichand</v>
      </c>
      <c r="AH6" s="249" t="str">
        <f t="shared" si="27"/>
        <v>Opel TS</v>
      </c>
      <c r="AI6" s="249">
        <f t="shared" si="28"/>
        <v>11.308999999999999</v>
      </c>
      <c r="AJ6" s="268">
        <f t="shared" si="29"/>
        <v>42798</v>
      </c>
      <c r="AK6" s="249" t="str">
        <f t="shared" si="30"/>
        <v>Satish Harrichand</v>
      </c>
      <c r="AL6" s="249" t="str">
        <f>COUNTIF($AK$4:AK6,AK6)&amp;AK6</f>
        <v>1Satish Harrichand</v>
      </c>
      <c r="AM6" s="138"/>
      <c r="AN6" s="138"/>
      <c r="AO6" s="241">
        <f>COUNTIF($AK$4:AK6,AK6)</f>
        <v>1</v>
      </c>
      <c r="AP6" s="241">
        <f t="shared" si="7"/>
        <v>11.308999999999999</v>
      </c>
      <c r="AQ6" s="249">
        <f t="shared" si="8"/>
        <v>11.308999999999999</v>
      </c>
      <c r="AS6" s="118">
        <f t="shared" si="31"/>
        <v>3</v>
      </c>
      <c r="AT6" s="72" t="str">
        <f t="shared" si="9"/>
        <v>4EX</v>
      </c>
      <c r="AU6" s="249" t="str">
        <f t="shared" si="10"/>
        <v>Satish</v>
      </c>
      <c r="AV6" s="249" t="str">
        <f t="shared" si="11"/>
        <v>Harrichand</v>
      </c>
      <c r="AW6" s="249" t="str">
        <f t="shared" si="12"/>
        <v>Opel TS</v>
      </c>
      <c r="AX6" s="295">
        <f t="shared" si="13"/>
        <v>11.308999999999999</v>
      </c>
      <c r="AY6" s="277">
        <f t="shared" si="14"/>
        <v>42798</v>
      </c>
      <c r="AZ6" s="323"/>
      <c r="BA6" s="323"/>
      <c r="BB6" s="334" t="str">
        <f t="shared" si="32"/>
        <v>4AFRIYAAZSHARMAR</v>
      </c>
      <c r="BC6" s="323" t="str">
        <f t="shared" si="33"/>
        <v>434073</v>
      </c>
      <c r="BE6" s="87">
        <v>3</v>
      </c>
      <c r="BF6" s="249" t="str">
        <f t="shared" si="15"/>
        <v>4AF</v>
      </c>
      <c r="BG6" s="249" t="str">
        <f t="shared" si="16"/>
        <v>RIYAAZ</v>
      </c>
      <c r="BH6" s="249" t="str">
        <f t="shared" si="17"/>
        <v>SHARMAR</v>
      </c>
      <c r="BI6" s="249" t="str">
        <f t="shared" si="18"/>
        <v>HONDA V TEC</v>
      </c>
      <c r="BJ6" s="249">
        <f t="shared" si="19"/>
        <v>13.653</v>
      </c>
      <c r="BK6" s="327">
        <f t="shared" si="34"/>
        <v>43407</v>
      </c>
      <c r="BL6" s="338">
        <f t="array" ref="BL6">MIN(IF(C:C=BB6,M:M))</f>
        <v>13.55</v>
      </c>
      <c r="BM6" s="138"/>
      <c r="BN6" s="241" t="b">
        <f t="shared" si="35"/>
        <v>0</v>
      </c>
      <c r="BP6" s="249" t="s">
        <v>23</v>
      </c>
      <c r="BQ6" s="313">
        <v>42506</v>
      </c>
      <c r="BR6" s="315" t="s">
        <v>851</v>
      </c>
      <c r="BS6" s="241">
        <v>2018</v>
      </c>
      <c r="BT6" s="249" t="str">
        <f>CF6&amp;COUNTIF($CF$4:CF6,CF6)</f>
        <v>FALSE3</v>
      </c>
      <c r="BU6" s="334" t="str">
        <f t="shared" si="36"/>
        <v>4AFRiyaazSharmar</v>
      </c>
      <c r="BW6" s="241" t="str">
        <f t="shared" si="37"/>
        <v>20183</v>
      </c>
      <c r="BX6" s="249">
        <v>3</v>
      </c>
      <c r="BY6" s="249" t="str">
        <f t="shared" si="38"/>
        <v>4AF</v>
      </c>
      <c r="BZ6" s="249" t="str">
        <f t="shared" si="39"/>
        <v>Riyaaz</v>
      </c>
      <c r="CA6" s="249" t="str">
        <f t="shared" si="40"/>
        <v>Sharmar</v>
      </c>
      <c r="CB6" s="249" t="str">
        <f t="shared" si="41"/>
        <v>Honda Vtec</v>
      </c>
      <c r="CC6" s="249">
        <f t="shared" si="42"/>
        <v>13.797000000000001</v>
      </c>
      <c r="CD6" s="345">
        <f t="shared" si="43"/>
        <v>43232</v>
      </c>
      <c r="CE6" s="249">
        <f t="array" ref="CE6">MIN(IF(C:C=BU6,M:M))</f>
        <v>13.55</v>
      </c>
      <c r="CF6" s="249" t="b">
        <f t="shared" si="44"/>
        <v>0</v>
      </c>
      <c r="CI6" s="241" t="str">
        <f t="shared" si="45"/>
        <v>TRUE3</v>
      </c>
      <c r="CK6" s="249">
        <v>3</v>
      </c>
      <c r="CL6" s="249" t="str">
        <f t="shared" si="46"/>
        <v>4EX</v>
      </c>
      <c r="CM6" s="249" t="str">
        <f t="shared" si="47"/>
        <v>Laren</v>
      </c>
      <c r="CN6" s="249" t="str">
        <f t="shared" si="48"/>
        <v>Odendaal</v>
      </c>
      <c r="CO6" s="249" t="str">
        <f t="shared" si="49"/>
        <v>VW 7R Golf</v>
      </c>
      <c r="CP6" s="249">
        <f t="shared" si="50"/>
        <v>11.827</v>
      </c>
      <c r="CQ6" s="345">
        <f t="shared" si="51"/>
        <v>43232</v>
      </c>
    </row>
    <row r="7" spans="1:95" x14ac:dyDescent="0.3">
      <c r="A7" s="249" t="str">
        <f>B7&amp;COUNTIF(B$4:$B7,B7)</f>
        <v>20184</v>
      </c>
      <c r="B7" s="249">
        <f t="shared" si="20"/>
        <v>2018</v>
      </c>
      <c r="C7" s="249" t="str">
        <f t="shared" si="21"/>
        <v>4AFJacquesSteenberg</v>
      </c>
      <c r="D7" s="268" t="str">
        <f>N7&amp;COUNTIF(N$4:$N7,N7)</f>
        <v>432324</v>
      </c>
      <c r="E7" s="268" t="str">
        <f>F7&amp;COUNTIF(F$4:$F7,F7)</f>
        <v>432324AF4</v>
      </c>
      <c r="F7" s="268" t="str">
        <f t="shared" si="22"/>
        <v>432324AF</v>
      </c>
      <c r="G7" s="249" t="str">
        <f>I7&amp;COUNTIF($I$4:I7,I7)</f>
        <v>4AF4</v>
      </c>
      <c r="I7" s="249" t="s">
        <v>1</v>
      </c>
      <c r="J7" s="249" t="s">
        <v>210</v>
      </c>
      <c r="K7" s="249" t="s">
        <v>571</v>
      </c>
      <c r="L7" s="249" t="s">
        <v>410</v>
      </c>
      <c r="M7" s="249">
        <v>14.318</v>
      </c>
      <c r="N7" s="268">
        <v>43232</v>
      </c>
      <c r="O7" s="241"/>
      <c r="S7" s="249">
        <f t="shared" si="23"/>
        <v>13.696</v>
      </c>
      <c r="T7" s="249" t="str">
        <f t="shared" si="0"/>
        <v>4EX4</v>
      </c>
      <c r="U7" s="270">
        <v>4</v>
      </c>
      <c r="V7" s="249" t="str">
        <f t="shared" si="1"/>
        <v>4EX</v>
      </c>
      <c r="W7" s="249" t="str">
        <f t="shared" si="2"/>
        <v>Irfaan</v>
      </c>
      <c r="X7" s="249" t="str">
        <f t="shared" si="3"/>
        <v>Abrahams</v>
      </c>
      <c r="Y7" s="249" t="str">
        <f t="shared" si="4"/>
        <v>Nissan Sabre 2ltr</v>
      </c>
      <c r="Z7" s="293">
        <f t="shared" si="5"/>
        <v>13.696</v>
      </c>
      <c r="AA7" s="268">
        <f t="shared" si="6"/>
        <v>43232</v>
      </c>
      <c r="AB7" s="269"/>
      <c r="AC7" s="292">
        <f t="shared" si="24"/>
        <v>11.319000000000001</v>
      </c>
      <c r="AD7" s="271">
        <v>4</v>
      </c>
      <c r="AE7" s="249" t="str">
        <f t="shared" si="52"/>
        <v>4EX</v>
      </c>
      <c r="AF7" s="203" t="str">
        <f t="shared" si="25"/>
        <v>Luellen</v>
      </c>
      <c r="AG7" s="204" t="str">
        <f t="shared" si="26"/>
        <v>Reddy</v>
      </c>
      <c r="AH7" s="249" t="str">
        <f t="shared" si="27"/>
        <v>Lueallen Reddy</v>
      </c>
      <c r="AI7" s="249">
        <f t="shared" si="28"/>
        <v>11.319000000000001</v>
      </c>
      <c r="AJ7" s="268">
        <f t="shared" si="29"/>
        <v>42917</v>
      </c>
      <c r="AK7" s="249" t="str">
        <f t="shared" si="30"/>
        <v>Luellen Reddy</v>
      </c>
      <c r="AL7" s="249" t="str">
        <f>COUNTIF($AK$4:AK7,AK7)&amp;AK7</f>
        <v>1Luellen Reddy</v>
      </c>
      <c r="AM7" s="138"/>
      <c r="AN7" s="138"/>
      <c r="AO7" s="241">
        <f>COUNTIF($AK$4:AK7,AK7)</f>
        <v>1</v>
      </c>
      <c r="AP7" s="241">
        <f t="shared" si="7"/>
        <v>11.319000000000001</v>
      </c>
      <c r="AQ7" s="249">
        <f t="shared" si="8"/>
        <v>11.319000000000001</v>
      </c>
      <c r="AS7" s="118">
        <f t="shared" si="31"/>
        <v>4</v>
      </c>
      <c r="AT7" s="72" t="str">
        <f t="shared" si="9"/>
        <v>4EX</v>
      </c>
      <c r="AU7" s="249" t="str">
        <f t="shared" si="10"/>
        <v>Luellen</v>
      </c>
      <c r="AV7" s="249" t="str">
        <f t="shared" si="11"/>
        <v>Reddy</v>
      </c>
      <c r="AW7" s="249" t="str">
        <f t="shared" si="12"/>
        <v>Lueallen Reddy</v>
      </c>
      <c r="AX7" s="295">
        <f t="shared" si="13"/>
        <v>11.319000000000001</v>
      </c>
      <c r="AY7" s="277">
        <f t="shared" si="14"/>
        <v>42917</v>
      </c>
      <c r="AZ7" s="323"/>
      <c r="BA7" s="323"/>
      <c r="BB7" s="334" t="str">
        <f t="shared" si="32"/>
        <v>4AFDIVANSNAYERS</v>
      </c>
      <c r="BC7" s="323" t="str">
        <f t="shared" si="33"/>
        <v>434074</v>
      </c>
      <c r="BE7" s="87">
        <v>4</v>
      </c>
      <c r="BF7" s="249" t="str">
        <f t="shared" si="15"/>
        <v>4AF</v>
      </c>
      <c r="BG7" s="249" t="str">
        <f t="shared" si="16"/>
        <v>DIVAN</v>
      </c>
      <c r="BH7" s="249" t="str">
        <f t="shared" si="17"/>
        <v>SNAYERS</v>
      </c>
      <c r="BI7" s="249" t="str">
        <f t="shared" si="18"/>
        <v>NISSAN SENTRA STI</v>
      </c>
      <c r="BJ7" s="249">
        <f t="shared" si="19"/>
        <v>13.704000000000001</v>
      </c>
      <c r="BK7" s="327">
        <f t="shared" si="34"/>
        <v>43407</v>
      </c>
      <c r="BL7" s="338">
        <f t="array" ref="BL7">MIN(IF(C:C=BB7,M:M))</f>
        <v>13.486000000000001</v>
      </c>
      <c r="BM7" s="138"/>
      <c r="BN7" s="241" t="b">
        <f t="shared" si="35"/>
        <v>0</v>
      </c>
      <c r="BP7" s="249" t="s">
        <v>0</v>
      </c>
      <c r="BQ7" s="313">
        <v>42686</v>
      </c>
      <c r="BR7" s="315" t="s">
        <v>852</v>
      </c>
      <c r="BS7" s="241">
        <v>2019</v>
      </c>
      <c r="BT7" s="249" t="str">
        <f>CF7&amp;COUNTIF($CF$4:CF7,CF7)</f>
        <v>FALSE4</v>
      </c>
      <c r="BU7" s="334" t="str">
        <f t="shared" si="36"/>
        <v>4AFJacquesSteenberg</v>
      </c>
      <c r="BW7" s="241" t="str">
        <f t="shared" si="37"/>
        <v>20184</v>
      </c>
      <c r="BX7" s="249">
        <v>4</v>
      </c>
      <c r="BY7" s="249" t="str">
        <f t="shared" si="38"/>
        <v>4AF</v>
      </c>
      <c r="BZ7" s="249" t="str">
        <f t="shared" si="39"/>
        <v>Jacques</v>
      </c>
      <c r="CA7" s="249" t="str">
        <f t="shared" si="40"/>
        <v>Steenberg</v>
      </c>
      <c r="CB7" s="249" t="str">
        <f t="shared" si="41"/>
        <v>Opel Corsa</v>
      </c>
      <c r="CC7" s="249">
        <f t="shared" si="42"/>
        <v>14.318</v>
      </c>
      <c r="CD7" s="345">
        <f t="shared" si="43"/>
        <v>43232</v>
      </c>
      <c r="CE7" s="249">
        <f t="array" ref="CE7">MIN(IF(C:C=BU7,M:M))</f>
        <v>13.94</v>
      </c>
      <c r="CF7" s="249" t="b">
        <f t="shared" si="44"/>
        <v>0</v>
      </c>
      <c r="CI7" s="241" t="str">
        <f t="shared" si="45"/>
        <v>TRUE4</v>
      </c>
      <c r="CK7" s="249">
        <v>4</v>
      </c>
      <c r="CL7" s="249" t="str">
        <f t="shared" si="46"/>
        <v>4EX</v>
      </c>
      <c r="CM7" s="249" t="str">
        <f t="shared" si="47"/>
        <v>Riyaadh</v>
      </c>
      <c r="CN7" s="249" t="str">
        <f t="shared" si="48"/>
        <v>Man Lee</v>
      </c>
      <c r="CO7" s="249" t="str">
        <f t="shared" si="49"/>
        <v>Honda Civic 2ltr</v>
      </c>
      <c r="CP7" s="249">
        <f t="shared" si="50"/>
        <v>13.32</v>
      </c>
      <c r="CQ7" s="345">
        <f t="shared" si="51"/>
        <v>43232</v>
      </c>
    </row>
    <row r="8" spans="1:95" ht="15" thickBot="1" x14ac:dyDescent="0.35">
      <c r="A8" s="249" t="str">
        <f>B8&amp;COUNTIF(B$4:$B8,B8)</f>
        <v>20185</v>
      </c>
      <c r="B8" s="249">
        <f t="shared" si="20"/>
        <v>2018</v>
      </c>
      <c r="C8" s="249" t="str">
        <f t="shared" si="21"/>
        <v>4AFRuanMinnie</v>
      </c>
      <c r="D8" s="268" t="str">
        <f>N8&amp;COUNTIF(N$4:$N8,N8)</f>
        <v>432325</v>
      </c>
      <c r="E8" s="268" t="str">
        <f>F8&amp;COUNTIF(F$4:$F8,F8)</f>
        <v>432324AF5</v>
      </c>
      <c r="F8" s="268" t="str">
        <f t="shared" si="22"/>
        <v>432324AF</v>
      </c>
      <c r="G8" s="249" t="str">
        <f>I8&amp;COUNTIF($I$4:I8,I8)</f>
        <v>4AF5</v>
      </c>
      <c r="I8" s="249" t="s">
        <v>1</v>
      </c>
      <c r="J8" s="249" t="s">
        <v>572</v>
      </c>
      <c r="K8" s="249" t="s">
        <v>573</v>
      </c>
      <c r="L8" s="249" t="s">
        <v>411</v>
      </c>
      <c r="M8" s="249">
        <v>14.526999999999999</v>
      </c>
      <c r="N8" s="268">
        <v>43232</v>
      </c>
      <c r="O8" s="241"/>
      <c r="S8" s="249">
        <f t="shared" si="23"/>
        <v>14.555</v>
      </c>
      <c r="T8" s="249" t="str">
        <f t="shared" si="0"/>
        <v>4EX5</v>
      </c>
      <c r="U8" s="270">
        <v>5</v>
      </c>
      <c r="V8" s="249" t="str">
        <f t="shared" si="1"/>
        <v>4EX</v>
      </c>
      <c r="W8" s="249" t="str">
        <f t="shared" si="2"/>
        <v>Gavin</v>
      </c>
      <c r="X8" s="249" t="str">
        <f t="shared" si="3"/>
        <v>Meiring</v>
      </c>
      <c r="Y8" s="249" t="str">
        <f t="shared" si="4"/>
        <v>Nissan Sabre SR20</v>
      </c>
      <c r="Z8" s="293">
        <f t="shared" si="5"/>
        <v>14.555</v>
      </c>
      <c r="AA8" s="268">
        <f t="shared" si="6"/>
        <v>43232</v>
      </c>
      <c r="AB8" s="269"/>
      <c r="AC8" s="292">
        <f t="shared" si="24"/>
        <v>11.35</v>
      </c>
      <c r="AD8" s="271">
        <v>5</v>
      </c>
      <c r="AE8" s="249" t="str">
        <f>IF(ISERROR(VLOOKUP($AC8,$S:$AA,4,0)),"-",VLOOKUP($AC8,$S:$AA,4,0))</f>
        <v>4EX</v>
      </c>
      <c r="AF8" s="203" t="str">
        <f t="shared" si="25"/>
        <v>Jannie</v>
      </c>
      <c r="AG8" s="204" t="str">
        <f t="shared" si="26"/>
        <v>Badenhorst (Jnr)</v>
      </c>
      <c r="AH8" s="249" t="str">
        <f t="shared" si="27"/>
        <v>VW Golf</v>
      </c>
      <c r="AI8" s="249">
        <f t="shared" si="28"/>
        <v>11.35</v>
      </c>
      <c r="AJ8" s="268">
        <f t="shared" si="29"/>
        <v>42721</v>
      </c>
      <c r="AK8" s="249" t="str">
        <f t="shared" si="30"/>
        <v>Jannie Badenhorst (Jnr)</v>
      </c>
      <c r="AL8" s="249" t="str">
        <f>COUNTIF($AK$4:AK8,AK8)&amp;AK8</f>
        <v>2Jannie Badenhorst (Jnr)</v>
      </c>
      <c r="AM8" s="138"/>
      <c r="AN8" s="138"/>
      <c r="AO8" s="241">
        <f>COUNTIF($AK$4:AK8,AK8)</f>
        <v>2</v>
      </c>
      <c r="AP8" s="241" t="b">
        <f t="shared" si="7"/>
        <v>0</v>
      </c>
      <c r="AQ8" s="249">
        <f t="shared" si="8"/>
        <v>11.468</v>
      </c>
      <c r="AS8" s="118">
        <f t="shared" si="31"/>
        <v>5</v>
      </c>
      <c r="AT8" s="72" t="str">
        <f t="shared" si="9"/>
        <v>4EX</v>
      </c>
      <c r="AU8" s="249" t="str">
        <f t="shared" si="10"/>
        <v>CHARLETON</v>
      </c>
      <c r="AV8" s="249" t="str">
        <f t="shared" si="11"/>
        <v>MENDES</v>
      </c>
      <c r="AW8" s="249" t="str">
        <f t="shared" si="12"/>
        <v>Audi s3</v>
      </c>
      <c r="AX8" s="295">
        <f t="shared" si="13"/>
        <v>11.468</v>
      </c>
      <c r="AY8" s="277">
        <f t="shared" si="14"/>
        <v>43365</v>
      </c>
      <c r="AZ8" s="323"/>
      <c r="BA8" s="323"/>
      <c r="BB8" s="334" t="str">
        <f t="shared" si="32"/>
        <v>4AFJACQUESSTEENBERG</v>
      </c>
      <c r="BC8" s="323" t="str">
        <f t="shared" si="33"/>
        <v>434075</v>
      </c>
      <c r="BE8" s="87">
        <v>5</v>
      </c>
      <c r="BF8" s="249" t="str">
        <f t="shared" si="15"/>
        <v>4AF</v>
      </c>
      <c r="BG8" s="249" t="str">
        <f t="shared" si="16"/>
        <v>JACQUES</v>
      </c>
      <c r="BH8" s="249" t="str">
        <f t="shared" si="17"/>
        <v>STEENBERG</v>
      </c>
      <c r="BI8" s="249" t="str">
        <f t="shared" si="18"/>
        <v>OPEL CORSA</v>
      </c>
      <c r="BJ8" s="249">
        <f t="shared" si="19"/>
        <v>14.053000000000001</v>
      </c>
      <c r="BK8" s="327">
        <f t="shared" si="34"/>
        <v>43407</v>
      </c>
      <c r="BL8" s="338">
        <f t="array" ref="BL8">MIN(IF(C:C=BB8,M:M))</f>
        <v>13.94</v>
      </c>
      <c r="BM8" s="138"/>
      <c r="BN8" s="241" t="b">
        <f t="shared" si="35"/>
        <v>0</v>
      </c>
      <c r="BP8" s="249" t="s">
        <v>20</v>
      </c>
      <c r="BQ8" s="313">
        <v>42721</v>
      </c>
      <c r="BR8" s="315" t="s">
        <v>853</v>
      </c>
      <c r="BS8" s="241">
        <v>2020</v>
      </c>
      <c r="BT8" s="249" t="str">
        <f>CF8&amp;COUNTIF($CF$4:CF8,CF8)</f>
        <v>FALSE5</v>
      </c>
      <c r="BU8" s="334" t="str">
        <f t="shared" si="36"/>
        <v>4AFRuanMinnie</v>
      </c>
      <c r="BW8" s="241" t="str">
        <f t="shared" si="37"/>
        <v>20185</v>
      </c>
      <c r="BX8" s="249">
        <v>5</v>
      </c>
      <c r="BY8" s="249" t="str">
        <f t="shared" si="38"/>
        <v>4AF</v>
      </c>
      <c r="BZ8" s="249" t="str">
        <f t="shared" si="39"/>
        <v>Ruan</v>
      </c>
      <c r="CA8" s="249" t="str">
        <f t="shared" si="40"/>
        <v>Minnie</v>
      </c>
      <c r="CB8" s="249" t="str">
        <f t="shared" si="41"/>
        <v>VW Golf 2ltr</v>
      </c>
      <c r="CC8" s="249">
        <f t="shared" si="42"/>
        <v>14.526999999999999</v>
      </c>
      <c r="CD8" s="345">
        <f t="shared" si="43"/>
        <v>43232</v>
      </c>
      <c r="CE8" s="249">
        <f t="array" ref="CE8">MIN(IF(C:C=BU8,M:M))</f>
        <v>14.477</v>
      </c>
      <c r="CF8" s="249" t="b">
        <f t="shared" si="44"/>
        <v>0</v>
      </c>
      <c r="CI8" s="241" t="str">
        <f t="shared" si="45"/>
        <v>TRUE5</v>
      </c>
      <c r="CK8" s="249">
        <v>5</v>
      </c>
      <c r="CL8" s="249" t="str">
        <f t="shared" si="46"/>
        <v>4EX</v>
      </c>
      <c r="CM8" s="249" t="str">
        <f t="shared" si="47"/>
        <v>Irfaan</v>
      </c>
      <c r="CN8" s="249" t="str">
        <f t="shared" si="48"/>
        <v>Abrahams</v>
      </c>
      <c r="CO8" s="249" t="str">
        <f t="shared" si="49"/>
        <v>Nissan Sabre 2ltr</v>
      </c>
      <c r="CP8" s="249">
        <f t="shared" si="50"/>
        <v>13.696</v>
      </c>
      <c r="CQ8" s="345">
        <f t="shared" si="51"/>
        <v>43232</v>
      </c>
    </row>
    <row r="9" spans="1:95" x14ac:dyDescent="0.3">
      <c r="A9" s="249" t="str">
        <f>B9&amp;COUNTIF(B$4:$B9,B9)</f>
        <v>20186</v>
      </c>
      <c r="B9" s="249">
        <f t="shared" si="20"/>
        <v>2018</v>
      </c>
      <c r="C9" s="249" t="str">
        <f t="shared" si="21"/>
        <v>4AFFranklinJeftha</v>
      </c>
      <c r="D9" s="268" t="str">
        <f>N9&amp;COUNTIF(N$4:$N9,N9)</f>
        <v>432326</v>
      </c>
      <c r="E9" s="268" t="str">
        <f>F9&amp;COUNTIF(F$4:$F9,F9)</f>
        <v>432324AF6</v>
      </c>
      <c r="F9" s="268" t="str">
        <f t="shared" si="22"/>
        <v>432324AF</v>
      </c>
      <c r="G9" s="249" t="str">
        <f>I9&amp;COUNTIF($I$4:I9,I9)</f>
        <v>4AF6</v>
      </c>
      <c r="I9" s="249" t="s">
        <v>1</v>
      </c>
      <c r="J9" s="249" t="s">
        <v>204</v>
      </c>
      <c r="K9" s="249" t="s">
        <v>205</v>
      </c>
      <c r="L9" s="249" t="s">
        <v>411</v>
      </c>
      <c r="M9" s="249">
        <v>14.702</v>
      </c>
      <c r="N9" s="268">
        <v>43232</v>
      </c>
      <c r="O9" s="241"/>
      <c r="S9" s="249">
        <f t="shared" si="23"/>
        <v>11.656000000000001</v>
      </c>
      <c r="T9" s="249" t="str">
        <f t="shared" si="0"/>
        <v>4EX6</v>
      </c>
      <c r="U9" s="270">
        <v>6</v>
      </c>
      <c r="V9" s="249" t="str">
        <f t="shared" si="1"/>
        <v>4EX</v>
      </c>
      <c r="W9" s="249" t="str">
        <f t="shared" si="2"/>
        <v>Naseem</v>
      </c>
      <c r="X9" s="249" t="str">
        <f t="shared" si="3"/>
        <v>Ahmed</v>
      </c>
      <c r="Y9" s="249" t="str">
        <f t="shared" si="4"/>
        <v>Honda EG Turbo</v>
      </c>
      <c r="Z9" s="293">
        <f t="shared" si="5"/>
        <v>11.656000000000001</v>
      </c>
      <c r="AA9" s="268">
        <f t="shared" si="6"/>
        <v>43309</v>
      </c>
      <c r="AB9" s="269"/>
      <c r="AC9" s="292">
        <f t="shared" si="24"/>
        <v>11.468</v>
      </c>
      <c r="AD9" s="271">
        <v>6</v>
      </c>
      <c r="AE9" s="249" t="str">
        <f t="shared" si="52"/>
        <v>4EX</v>
      </c>
      <c r="AF9" s="203" t="str">
        <f t="shared" si="25"/>
        <v>CHARLETON</v>
      </c>
      <c r="AG9" s="204" t="str">
        <f t="shared" si="26"/>
        <v>MENDES</v>
      </c>
      <c r="AH9" s="249" t="str">
        <f t="shared" si="27"/>
        <v>Audi s3</v>
      </c>
      <c r="AI9" s="249">
        <f t="shared" si="28"/>
        <v>11.468</v>
      </c>
      <c r="AJ9" s="268">
        <f t="shared" si="29"/>
        <v>43365</v>
      </c>
      <c r="AK9" s="249" t="str">
        <f t="shared" si="30"/>
        <v>CHARLETON MENDES</v>
      </c>
      <c r="AL9" s="249" t="str">
        <f>COUNTIF($AK$4:AK9,AK9)&amp;AK9</f>
        <v>1CHARLETON MENDES</v>
      </c>
      <c r="AM9" s="138"/>
      <c r="AN9" s="138"/>
      <c r="AO9" s="241">
        <f>COUNTIF($AK$4:AK9,AK9)</f>
        <v>1</v>
      </c>
      <c r="AP9" s="241">
        <f t="shared" si="7"/>
        <v>11.468</v>
      </c>
      <c r="AQ9" s="249">
        <f t="shared" si="8"/>
        <v>11.567</v>
      </c>
      <c r="AS9" s="118">
        <f t="shared" si="31"/>
        <v>6</v>
      </c>
      <c r="AT9" s="72" t="str">
        <f t="shared" si="9"/>
        <v>4EX</v>
      </c>
      <c r="AU9" s="249" t="str">
        <f t="shared" si="10"/>
        <v>NAZEEM</v>
      </c>
      <c r="AV9" s="249" t="str">
        <f t="shared" si="11"/>
        <v>SIRKHOTTE</v>
      </c>
      <c r="AW9" s="249" t="str">
        <f t="shared" si="12"/>
        <v>HONDA VTEC</v>
      </c>
      <c r="AX9" s="295">
        <f t="shared" si="13"/>
        <v>11.567</v>
      </c>
      <c r="AY9" s="277">
        <f t="shared" si="14"/>
        <v>43365</v>
      </c>
      <c r="AZ9" s="323"/>
      <c r="BA9" s="323"/>
      <c r="BB9" s="334" t="str">
        <f t="shared" si="32"/>
        <v>4AFLEROYOCTOBER</v>
      </c>
      <c r="BC9" s="323" t="str">
        <f t="shared" si="33"/>
        <v>434076</v>
      </c>
      <c r="BE9" s="87">
        <v>6</v>
      </c>
      <c r="BF9" s="249" t="str">
        <f t="shared" si="15"/>
        <v>4AF</v>
      </c>
      <c r="BG9" s="249" t="str">
        <f t="shared" si="16"/>
        <v>LEROY</v>
      </c>
      <c r="BH9" s="249" t="str">
        <f t="shared" si="17"/>
        <v>OCTOBER</v>
      </c>
      <c r="BI9" s="249" t="str">
        <f t="shared" si="18"/>
        <v>NISSAN SR20</v>
      </c>
      <c r="BJ9" s="249">
        <f t="shared" si="19"/>
        <v>14.212999999999999</v>
      </c>
      <c r="BK9" s="327">
        <f t="shared" si="34"/>
        <v>43407</v>
      </c>
      <c r="BL9" s="338">
        <f t="array" ref="BL9">MIN(IF(C:C=BB9,M:M))</f>
        <v>14.212999999999999</v>
      </c>
      <c r="BM9" s="138"/>
      <c r="BN9" s="241" t="b">
        <f t="shared" si="35"/>
        <v>1</v>
      </c>
      <c r="BP9" s="249" t="s">
        <v>4</v>
      </c>
      <c r="BQ9" s="313">
        <v>42798</v>
      </c>
      <c r="BR9" s="314" t="s">
        <v>854</v>
      </c>
      <c r="BS9" s="241">
        <v>2021</v>
      </c>
      <c r="BT9" s="249" t="str">
        <f>CF9&amp;COUNTIF($CF$4:CF9,CF9)</f>
        <v>FALSE6</v>
      </c>
      <c r="BU9" s="334" t="str">
        <f t="shared" si="36"/>
        <v>4AFFranklinJeftha</v>
      </c>
      <c r="BW9" s="241" t="str">
        <f t="shared" si="37"/>
        <v>20186</v>
      </c>
      <c r="BX9" s="249">
        <v>6</v>
      </c>
      <c r="BY9" s="249" t="str">
        <f t="shared" si="38"/>
        <v>4AF</v>
      </c>
      <c r="BZ9" s="249" t="str">
        <f t="shared" si="39"/>
        <v>Franklin</v>
      </c>
      <c r="CA9" s="249" t="str">
        <f t="shared" si="40"/>
        <v>Jeftha</v>
      </c>
      <c r="CB9" s="249" t="str">
        <f t="shared" si="41"/>
        <v>VW Golf 2ltr</v>
      </c>
      <c r="CC9" s="249">
        <f t="shared" si="42"/>
        <v>14.702</v>
      </c>
      <c r="CD9" s="345">
        <f t="shared" si="43"/>
        <v>43232</v>
      </c>
      <c r="CE9" s="249">
        <f t="array" ref="CE9">MIN(IF(C:C=BU9,M:M))</f>
        <v>14.265000000000001</v>
      </c>
      <c r="CF9" s="249" t="b">
        <f t="shared" si="44"/>
        <v>0</v>
      </c>
      <c r="CI9" s="241" t="str">
        <f t="shared" si="45"/>
        <v>TRUE6</v>
      </c>
      <c r="CK9" s="249">
        <v>6</v>
      </c>
      <c r="CL9" s="249" t="str">
        <f t="shared" si="46"/>
        <v>4EX</v>
      </c>
      <c r="CM9" s="249" t="str">
        <f t="shared" si="47"/>
        <v>Gavin</v>
      </c>
      <c r="CN9" s="249" t="str">
        <f t="shared" si="48"/>
        <v>Meiring</v>
      </c>
      <c r="CO9" s="249" t="str">
        <f t="shared" si="49"/>
        <v>Nissan Sabre SR20</v>
      </c>
      <c r="CP9" s="249">
        <f t="shared" si="50"/>
        <v>14.555</v>
      </c>
      <c r="CQ9" s="345">
        <f t="shared" si="51"/>
        <v>43232</v>
      </c>
    </row>
    <row r="10" spans="1:95" x14ac:dyDescent="0.3">
      <c r="A10" s="249" t="str">
        <f>B10&amp;COUNTIF(B$4:$B10,B10)</f>
        <v>20187</v>
      </c>
      <c r="B10" s="249">
        <f t="shared" si="20"/>
        <v>2018</v>
      </c>
      <c r="C10" s="249" t="str">
        <f t="shared" si="21"/>
        <v>4AFJustinMarais</v>
      </c>
      <c r="D10" s="268" t="str">
        <f>N10&amp;COUNTIF(N$4:$N10,N10)</f>
        <v>432327</v>
      </c>
      <c r="E10" s="268" t="str">
        <f>F10&amp;COUNTIF(F$4:$F10,F10)</f>
        <v>432324AF7</v>
      </c>
      <c r="F10" s="268" t="str">
        <f t="shared" si="22"/>
        <v>432324AF</v>
      </c>
      <c r="G10" s="249" t="str">
        <f>I10&amp;COUNTIF($I$4:I10,I10)</f>
        <v>4AF7</v>
      </c>
      <c r="I10" s="249" t="s">
        <v>1</v>
      </c>
      <c r="J10" s="249" t="s">
        <v>228</v>
      </c>
      <c r="K10" s="249" t="s">
        <v>190</v>
      </c>
      <c r="L10" s="249" t="s">
        <v>412</v>
      </c>
      <c r="M10" s="249">
        <v>15.195</v>
      </c>
      <c r="N10" s="268">
        <v>43232</v>
      </c>
      <c r="O10" s="241"/>
      <c r="S10" s="249">
        <f t="shared" si="23"/>
        <v>12.222</v>
      </c>
      <c r="T10" s="249" t="str">
        <f t="shared" si="0"/>
        <v>4EX7</v>
      </c>
      <c r="U10" s="270">
        <v>7</v>
      </c>
      <c r="V10" s="249" t="str">
        <f t="shared" si="1"/>
        <v>4EX</v>
      </c>
      <c r="W10" s="249" t="str">
        <f t="shared" si="2"/>
        <v>Christo</v>
      </c>
      <c r="X10" s="249" t="str">
        <f t="shared" si="3"/>
        <v>Engelbrecht</v>
      </c>
      <c r="Y10" s="249" t="str">
        <f t="shared" si="4"/>
        <v>Toyota/Honda</v>
      </c>
      <c r="Z10" s="293">
        <f t="shared" si="5"/>
        <v>12.222</v>
      </c>
      <c r="AA10" s="268">
        <f t="shared" si="6"/>
        <v>43309</v>
      </c>
      <c r="AB10" s="269"/>
      <c r="AC10" s="292">
        <f t="shared" si="24"/>
        <v>11.567</v>
      </c>
      <c r="AD10" s="271">
        <v>7</v>
      </c>
      <c r="AE10" s="249" t="str">
        <f t="shared" si="52"/>
        <v>4EX</v>
      </c>
      <c r="AF10" s="203" t="str">
        <f t="shared" si="25"/>
        <v>NAZEEM</v>
      </c>
      <c r="AG10" s="204" t="str">
        <f t="shared" si="26"/>
        <v>SIRKHOTTE</v>
      </c>
      <c r="AH10" s="249" t="str">
        <f t="shared" si="27"/>
        <v>HONDA VTEC</v>
      </c>
      <c r="AI10" s="249">
        <f t="shared" si="28"/>
        <v>11.567</v>
      </c>
      <c r="AJ10" s="268">
        <f t="shared" si="29"/>
        <v>43365</v>
      </c>
      <c r="AK10" s="249" t="str">
        <f t="shared" si="30"/>
        <v>NAZEEM SIRKHOTTE</v>
      </c>
      <c r="AL10" s="249" t="str">
        <f>COUNTIF($AK$4:AK10,AK10)&amp;AK10</f>
        <v>1NAZEEM SIRKHOTTE</v>
      </c>
      <c r="AM10" s="138"/>
      <c r="AN10" s="138"/>
      <c r="AO10" s="241">
        <f>COUNTIF($AK$4:AK10,AK10)</f>
        <v>1</v>
      </c>
      <c r="AP10" s="241">
        <f t="shared" si="7"/>
        <v>11.567</v>
      </c>
      <c r="AQ10" s="249">
        <f t="shared" si="8"/>
        <v>11.656000000000001</v>
      </c>
      <c r="AS10" s="118">
        <f t="shared" si="31"/>
        <v>7</v>
      </c>
      <c r="AT10" s="72" t="str">
        <f t="shared" si="9"/>
        <v>4EX</v>
      </c>
      <c r="AU10" s="249" t="str">
        <f t="shared" si="10"/>
        <v>Naseem</v>
      </c>
      <c r="AV10" s="249" t="str">
        <f t="shared" si="11"/>
        <v>Ahmed</v>
      </c>
      <c r="AW10" s="249" t="str">
        <f t="shared" si="12"/>
        <v>Honda EG Turbo</v>
      </c>
      <c r="AX10" s="295">
        <f t="shared" si="13"/>
        <v>11.656000000000001</v>
      </c>
      <c r="AY10" s="277">
        <f t="shared" si="14"/>
        <v>43309</v>
      </c>
      <c r="AZ10" s="323"/>
      <c r="BA10" s="323"/>
      <c r="BB10" s="334" t="str">
        <f t="shared" si="32"/>
        <v>4AFNIETHAAMSURTIE</v>
      </c>
      <c r="BC10" s="323" t="str">
        <f t="shared" si="33"/>
        <v>434077</v>
      </c>
      <c r="BE10" s="87">
        <v>7</v>
      </c>
      <c r="BF10" s="249" t="str">
        <f t="shared" si="15"/>
        <v>4AF</v>
      </c>
      <c r="BG10" s="249" t="str">
        <f t="shared" si="16"/>
        <v>NIETHAAM</v>
      </c>
      <c r="BH10" s="249" t="str">
        <f t="shared" si="17"/>
        <v>SURTIE</v>
      </c>
      <c r="BI10" s="249" t="str">
        <f t="shared" si="18"/>
        <v>NISSAN SR20</v>
      </c>
      <c r="BJ10" s="249">
        <f t="shared" si="19"/>
        <v>14.271000000000001</v>
      </c>
      <c r="BK10" s="327">
        <f t="shared" si="34"/>
        <v>43407</v>
      </c>
      <c r="BL10" s="338">
        <f t="array" ref="BL10">MIN(IF(C:C=BB10,M:M))</f>
        <v>14.271000000000001</v>
      </c>
      <c r="BM10" s="138"/>
      <c r="BN10" s="241" t="b">
        <f t="shared" si="35"/>
        <v>1</v>
      </c>
      <c r="BP10" s="249" t="s">
        <v>129</v>
      </c>
      <c r="BQ10" s="313">
        <v>42868</v>
      </c>
      <c r="BR10" s="315" t="s">
        <v>855</v>
      </c>
      <c r="BS10" s="241">
        <v>2022</v>
      </c>
      <c r="BT10" s="249" t="str">
        <f>CF10&amp;COUNTIF($CF$4:CF10,CF10)</f>
        <v>TRUE1</v>
      </c>
      <c r="BU10" s="334" t="str">
        <f t="shared" si="36"/>
        <v>4AFJustinMarais</v>
      </c>
      <c r="BW10" s="241" t="str">
        <f t="shared" si="37"/>
        <v>20187</v>
      </c>
      <c r="BX10" s="249">
        <v>7</v>
      </c>
      <c r="BY10" s="249" t="str">
        <f t="shared" si="38"/>
        <v>4AF</v>
      </c>
      <c r="BZ10" s="249" t="str">
        <f t="shared" si="39"/>
        <v>Justin</v>
      </c>
      <c r="CA10" s="249" t="str">
        <f t="shared" si="40"/>
        <v>Marais</v>
      </c>
      <c r="CB10" s="249" t="str">
        <f t="shared" si="41"/>
        <v>Citi Golf</v>
      </c>
      <c r="CC10" s="249">
        <f t="shared" si="42"/>
        <v>15.195</v>
      </c>
      <c r="CD10" s="345">
        <f t="shared" si="43"/>
        <v>43232</v>
      </c>
      <c r="CE10" s="249">
        <f t="array" ref="CE10">MIN(IF(C:C=BU10,M:M))</f>
        <v>15.195</v>
      </c>
      <c r="CF10" s="249" t="b">
        <f t="shared" si="44"/>
        <v>1</v>
      </c>
      <c r="CI10" s="241" t="str">
        <f t="shared" si="45"/>
        <v>TRUE7</v>
      </c>
      <c r="CK10" s="249">
        <v>7</v>
      </c>
      <c r="CL10" s="249" t="str">
        <f t="shared" si="46"/>
        <v>4S</v>
      </c>
      <c r="CM10" s="249" t="str">
        <f t="shared" si="47"/>
        <v>Aldon</v>
      </c>
      <c r="CN10" s="249" t="str">
        <f t="shared" si="48"/>
        <v>Gouws</v>
      </c>
      <c r="CO10" s="249" t="str">
        <f t="shared" si="49"/>
        <v>Toyota Tazz</v>
      </c>
      <c r="CP10" s="249">
        <f t="shared" si="50"/>
        <v>14.224</v>
      </c>
      <c r="CQ10" s="345">
        <f t="shared" si="51"/>
        <v>43232</v>
      </c>
    </row>
    <row r="11" spans="1:95" x14ac:dyDescent="0.3">
      <c r="A11" s="249" t="str">
        <f>B11&amp;COUNTIF(B$4:$B11,B11)</f>
        <v>20188</v>
      </c>
      <c r="B11" s="249">
        <f t="shared" si="20"/>
        <v>2018</v>
      </c>
      <c r="C11" s="249" t="str">
        <f t="shared" si="21"/>
        <v>4AFRamanoLewack</v>
      </c>
      <c r="D11" s="268" t="str">
        <f>N11&amp;COUNTIF(N$4:$N11,N11)</f>
        <v>432328</v>
      </c>
      <c r="E11" s="268" t="str">
        <f>F11&amp;COUNTIF(F$4:$F11,F11)</f>
        <v>432324AF8</v>
      </c>
      <c r="F11" s="268" t="str">
        <f t="shared" si="22"/>
        <v>432324AF</v>
      </c>
      <c r="G11" s="249" t="str">
        <f>I11&amp;COUNTIF($I$4:I11,I11)</f>
        <v>4AF8</v>
      </c>
      <c r="I11" s="249" t="s">
        <v>1</v>
      </c>
      <c r="J11" s="249" t="s">
        <v>215</v>
      </c>
      <c r="K11" s="249" t="s">
        <v>216</v>
      </c>
      <c r="L11" s="249" t="s">
        <v>412</v>
      </c>
      <c r="M11" s="249">
        <v>15.734999999999999</v>
      </c>
      <c r="N11" s="268">
        <v>43232</v>
      </c>
      <c r="O11" s="241"/>
      <c r="S11" s="249">
        <f t="shared" si="23"/>
        <v>12.228</v>
      </c>
      <c r="T11" s="249" t="str">
        <f t="shared" si="0"/>
        <v>4EX8</v>
      </c>
      <c r="U11" s="270">
        <v>8</v>
      </c>
      <c r="V11" s="249" t="str">
        <f t="shared" si="1"/>
        <v>4EX</v>
      </c>
      <c r="W11" s="249" t="str">
        <f t="shared" si="2"/>
        <v>Ashraf</v>
      </c>
      <c r="X11" s="249" t="str">
        <f t="shared" si="3"/>
        <v>Rangasamy</v>
      </c>
      <c r="Y11" s="249" t="str">
        <f t="shared" si="4"/>
        <v>VW Golf</v>
      </c>
      <c r="Z11" s="293">
        <f t="shared" si="5"/>
        <v>12.228</v>
      </c>
      <c r="AA11" s="268">
        <f t="shared" si="6"/>
        <v>43309</v>
      </c>
      <c r="AB11" s="269"/>
      <c r="AC11" s="292">
        <f t="shared" si="24"/>
        <v>11.597</v>
      </c>
      <c r="AD11" s="271">
        <v>8</v>
      </c>
      <c r="AE11" s="249" t="str">
        <f t="shared" si="52"/>
        <v>4EX</v>
      </c>
      <c r="AF11" s="203" t="str">
        <f t="shared" si="25"/>
        <v>Nazeem</v>
      </c>
      <c r="AG11" s="204" t="str">
        <f t="shared" si="26"/>
        <v>Sirkhotte</v>
      </c>
      <c r="AH11" s="249" t="str">
        <f t="shared" si="27"/>
        <v>Honda Vtec Turbo</v>
      </c>
      <c r="AI11" s="249">
        <f t="shared" si="28"/>
        <v>11.597</v>
      </c>
      <c r="AJ11" s="268">
        <f t="shared" si="29"/>
        <v>42798</v>
      </c>
      <c r="AK11" s="249" t="str">
        <f t="shared" si="30"/>
        <v>Nazeem Sirkhotte</v>
      </c>
      <c r="AL11" s="249" t="str">
        <f>COUNTIF($AK$4:AK11,AK11)&amp;AK11</f>
        <v>2Nazeem Sirkhotte</v>
      </c>
      <c r="AM11" s="138"/>
      <c r="AN11" s="138"/>
      <c r="AO11" s="241">
        <f>COUNTIF($AK$4:AK11,AK11)</f>
        <v>2</v>
      </c>
      <c r="AP11" s="241" t="b">
        <f t="shared" si="7"/>
        <v>0</v>
      </c>
      <c r="AQ11" s="249">
        <f t="shared" si="8"/>
        <v>11.659000000000001</v>
      </c>
      <c r="AS11" s="118">
        <f t="shared" si="31"/>
        <v>8</v>
      </c>
      <c r="AT11" s="72" t="str">
        <f t="shared" si="9"/>
        <v>4EX</v>
      </c>
      <c r="AU11" s="249" t="str">
        <f t="shared" si="10"/>
        <v>Corne</v>
      </c>
      <c r="AV11" s="249" t="str">
        <f t="shared" si="11"/>
        <v>Syfert</v>
      </c>
      <c r="AW11" s="249" t="str">
        <f t="shared" si="12"/>
        <v>Toyota 1600 Turbo</v>
      </c>
      <c r="AX11" s="295">
        <f t="shared" si="13"/>
        <v>11.659000000000001</v>
      </c>
      <c r="AY11" s="277">
        <f t="shared" si="14"/>
        <v>42798</v>
      </c>
      <c r="AZ11" s="323"/>
      <c r="BA11" s="323"/>
      <c r="BB11" s="334" t="str">
        <f t="shared" si="32"/>
        <v>4AFTIMOTHYOLIVIER</v>
      </c>
      <c r="BC11" s="323" t="str">
        <f t="shared" si="33"/>
        <v>434078</v>
      </c>
      <c r="BE11" s="87">
        <v>8</v>
      </c>
      <c r="BF11" s="249" t="str">
        <f t="shared" si="15"/>
        <v>4AF</v>
      </c>
      <c r="BG11" s="249" t="str">
        <f t="shared" si="16"/>
        <v>TIMOTHY</v>
      </c>
      <c r="BH11" s="249" t="str">
        <f t="shared" si="17"/>
        <v>OLIVIER</v>
      </c>
      <c r="BI11" s="249" t="str">
        <f t="shared" si="18"/>
        <v>OPEL GTE</v>
      </c>
      <c r="BJ11" s="249">
        <f t="shared" si="19"/>
        <v>14.298</v>
      </c>
      <c r="BK11" s="327">
        <f t="shared" si="34"/>
        <v>43407</v>
      </c>
      <c r="BL11" s="338">
        <f t="array" ref="BL11">MIN(IF(C:C=BB11,M:M))</f>
        <v>14.298</v>
      </c>
      <c r="BM11" s="138"/>
      <c r="BN11" s="241" t="b">
        <f t="shared" si="35"/>
        <v>1</v>
      </c>
      <c r="BP11" s="249" t="s">
        <v>132</v>
      </c>
      <c r="BQ11" s="313">
        <v>42917</v>
      </c>
      <c r="BR11" s="315" t="s">
        <v>856</v>
      </c>
      <c r="BT11" s="249" t="str">
        <f>CF11&amp;COUNTIF($CF$4:CF11,CF11)</f>
        <v>FALSE7</v>
      </c>
      <c r="BU11" s="334" t="str">
        <f t="shared" si="36"/>
        <v>4AFRamanoLewack</v>
      </c>
      <c r="BW11" s="241" t="str">
        <f t="shared" si="37"/>
        <v>20188</v>
      </c>
      <c r="BX11" s="249">
        <v>8</v>
      </c>
      <c r="BY11" s="249" t="str">
        <f t="shared" si="38"/>
        <v>4AF</v>
      </c>
      <c r="BZ11" s="249" t="str">
        <f t="shared" si="39"/>
        <v>Ramano</v>
      </c>
      <c r="CA11" s="249" t="str">
        <f t="shared" si="40"/>
        <v>Lewack</v>
      </c>
      <c r="CB11" s="249" t="str">
        <f t="shared" si="41"/>
        <v>Citi Golf</v>
      </c>
      <c r="CC11" s="249">
        <f t="shared" si="42"/>
        <v>15.734999999999999</v>
      </c>
      <c r="CD11" s="345">
        <f t="shared" si="43"/>
        <v>43232</v>
      </c>
      <c r="CE11" s="249">
        <f t="array" ref="CE11">MIN(IF(C:C=BU11,M:M))</f>
        <v>14.526999999999999</v>
      </c>
      <c r="CF11" s="249" t="b">
        <f t="shared" si="44"/>
        <v>0</v>
      </c>
      <c r="CI11" s="241" t="str">
        <f t="shared" si="45"/>
        <v>TRUE8</v>
      </c>
      <c r="CK11" s="249">
        <v>8</v>
      </c>
      <c r="CL11" s="249" t="str">
        <f t="shared" si="46"/>
        <v>6AR</v>
      </c>
      <c r="CM11" s="249" t="str">
        <f t="shared" si="47"/>
        <v>Mike</v>
      </c>
      <c r="CN11" s="249" t="str">
        <f t="shared" si="48"/>
        <v>Lewis</v>
      </c>
      <c r="CO11" s="249" t="str">
        <f t="shared" si="49"/>
        <v>Ford Escort 3L V6</v>
      </c>
      <c r="CP11" s="249">
        <f t="shared" si="50"/>
        <v>13.348000000000001</v>
      </c>
      <c r="CQ11" s="345">
        <f t="shared" si="51"/>
        <v>43232</v>
      </c>
    </row>
    <row r="12" spans="1:95" x14ac:dyDescent="0.3">
      <c r="A12" s="249" t="str">
        <f>B12&amp;COUNTIF(B$4:$B12,B12)</f>
        <v>20189</v>
      </c>
      <c r="B12" s="249">
        <f t="shared" si="20"/>
        <v>2018</v>
      </c>
      <c r="C12" s="249" t="str">
        <f t="shared" si="21"/>
        <v>4ARZaynJonker</v>
      </c>
      <c r="D12" s="268" t="str">
        <f>N12&amp;COUNTIF(N$4:$N12,N12)</f>
        <v>432329</v>
      </c>
      <c r="E12" s="268" t="str">
        <f>F12&amp;COUNTIF(F$4:$F12,F12)</f>
        <v>432324AR1</v>
      </c>
      <c r="F12" s="268" t="str">
        <f t="shared" si="22"/>
        <v>432324AR</v>
      </c>
      <c r="G12" s="249" t="str">
        <f>I12&amp;COUNTIF($I$4:I12,I12)</f>
        <v>4AR1</v>
      </c>
      <c r="I12" s="249" t="s">
        <v>7</v>
      </c>
      <c r="J12" s="249" t="s">
        <v>209</v>
      </c>
      <c r="K12" s="249" t="s">
        <v>208</v>
      </c>
      <c r="L12" s="249" t="s">
        <v>413</v>
      </c>
      <c r="M12" s="249">
        <v>13.315</v>
      </c>
      <c r="N12" s="268">
        <v>43232</v>
      </c>
      <c r="O12" s="241"/>
      <c r="S12" s="249">
        <f t="shared" si="23"/>
        <v>12.813000000000001</v>
      </c>
      <c r="T12" s="249" t="str">
        <f t="shared" si="0"/>
        <v>4EX9</v>
      </c>
      <c r="U12" s="270">
        <v>9</v>
      </c>
      <c r="V12" s="249" t="str">
        <f t="shared" si="1"/>
        <v>4EX</v>
      </c>
      <c r="W12" s="249" t="str">
        <f t="shared" si="2"/>
        <v>Ruan</v>
      </c>
      <c r="X12" s="249" t="str">
        <f t="shared" si="3"/>
        <v>Olivier</v>
      </c>
      <c r="Y12" s="249" t="str">
        <f t="shared" si="4"/>
        <v>Toyota Corolla</v>
      </c>
      <c r="Z12" s="293">
        <f t="shared" si="5"/>
        <v>12.813000000000001</v>
      </c>
      <c r="AA12" s="268">
        <f t="shared" si="6"/>
        <v>43309</v>
      </c>
      <c r="AB12" s="269"/>
      <c r="AC12" s="292">
        <f t="shared" si="24"/>
        <v>11.608000000000001</v>
      </c>
      <c r="AD12" s="271">
        <v>9</v>
      </c>
      <c r="AE12" s="249" t="str">
        <f t="shared" si="52"/>
        <v>4EX</v>
      </c>
      <c r="AF12" s="203" t="str">
        <f t="shared" si="25"/>
        <v>NAZEEM</v>
      </c>
      <c r="AG12" s="204" t="str">
        <f t="shared" si="26"/>
        <v>SIRKHOTTE</v>
      </c>
      <c r="AH12" s="249" t="str">
        <f t="shared" si="27"/>
        <v>HONDA VTEC</v>
      </c>
      <c r="AI12" s="249">
        <f t="shared" si="28"/>
        <v>11.608000000000001</v>
      </c>
      <c r="AJ12" s="268">
        <f t="shared" si="29"/>
        <v>43407</v>
      </c>
      <c r="AK12" s="249" t="str">
        <f t="shared" si="30"/>
        <v>NAZEEM SIRKHOTTE</v>
      </c>
      <c r="AL12" s="249" t="str">
        <f>COUNTIF($AK$4:AK12,AK12)&amp;AK12</f>
        <v>3NAZEEM SIRKHOTTE</v>
      </c>
      <c r="AM12" s="138"/>
      <c r="AN12" s="138"/>
      <c r="AO12" s="241">
        <f>COUNTIF($AK$4:AK12,AK12)</f>
        <v>3</v>
      </c>
      <c r="AP12" s="241" t="b">
        <f t="shared" si="7"/>
        <v>0</v>
      </c>
      <c r="AQ12" s="249">
        <f t="shared" si="8"/>
        <v>11.706</v>
      </c>
      <c r="AS12" s="118">
        <f t="shared" si="31"/>
        <v>9</v>
      </c>
      <c r="AT12" s="72" t="str">
        <f t="shared" si="9"/>
        <v>4EX</v>
      </c>
      <c r="AU12" s="249" t="str">
        <f t="shared" si="10"/>
        <v>Tolla</v>
      </c>
      <c r="AV12" s="249" t="str">
        <f t="shared" si="11"/>
        <v>Daniels</v>
      </c>
      <c r="AW12" s="249" t="str">
        <f t="shared" si="12"/>
        <v>Ford Escort 2ltr Turbo</v>
      </c>
      <c r="AX12" s="295">
        <f t="shared" si="13"/>
        <v>11.706</v>
      </c>
      <c r="AY12" s="277">
        <f t="shared" si="14"/>
        <v>42798</v>
      </c>
      <c r="AZ12" s="323"/>
      <c r="BA12" s="323"/>
      <c r="BB12" s="334" t="str">
        <f t="shared" si="32"/>
        <v>4AFFRANKLINJEFTHA</v>
      </c>
      <c r="BC12" s="323" t="str">
        <f t="shared" si="33"/>
        <v>434079</v>
      </c>
      <c r="BE12" s="87">
        <v>9</v>
      </c>
      <c r="BF12" s="249" t="str">
        <f t="shared" si="15"/>
        <v>4AF</v>
      </c>
      <c r="BG12" s="249" t="str">
        <f t="shared" si="16"/>
        <v>FRANKLIN</v>
      </c>
      <c r="BH12" s="249" t="str">
        <f t="shared" si="17"/>
        <v>JEFTHA</v>
      </c>
      <c r="BI12" s="249" t="str">
        <f t="shared" si="18"/>
        <v>VW CITI GOLF 2LTR</v>
      </c>
      <c r="BJ12" s="249">
        <f t="shared" si="19"/>
        <v>14.725</v>
      </c>
      <c r="BK12" s="327">
        <f t="shared" si="34"/>
        <v>43407</v>
      </c>
      <c r="BL12" s="338">
        <f t="array" ref="BL12">MIN(IF(C:C=BB12,M:M))</f>
        <v>14.265000000000001</v>
      </c>
      <c r="BM12" s="138"/>
      <c r="BN12" s="241" t="b">
        <f t="shared" si="35"/>
        <v>0</v>
      </c>
      <c r="BP12" s="249" t="s">
        <v>93</v>
      </c>
      <c r="BQ12" s="313">
        <v>43043</v>
      </c>
      <c r="BR12" s="315" t="s">
        <v>857</v>
      </c>
      <c r="BT12" s="249" t="str">
        <f>CF12&amp;COUNTIF($CF$4:CF12,CF12)</f>
        <v>FALSE8</v>
      </c>
      <c r="BU12" s="334" t="str">
        <f t="shared" si="36"/>
        <v>4ARZaynJonker</v>
      </c>
      <c r="BW12" s="241" t="str">
        <f t="shared" si="37"/>
        <v>20189</v>
      </c>
      <c r="BX12" s="249">
        <v>9</v>
      </c>
      <c r="BY12" s="249" t="str">
        <f t="shared" si="38"/>
        <v>4AR</v>
      </c>
      <c r="BZ12" s="249" t="str">
        <f t="shared" si="39"/>
        <v>Zayn</v>
      </c>
      <c r="CA12" s="249" t="str">
        <f t="shared" si="40"/>
        <v>Jonker</v>
      </c>
      <c r="CB12" s="249" t="str">
        <f t="shared" si="41"/>
        <v>Ford Escord MK1</v>
      </c>
      <c r="CC12" s="249">
        <f t="shared" si="42"/>
        <v>13.315</v>
      </c>
      <c r="CD12" s="345">
        <f t="shared" si="43"/>
        <v>43232</v>
      </c>
      <c r="CE12" s="249">
        <f t="array" ref="CE12">MIN(IF(C:C=BU12,M:M))</f>
        <v>13.24</v>
      </c>
      <c r="CF12" s="249" t="b">
        <f t="shared" si="44"/>
        <v>0</v>
      </c>
      <c r="CI12" s="241" t="str">
        <f t="shared" si="45"/>
        <v>TRUE9</v>
      </c>
      <c r="CK12" s="249">
        <v>9</v>
      </c>
      <c r="CL12" s="249" t="str">
        <f t="shared" si="46"/>
        <v>EX</v>
      </c>
      <c r="CM12" s="249" t="str">
        <f t="shared" si="47"/>
        <v>Viswanathan</v>
      </c>
      <c r="CN12" s="249" t="str">
        <f t="shared" si="48"/>
        <v>Williams</v>
      </c>
      <c r="CO12" s="249" t="str">
        <f t="shared" si="49"/>
        <v>Nissan GTR</v>
      </c>
      <c r="CP12" s="249">
        <f t="shared" si="50"/>
        <v>10.009</v>
      </c>
      <c r="CQ12" s="345">
        <f t="shared" si="51"/>
        <v>43232</v>
      </c>
    </row>
    <row r="13" spans="1:95" ht="15" thickBot="1" x14ac:dyDescent="0.35">
      <c r="A13" s="249" t="str">
        <f>B13&amp;COUNTIF(B$4:$B13,B13)</f>
        <v>201810</v>
      </c>
      <c r="B13" s="249">
        <f t="shared" si="20"/>
        <v>2018</v>
      </c>
      <c r="C13" s="249" t="str">
        <f t="shared" si="21"/>
        <v>4ARPhillipJonker</v>
      </c>
      <c r="D13" s="268" t="str">
        <f>N13&amp;COUNTIF(N$4:$N13,N13)</f>
        <v>4323210</v>
      </c>
      <c r="E13" s="268" t="str">
        <f>F13&amp;COUNTIF(F$4:$F13,F13)</f>
        <v>432324AR2</v>
      </c>
      <c r="F13" s="268" t="str">
        <f t="shared" si="22"/>
        <v>432324AR</v>
      </c>
      <c r="G13" s="249" t="str">
        <f>I13&amp;COUNTIF($I$4:I13,I13)</f>
        <v>4AR2</v>
      </c>
      <c r="I13" s="249" t="s">
        <v>7</v>
      </c>
      <c r="J13" s="249" t="s">
        <v>574</v>
      </c>
      <c r="K13" s="249" t="s">
        <v>208</v>
      </c>
      <c r="L13" s="249" t="s">
        <v>414</v>
      </c>
      <c r="M13" s="249">
        <v>13.573</v>
      </c>
      <c r="N13" s="268">
        <v>43232</v>
      </c>
      <c r="O13" s="241"/>
      <c r="S13" s="249">
        <f t="shared" si="23"/>
        <v>13.067</v>
      </c>
      <c r="T13" s="249" t="str">
        <f t="shared" si="0"/>
        <v>4EX10</v>
      </c>
      <c r="U13" s="270">
        <v>10</v>
      </c>
      <c r="V13" s="249" t="str">
        <f t="shared" si="1"/>
        <v>4EX</v>
      </c>
      <c r="W13" s="249" t="str">
        <f t="shared" si="2"/>
        <v>Matthew</v>
      </c>
      <c r="X13" s="249" t="str">
        <f t="shared" si="3"/>
        <v>Bussy</v>
      </c>
      <c r="Y13" s="249" t="str">
        <f t="shared" si="4"/>
        <v>Toyota Tazz</v>
      </c>
      <c r="Z13" s="293">
        <f t="shared" si="5"/>
        <v>13.067</v>
      </c>
      <c r="AA13" s="268">
        <f t="shared" si="6"/>
        <v>43309</v>
      </c>
      <c r="AB13" s="269"/>
      <c r="AC13" s="292">
        <f t="shared" si="24"/>
        <v>11.656000000000001</v>
      </c>
      <c r="AD13" s="271">
        <v>10</v>
      </c>
      <c r="AE13" s="249" t="str">
        <f>IF(ISERROR(VLOOKUP($AC13,$S:$AA,4,0)),"-",VLOOKUP($AC13,$S:$AA,4,0))</f>
        <v>4EX</v>
      </c>
      <c r="AF13" s="203" t="str">
        <f t="shared" si="25"/>
        <v>Naseem</v>
      </c>
      <c r="AG13" s="204" t="str">
        <f t="shared" si="26"/>
        <v>Ahmed</v>
      </c>
      <c r="AH13" s="249" t="str">
        <f t="shared" si="27"/>
        <v>Honda EG Turbo</v>
      </c>
      <c r="AI13" s="249">
        <f t="shared" si="28"/>
        <v>11.656000000000001</v>
      </c>
      <c r="AJ13" s="268">
        <f t="shared" si="29"/>
        <v>43309</v>
      </c>
      <c r="AK13" s="249" t="str">
        <f t="shared" si="30"/>
        <v>Naseem Ahmed</v>
      </c>
      <c r="AL13" s="249" t="str">
        <f>COUNTIF($AK$4:AK13,AK13)&amp;AK13</f>
        <v>1Naseem Ahmed</v>
      </c>
      <c r="AM13" s="138"/>
      <c r="AN13" s="138"/>
      <c r="AO13" s="241">
        <f>COUNTIF($AK$4:AK13,AK13)</f>
        <v>1</v>
      </c>
      <c r="AP13" s="241">
        <f t="shared" si="7"/>
        <v>11.656000000000001</v>
      </c>
      <c r="AQ13" s="249">
        <f t="shared" si="8"/>
        <v>11.827</v>
      </c>
      <c r="AS13" s="118">
        <f t="shared" si="31"/>
        <v>10</v>
      </c>
      <c r="AT13" s="72" t="str">
        <f t="shared" si="9"/>
        <v>4EX</v>
      </c>
      <c r="AU13" s="249" t="str">
        <f t="shared" si="10"/>
        <v>Laren</v>
      </c>
      <c r="AV13" s="249" t="str">
        <f t="shared" si="11"/>
        <v>Odendaal</v>
      </c>
      <c r="AW13" s="249" t="str">
        <f t="shared" si="12"/>
        <v>VW 7R Golf</v>
      </c>
      <c r="AX13" s="295">
        <f t="shared" si="13"/>
        <v>11.827</v>
      </c>
      <c r="AY13" s="277">
        <f t="shared" si="14"/>
        <v>43232</v>
      </c>
      <c r="AZ13" s="323"/>
      <c r="BA13" s="323"/>
      <c r="BB13" s="334" t="str">
        <f t="shared" si="32"/>
        <v>4AFEDWINHART</v>
      </c>
      <c r="BC13" s="323" t="str">
        <f t="shared" si="33"/>
        <v>4340710</v>
      </c>
      <c r="BE13" s="87">
        <v>10</v>
      </c>
      <c r="BF13" s="249" t="str">
        <f t="shared" si="15"/>
        <v>4AF</v>
      </c>
      <c r="BG13" s="249" t="str">
        <f t="shared" si="16"/>
        <v>EDWIN</v>
      </c>
      <c r="BH13" s="249" t="str">
        <f t="shared" si="17"/>
        <v>HART</v>
      </c>
      <c r="BI13" s="249" t="str">
        <f t="shared" si="18"/>
        <v>OPEL KADETT 16V</v>
      </c>
      <c r="BJ13" s="249">
        <f t="shared" si="19"/>
        <v>14.914999999999999</v>
      </c>
      <c r="BK13" s="327">
        <f t="shared" si="34"/>
        <v>43407</v>
      </c>
      <c r="BL13" s="338">
        <f t="array" ref="BL13">MIN(IF(C:C=BB13,M:M))</f>
        <v>14.587</v>
      </c>
      <c r="BM13" s="138"/>
      <c r="BN13" s="241" t="b">
        <f t="shared" si="35"/>
        <v>0</v>
      </c>
      <c r="BP13" s="249" t="s">
        <v>130</v>
      </c>
      <c r="BQ13" s="313">
        <v>43086</v>
      </c>
      <c r="BR13" s="317" t="s">
        <v>858</v>
      </c>
      <c r="BT13" s="249" t="str">
        <f>CF13&amp;COUNTIF($CF$4:CF13,CF13)</f>
        <v>FALSE9</v>
      </c>
      <c r="BU13" s="334" t="str">
        <f t="shared" si="36"/>
        <v>4ARPhillipJonker</v>
      </c>
      <c r="BW13" s="241" t="str">
        <f t="shared" si="37"/>
        <v>201810</v>
      </c>
      <c r="BX13" s="249">
        <v>10</v>
      </c>
      <c r="BY13" s="249" t="str">
        <f t="shared" si="38"/>
        <v>4AR</v>
      </c>
      <c r="BZ13" s="249" t="str">
        <f t="shared" si="39"/>
        <v>Phillip</v>
      </c>
      <c r="CA13" s="249" t="str">
        <f t="shared" si="40"/>
        <v>Jonker</v>
      </c>
      <c r="CB13" s="249" t="str">
        <f t="shared" si="41"/>
        <v>Toyota 16v</v>
      </c>
      <c r="CC13" s="249">
        <f t="shared" si="42"/>
        <v>13.573</v>
      </c>
      <c r="CD13" s="345">
        <f t="shared" si="43"/>
        <v>43232</v>
      </c>
      <c r="CE13" s="249">
        <f t="array" ref="CE13">MIN(IF(C:C=BU13,M:M))</f>
        <v>12.423999999999999</v>
      </c>
      <c r="CF13" s="249" t="b">
        <f t="shared" si="44"/>
        <v>0</v>
      </c>
      <c r="CI13" s="241" t="str">
        <f t="shared" si="45"/>
        <v>TRUE10</v>
      </c>
      <c r="CK13" s="249">
        <v>10</v>
      </c>
      <c r="CL13" s="249" t="str">
        <f t="shared" si="46"/>
        <v>6BR</v>
      </c>
      <c r="CM13" s="249" t="str">
        <f t="shared" si="47"/>
        <v>Dean</v>
      </c>
      <c r="CN13" s="249" t="str">
        <f t="shared" si="48"/>
        <v>Bosman</v>
      </c>
      <c r="CO13" s="249" t="str">
        <f t="shared" si="49"/>
        <v>BMW E46</v>
      </c>
      <c r="CP13" s="249">
        <f t="shared" si="50"/>
        <v>11.358000000000001</v>
      </c>
      <c r="CQ13" s="345">
        <f t="shared" si="51"/>
        <v>43232</v>
      </c>
    </row>
    <row r="14" spans="1:95" x14ac:dyDescent="0.3">
      <c r="A14" s="249" t="str">
        <f>B14&amp;COUNTIF(B$4:$B14,B14)</f>
        <v>201811</v>
      </c>
      <c r="B14" s="249">
        <f t="shared" si="20"/>
        <v>2018</v>
      </c>
      <c r="C14" s="249" t="str">
        <f t="shared" si="21"/>
        <v>4AWDEnverAmien</v>
      </c>
      <c r="D14" s="268" t="str">
        <f>N14&amp;COUNTIF(N$4:$N14,N14)</f>
        <v>4323211</v>
      </c>
      <c r="E14" s="268" t="str">
        <f>F14&amp;COUNTIF(F$4:$F14,F14)</f>
        <v>432324AWD1</v>
      </c>
      <c r="F14" s="268" t="str">
        <f t="shared" si="22"/>
        <v>432324AWD</v>
      </c>
      <c r="G14" s="249" t="str">
        <f>I14&amp;COUNTIF($I$4:I14,I14)</f>
        <v>4AWD1</v>
      </c>
      <c r="I14" s="249" t="s">
        <v>23</v>
      </c>
      <c r="J14" s="249" t="s">
        <v>171</v>
      </c>
      <c r="K14" s="249" t="s">
        <v>172</v>
      </c>
      <c r="L14" s="249" t="s">
        <v>415</v>
      </c>
      <c r="M14" s="249">
        <v>12.231</v>
      </c>
      <c r="N14" s="268">
        <v>43232</v>
      </c>
      <c r="O14" s="241"/>
      <c r="S14" s="249">
        <f t="shared" si="23"/>
        <v>13.234999999999999</v>
      </c>
      <c r="T14" s="249" t="str">
        <f t="shared" si="0"/>
        <v>4EX11</v>
      </c>
      <c r="U14" s="270">
        <v>11</v>
      </c>
      <c r="V14" s="249" t="str">
        <f t="shared" si="1"/>
        <v>4EX</v>
      </c>
      <c r="W14" s="249" t="str">
        <f t="shared" si="2"/>
        <v>Goesnie</v>
      </c>
      <c r="X14" s="249" t="str">
        <f t="shared" si="3"/>
        <v>Tifleon</v>
      </c>
      <c r="Y14" s="249" t="str">
        <f t="shared" si="4"/>
        <v>Nissan VVL</v>
      </c>
      <c r="Z14" s="293">
        <f t="shared" si="5"/>
        <v>13.234999999999999</v>
      </c>
      <c r="AA14" s="268">
        <f t="shared" si="6"/>
        <v>43309</v>
      </c>
      <c r="AB14" s="269"/>
      <c r="AC14" s="292">
        <f t="shared" si="24"/>
        <v>11.659000000000001</v>
      </c>
      <c r="AD14" s="271">
        <v>11</v>
      </c>
      <c r="AE14" s="249" t="str">
        <f t="shared" si="52"/>
        <v>4EX</v>
      </c>
      <c r="AF14" s="203" t="str">
        <f t="shared" si="25"/>
        <v>Corne</v>
      </c>
      <c r="AG14" s="204" t="str">
        <f t="shared" si="26"/>
        <v>Syfert</v>
      </c>
      <c r="AH14" s="249" t="str">
        <f t="shared" si="27"/>
        <v>Toyota 1600 Turbo</v>
      </c>
      <c r="AI14" s="249">
        <f t="shared" si="28"/>
        <v>11.659000000000001</v>
      </c>
      <c r="AJ14" s="268">
        <f t="shared" si="29"/>
        <v>42798</v>
      </c>
      <c r="AK14" s="249" t="str">
        <f t="shared" si="30"/>
        <v>Corne Syfert</v>
      </c>
      <c r="AL14" s="249" t="str">
        <f>COUNTIF($AK$4:AK14,AK14)&amp;AK14</f>
        <v>1Corne Syfert</v>
      </c>
      <c r="AM14" s="138"/>
      <c r="AN14" s="138"/>
      <c r="AO14" s="241">
        <f>COUNTIF($AK$4:AK14,AK14)</f>
        <v>1</v>
      </c>
      <c r="AP14" s="241">
        <f t="shared" si="7"/>
        <v>11.659000000000001</v>
      </c>
      <c r="AQ14" s="249">
        <f t="shared" si="8"/>
        <v>12.144</v>
      </c>
      <c r="AS14" s="118">
        <f t="shared" si="31"/>
        <v>11</v>
      </c>
      <c r="AT14" s="72" t="str">
        <f t="shared" si="9"/>
        <v>4EX</v>
      </c>
      <c r="AU14" s="249" t="str">
        <f t="shared" si="10"/>
        <v>RUAN</v>
      </c>
      <c r="AV14" s="249" t="str">
        <f t="shared" si="11"/>
        <v>OLIVIER</v>
      </c>
      <c r="AW14" s="249" t="str">
        <f t="shared" si="12"/>
        <v>TOYOTA COROLLA</v>
      </c>
      <c r="AX14" s="295">
        <f t="shared" si="13"/>
        <v>12.144</v>
      </c>
      <c r="AY14" s="277">
        <f t="shared" si="14"/>
        <v>43407</v>
      </c>
      <c r="AZ14" s="323"/>
      <c r="BA14" s="323"/>
      <c r="BB14" s="334" t="str">
        <f t="shared" si="32"/>
        <v>4AFPHILLIPVAN EHENT</v>
      </c>
      <c r="BC14" s="323" t="str">
        <f t="shared" si="33"/>
        <v>4340711</v>
      </c>
      <c r="BE14" s="87">
        <v>11</v>
      </c>
      <c r="BF14" s="249" t="str">
        <f t="shared" si="15"/>
        <v>4AF</v>
      </c>
      <c r="BG14" s="249" t="str">
        <f t="shared" si="16"/>
        <v>PHILLIP</v>
      </c>
      <c r="BH14" s="249" t="str">
        <f t="shared" si="17"/>
        <v>VAN EHENT</v>
      </c>
      <c r="BI14" s="249" t="str">
        <f t="shared" si="18"/>
        <v>TOTOTA COROLLA</v>
      </c>
      <c r="BJ14" s="249">
        <f t="shared" si="19"/>
        <v>14.949</v>
      </c>
      <c r="BK14" s="327">
        <f t="shared" si="34"/>
        <v>43407</v>
      </c>
      <c r="BL14" s="338">
        <f t="array" ref="BL14">MIN(IF(C:C=BB14,M:M))</f>
        <v>14.949</v>
      </c>
      <c r="BM14" s="138"/>
      <c r="BN14" s="241" t="b">
        <f t="shared" si="35"/>
        <v>1</v>
      </c>
      <c r="BP14" s="249" t="s">
        <v>84</v>
      </c>
      <c r="BQ14" s="313">
        <v>43162</v>
      </c>
      <c r="BR14" s="314" t="s">
        <v>859</v>
      </c>
      <c r="BT14" s="249" t="str">
        <f>CF14&amp;COUNTIF($CF$4:CF14,CF14)</f>
        <v>FALSE10</v>
      </c>
      <c r="BU14" s="334" t="str">
        <f t="shared" si="36"/>
        <v>4AWDEnverAmien</v>
      </c>
      <c r="BW14" s="241" t="str">
        <f t="shared" si="37"/>
        <v>201811</v>
      </c>
      <c r="BX14" s="249">
        <v>11</v>
      </c>
      <c r="BY14" s="249" t="str">
        <f t="shared" si="38"/>
        <v>4AWD</v>
      </c>
      <c r="BZ14" s="249" t="str">
        <f t="shared" si="39"/>
        <v>Enver</v>
      </c>
      <c r="CA14" s="249" t="str">
        <f t="shared" si="40"/>
        <v>Amien</v>
      </c>
      <c r="CB14" s="249" t="str">
        <f t="shared" si="41"/>
        <v>Audi</v>
      </c>
      <c r="CC14" s="249">
        <f t="shared" si="42"/>
        <v>12.231</v>
      </c>
      <c r="CD14" s="345">
        <f t="shared" si="43"/>
        <v>43232</v>
      </c>
      <c r="CE14" s="249">
        <f t="array" ref="CE14">MIN(IF(C:C=BU14,M:M))</f>
        <v>11.234999999999999</v>
      </c>
      <c r="CF14" s="249" t="b">
        <f t="shared" si="44"/>
        <v>0</v>
      </c>
      <c r="CI14" s="241" t="str">
        <f t="shared" si="45"/>
        <v>TRUE11</v>
      </c>
      <c r="CK14" s="249">
        <v>11</v>
      </c>
      <c r="CL14" s="249" t="str">
        <f t="shared" si="46"/>
        <v>EX</v>
      </c>
      <c r="CM14" s="249" t="str">
        <f t="shared" si="47"/>
        <v>Wayne</v>
      </c>
      <c r="CN14" s="249" t="str">
        <f t="shared" si="48"/>
        <v>Smith</v>
      </c>
      <c r="CO14" s="249" t="str">
        <f t="shared" si="49"/>
        <v>Nissan 200sx</v>
      </c>
      <c r="CP14" s="249">
        <f t="shared" si="50"/>
        <v>12.396000000000001</v>
      </c>
      <c r="CQ14" s="345">
        <f t="shared" si="51"/>
        <v>43232</v>
      </c>
    </row>
    <row r="15" spans="1:95" x14ac:dyDescent="0.3">
      <c r="A15" s="249" t="str">
        <f>B15&amp;COUNTIF(B$4:$B15,B15)</f>
        <v>201812</v>
      </c>
      <c r="B15" s="249">
        <f t="shared" si="20"/>
        <v>2018</v>
      </c>
      <c r="C15" s="249" t="str">
        <f t="shared" si="21"/>
        <v>4BFJamianQuirk</v>
      </c>
      <c r="D15" s="268" t="str">
        <f>N15&amp;COUNTIF(N$4:$N15,N15)</f>
        <v>4323212</v>
      </c>
      <c r="E15" s="268" t="str">
        <f>F15&amp;COUNTIF(F$4:$F15,F15)</f>
        <v>432324BF1</v>
      </c>
      <c r="F15" s="268" t="str">
        <f t="shared" si="22"/>
        <v>432324BF</v>
      </c>
      <c r="G15" s="249" t="str">
        <f>I15&amp;COUNTIF($I$4:I15,I15)</f>
        <v>4BF1</v>
      </c>
      <c r="I15" s="249" t="s">
        <v>0</v>
      </c>
      <c r="J15" s="249" t="s">
        <v>575</v>
      </c>
      <c r="K15" s="249" t="s">
        <v>576</v>
      </c>
      <c r="L15" s="249" t="s">
        <v>416</v>
      </c>
      <c r="M15" s="249">
        <v>12.228999999999999</v>
      </c>
      <c r="N15" s="268">
        <v>43232</v>
      </c>
      <c r="O15" s="241"/>
      <c r="S15" s="249">
        <f t="shared" si="23"/>
        <v>13.409000000000001</v>
      </c>
      <c r="T15" s="249" t="str">
        <f t="shared" si="0"/>
        <v>4EX12</v>
      </c>
      <c r="U15" s="270">
        <v>12</v>
      </c>
      <c r="V15" s="249" t="str">
        <f t="shared" si="1"/>
        <v>4EX</v>
      </c>
      <c r="W15" s="249" t="str">
        <f t="shared" si="2"/>
        <v>Phillip</v>
      </c>
      <c r="X15" s="249" t="str">
        <f t="shared" si="3"/>
        <v>Jonker</v>
      </c>
      <c r="Y15" s="249" t="str">
        <f t="shared" si="4"/>
        <v>Toyota 16v</v>
      </c>
      <c r="Z15" s="293">
        <f t="shared" si="5"/>
        <v>13.409000000000001</v>
      </c>
      <c r="AA15" s="268">
        <f t="shared" si="6"/>
        <v>43309</v>
      </c>
      <c r="AB15" s="269"/>
      <c r="AC15" s="292">
        <f t="shared" si="24"/>
        <v>11.677</v>
      </c>
      <c r="AD15" s="271">
        <v>12</v>
      </c>
      <c r="AE15" s="249" t="str">
        <f t="shared" si="52"/>
        <v>4EX</v>
      </c>
      <c r="AF15" s="203" t="str">
        <f t="shared" si="25"/>
        <v>Nazeem</v>
      </c>
      <c r="AG15" s="204" t="str">
        <f t="shared" si="26"/>
        <v>Sirkhotte</v>
      </c>
      <c r="AH15" s="249" t="str">
        <f t="shared" si="27"/>
        <v>Honda Vtec Turbo</v>
      </c>
      <c r="AI15" s="249">
        <f t="shared" si="28"/>
        <v>11.677</v>
      </c>
      <c r="AJ15" s="268">
        <f t="shared" si="29"/>
        <v>42917</v>
      </c>
      <c r="AK15" s="249" t="str">
        <f t="shared" si="30"/>
        <v>Nazeem Sirkhotte</v>
      </c>
      <c r="AL15" s="249" t="str">
        <f>COUNTIF($AK$4:AK15,AK15)&amp;AK15</f>
        <v>4Nazeem Sirkhotte</v>
      </c>
      <c r="AM15" s="138"/>
      <c r="AN15" s="138"/>
      <c r="AO15" s="241">
        <f>COUNTIF($AK$4:AK15,AK15)</f>
        <v>4</v>
      </c>
      <c r="AP15" s="241" t="b">
        <f t="shared" si="7"/>
        <v>0</v>
      </c>
      <c r="AQ15" s="249">
        <f t="shared" si="8"/>
        <v>12.193</v>
      </c>
      <c r="AS15" s="118">
        <f t="shared" si="31"/>
        <v>12</v>
      </c>
      <c r="AT15" s="72" t="str">
        <f t="shared" si="9"/>
        <v>4EX</v>
      </c>
      <c r="AU15" s="249" t="str">
        <f t="shared" si="10"/>
        <v>CHRISTO</v>
      </c>
      <c r="AV15" s="249" t="str">
        <f t="shared" si="11"/>
        <v>ENGELBRECHT</v>
      </c>
      <c r="AW15" s="249" t="str">
        <f t="shared" si="12"/>
        <v>TOYOTA/HONDA</v>
      </c>
      <c r="AX15" s="295">
        <f t="shared" si="13"/>
        <v>12.193</v>
      </c>
      <c r="AY15" s="277">
        <f t="shared" si="14"/>
        <v>43407</v>
      </c>
      <c r="AZ15" s="323"/>
      <c r="BA15" s="323"/>
      <c r="BB15" s="334" t="str">
        <f t="shared" si="32"/>
        <v>4AFROBERTJANSE VAN RENSBURG</v>
      </c>
      <c r="BC15" s="323" t="str">
        <f t="shared" si="33"/>
        <v>4340712</v>
      </c>
      <c r="BE15" s="87">
        <v>12</v>
      </c>
      <c r="BF15" s="249" t="str">
        <f t="shared" si="15"/>
        <v>4AF</v>
      </c>
      <c r="BG15" s="249" t="str">
        <f t="shared" si="16"/>
        <v>ROBERT</v>
      </c>
      <c r="BH15" s="249" t="str">
        <f t="shared" si="17"/>
        <v>JANSE VAN RENSBURG</v>
      </c>
      <c r="BI15" s="249" t="str">
        <f t="shared" si="18"/>
        <v>VW GOLF GTI</v>
      </c>
      <c r="BJ15" s="249">
        <f t="shared" si="19"/>
        <v>13.417</v>
      </c>
      <c r="BK15" s="327">
        <f t="shared" si="34"/>
        <v>43407</v>
      </c>
      <c r="BL15" s="338">
        <f t="array" ref="BL15">MIN(IF(C:C=BB15,M:M))</f>
        <v>13.417</v>
      </c>
      <c r="BM15" s="138"/>
      <c r="BN15" s="241" t="b">
        <f t="shared" si="35"/>
        <v>1</v>
      </c>
      <c r="BP15" s="249" t="s">
        <v>5</v>
      </c>
      <c r="BQ15" s="313">
        <v>43232</v>
      </c>
      <c r="BR15" s="315" t="s">
        <v>860</v>
      </c>
      <c r="BT15" s="249" t="str">
        <f>CF15&amp;COUNTIF($CF$4:CF15,CF15)</f>
        <v>FALSE11</v>
      </c>
      <c r="BU15" s="334" t="str">
        <f t="shared" si="36"/>
        <v>4BFJamianQuirk</v>
      </c>
      <c r="BW15" s="241" t="str">
        <f t="shared" si="37"/>
        <v>201812</v>
      </c>
      <c r="BX15" s="249">
        <v>12</v>
      </c>
      <c r="BY15" s="249" t="str">
        <f t="shared" si="38"/>
        <v>4BF</v>
      </c>
      <c r="BZ15" s="249" t="str">
        <f t="shared" si="39"/>
        <v>Jamian</v>
      </c>
      <c r="CA15" s="249" t="str">
        <f t="shared" si="40"/>
        <v>Quirk</v>
      </c>
      <c r="CB15" s="249" t="str">
        <f t="shared" si="41"/>
        <v>VW Golf 6 Edition</v>
      </c>
      <c r="CC15" s="249">
        <f t="shared" si="42"/>
        <v>12.228999999999999</v>
      </c>
      <c r="CD15" s="345">
        <f t="shared" si="43"/>
        <v>43232</v>
      </c>
      <c r="CE15" s="249">
        <f t="array" ref="CE15">MIN(IF(C:C=BU15,M:M))</f>
        <v>11.984999999999999</v>
      </c>
      <c r="CF15" s="249" t="b">
        <f t="shared" si="44"/>
        <v>0</v>
      </c>
      <c r="CI15" s="241" t="str">
        <f t="shared" si="45"/>
        <v>TRUE12</v>
      </c>
      <c r="CK15" s="249">
        <v>12</v>
      </c>
      <c r="CL15" s="249" t="str">
        <f t="shared" si="46"/>
        <v>8A</v>
      </c>
      <c r="CM15" s="249" t="str">
        <f t="shared" si="47"/>
        <v>Jacques</v>
      </c>
      <c r="CN15" s="249" t="str">
        <f t="shared" si="48"/>
        <v>Klase</v>
      </c>
      <c r="CO15" s="249" t="str">
        <f t="shared" si="49"/>
        <v>Jaquar</v>
      </c>
      <c r="CP15" s="249">
        <f t="shared" si="50"/>
        <v>10.914</v>
      </c>
      <c r="CQ15" s="345">
        <f t="shared" si="51"/>
        <v>43309</v>
      </c>
    </row>
    <row r="16" spans="1:95" x14ac:dyDescent="0.3">
      <c r="A16" s="249" t="str">
        <f>B16&amp;COUNTIF(B$4:$B16,B16)</f>
        <v>201813</v>
      </c>
      <c r="B16" s="249">
        <f t="shared" si="20"/>
        <v>2018</v>
      </c>
      <c r="C16" s="249" t="str">
        <f t="shared" si="21"/>
        <v>4BFJPPeens</v>
      </c>
      <c r="D16" s="268" t="str">
        <f>N16&amp;COUNTIF(N$4:$N16,N16)</f>
        <v>4323213</v>
      </c>
      <c r="E16" s="268" t="str">
        <f>F16&amp;COUNTIF(F$4:$F16,F16)</f>
        <v>432324BF2</v>
      </c>
      <c r="F16" s="268" t="str">
        <f t="shared" si="22"/>
        <v>432324BF</v>
      </c>
      <c r="G16" s="249" t="str">
        <f>I16&amp;COUNTIF($I$4:I16,I16)</f>
        <v>4BF2</v>
      </c>
      <c r="I16" s="249" t="s">
        <v>0</v>
      </c>
      <c r="J16" s="249" t="s">
        <v>292</v>
      </c>
      <c r="K16" s="249" t="s">
        <v>577</v>
      </c>
      <c r="L16" s="249" t="s">
        <v>417</v>
      </c>
      <c r="M16" s="249">
        <v>13.542999999999999</v>
      </c>
      <c r="N16" s="268">
        <v>43232</v>
      </c>
      <c r="O16" s="241"/>
      <c r="S16" s="249">
        <f t="shared" si="23"/>
        <v>13.571999999999999</v>
      </c>
      <c r="T16" s="249" t="str">
        <f t="shared" si="0"/>
        <v>4EX13</v>
      </c>
      <c r="U16" s="270">
        <v>13</v>
      </c>
      <c r="V16" s="249" t="str">
        <f t="shared" si="1"/>
        <v>4EX</v>
      </c>
      <c r="W16" s="249" t="str">
        <f t="shared" si="2"/>
        <v>Gurshan</v>
      </c>
      <c r="X16" s="249" t="str">
        <f t="shared" si="3"/>
        <v>Thomas</v>
      </c>
      <c r="Y16" s="249" t="str">
        <f t="shared" si="4"/>
        <v>Golf MK1 2ltr 16v</v>
      </c>
      <c r="Z16" s="293">
        <f t="shared" si="5"/>
        <v>13.571999999999999</v>
      </c>
      <c r="AA16" s="268">
        <f t="shared" si="6"/>
        <v>43309</v>
      </c>
      <c r="AB16" s="269"/>
      <c r="AC16" s="292">
        <f t="shared" si="24"/>
        <v>11.706</v>
      </c>
      <c r="AD16" s="271">
        <v>13</v>
      </c>
      <c r="AE16" s="249" t="str">
        <f t="shared" si="52"/>
        <v>4EX</v>
      </c>
      <c r="AF16" s="203" t="str">
        <f t="shared" si="25"/>
        <v>Tolla</v>
      </c>
      <c r="AG16" s="204" t="str">
        <f t="shared" si="26"/>
        <v>Daniels</v>
      </c>
      <c r="AH16" s="249" t="str">
        <f t="shared" si="27"/>
        <v>Ford Escort 2ltr Turbo</v>
      </c>
      <c r="AI16" s="249">
        <f t="shared" si="28"/>
        <v>11.706</v>
      </c>
      <c r="AJ16" s="268">
        <f t="shared" si="29"/>
        <v>42798</v>
      </c>
      <c r="AK16" s="249" t="str">
        <f t="shared" si="30"/>
        <v>Tolla Daniels</v>
      </c>
      <c r="AL16" s="249" t="str">
        <f>COUNTIF($AK$4:AK16,AK16)&amp;AK16</f>
        <v>1Tolla Daniels</v>
      </c>
      <c r="AM16" s="138"/>
      <c r="AN16" s="138"/>
      <c r="AO16" s="241">
        <f>COUNTIF($AK$4:AK16,AK16)</f>
        <v>1</v>
      </c>
      <c r="AP16" s="241">
        <f t="shared" si="7"/>
        <v>11.706</v>
      </c>
      <c r="AQ16" s="249">
        <f t="shared" si="8"/>
        <v>12.228</v>
      </c>
      <c r="AS16" s="118">
        <f t="shared" si="31"/>
        <v>13</v>
      </c>
      <c r="AT16" s="72" t="str">
        <f t="shared" si="9"/>
        <v>4EX</v>
      </c>
      <c r="AU16" s="249" t="str">
        <f t="shared" si="10"/>
        <v>Ashraf</v>
      </c>
      <c r="AV16" s="249" t="str">
        <f t="shared" si="11"/>
        <v>Rangasamy</v>
      </c>
      <c r="AW16" s="249" t="str">
        <f t="shared" si="12"/>
        <v>VW Golf</v>
      </c>
      <c r="AX16" s="295">
        <f t="shared" si="13"/>
        <v>12.228</v>
      </c>
      <c r="AY16" s="277">
        <f t="shared" si="14"/>
        <v>43309</v>
      </c>
      <c r="AZ16" s="323"/>
      <c r="BA16" s="323"/>
      <c r="BB16" s="334" t="str">
        <f t="shared" si="32"/>
        <v>4ARPHILLIPJONKER</v>
      </c>
      <c r="BC16" s="323" t="str">
        <f t="shared" si="33"/>
        <v>4340713</v>
      </c>
      <c r="BE16" s="87">
        <v>13</v>
      </c>
      <c r="BF16" s="249" t="str">
        <f t="shared" si="15"/>
        <v>4AR</v>
      </c>
      <c r="BG16" s="249" t="str">
        <f t="shared" si="16"/>
        <v>PHILLIP</v>
      </c>
      <c r="BH16" s="249" t="str">
        <f t="shared" si="17"/>
        <v>JONKER</v>
      </c>
      <c r="BI16" s="249" t="str">
        <f t="shared" si="18"/>
        <v xml:space="preserve">TOYOTA 16V </v>
      </c>
      <c r="BJ16" s="249">
        <f t="shared" si="19"/>
        <v>12.423999999999999</v>
      </c>
      <c r="BK16" s="327">
        <f t="shared" si="34"/>
        <v>43407</v>
      </c>
      <c r="BL16" s="338">
        <f t="array" ref="BL16">MIN(IF(C:C=BB16,M:M))</f>
        <v>12.423999999999999</v>
      </c>
      <c r="BM16" s="138"/>
      <c r="BN16" s="241" t="b">
        <f t="shared" si="35"/>
        <v>1</v>
      </c>
      <c r="BP16" s="249" t="s">
        <v>6</v>
      </c>
      <c r="BQ16" s="313">
        <v>43309</v>
      </c>
      <c r="BR16" s="315" t="s">
        <v>861</v>
      </c>
      <c r="BT16" s="249" t="str">
        <f>CF16&amp;COUNTIF($CF$4:CF16,CF16)</f>
        <v>TRUE2</v>
      </c>
      <c r="BU16" s="334" t="str">
        <f t="shared" si="36"/>
        <v>4BFJPPeens</v>
      </c>
      <c r="BW16" s="241" t="str">
        <f t="shared" si="37"/>
        <v>201813</v>
      </c>
      <c r="BX16" s="249">
        <v>13</v>
      </c>
      <c r="BY16" s="249" t="str">
        <f t="shared" si="38"/>
        <v>4BF</v>
      </c>
      <c r="BZ16" s="249" t="str">
        <f t="shared" si="39"/>
        <v>JP</v>
      </c>
      <c r="CA16" s="249" t="str">
        <f t="shared" si="40"/>
        <v>Peens</v>
      </c>
      <c r="CB16" s="249" t="str">
        <f t="shared" si="41"/>
        <v>VW Polo Tdi</v>
      </c>
      <c r="CC16" s="249">
        <f t="shared" si="42"/>
        <v>13.542999999999999</v>
      </c>
      <c r="CD16" s="345">
        <f t="shared" si="43"/>
        <v>43232</v>
      </c>
      <c r="CE16" s="249">
        <f t="array" ref="CE16">MIN(IF(C:C=BU16,M:M))</f>
        <v>13.542999999999999</v>
      </c>
      <c r="CF16" s="249" t="b">
        <f t="shared" si="44"/>
        <v>1</v>
      </c>
      <c r="CI16" s="241" t="str">
        <f t="shared" si="45"/>
        <v>TRUE13</v>
      </c>
      <c r="CK16" s="249">
        <v>13</v>
      </c>
      <c r="CL16" s="249" t="str">
        <f t="shared" si="46"/>
        <v>4AF</v>
      </c>
      <c r="CM16" s="249" t="str">
        <f t="shared" si="47"/>
        <v>Keegan</v>
      </c>
      <c r="CN16" s="249" t="str">
        <f t="shared" si="48"/>
        <v>Ramasamy</v>
      </c>
      <c r="CO16" s="249" t="str">
        <f t="shared" si="49"/>
        <v>Opel Kadett 16v</v>
      </c>
      <c r="CP16" s="249">
        <f t="shared" si="50"/>
        <v>13.731</v>
      </c>
      <c r="CQ16" s="345">
        <f t="shared" si="51"/>
        <v>43309</v>
      </c>
    </row>
    <row r="17" spans="1:95" x14ac:dyDescent="0.3">
      <c r="A17" s="249" t="str">
        <f>B17&amp;COUNTIF(B$4:$B17,B17)</f>
        <v>201814</v>
      </c>
      <c r="B17" s="249">
        <f t="shared" si="20"/>
        <v>2018</v>
      </c>
      <c r="C17" s="249" t="str">
        <f t="shared" si="21"/>
        <v>4BFDonavanVosloo</v>
      </c>
      <c r="D17" s="268" t="str">
        <f>N17&amp;COUNTIF(N$4:$N17,N17)</f>
        <v>4323214</v>
      </c>
      <c r="E17" s="268" t="str">
        <f>F17&amp;COUNTIF(F$4:$F17,F17)</f>
        <v>432324BF3</v>
      </c>
      <c r="F17" s="268" t="str">
        <f t="shared" si="22"/>
        <v>432324BF</v>
      </c>
      <c r="G17" s="249" t="str">
        <f>I17&amp;COUNTIF($I$4:I17,I17)</f>
        <v>4BF3</v>
      </c>
      <c r="I17" s="249" t="s">
        <v>0</v>
      </c>
      <c r="J17" s="249" t="s">
        <v>578</v>
      </c>
      <c r="K17" s="249" t="s">
        <v>263</v>
      </c>
      <c r="L17" s="249" t="s">
        <v>418</v>
      </c>
      <c r="M17" s="249">
        <v>13.686999999999999</v>
      </c>
      <c r="N17" s="268">
        <v>43232</v>
      </c>
      <c r="O17" s="241"/>
      <c r="S17" s="249">
        <f t="shared" si="23"/>
        <v>13.74</v>
      </c>
      <c r="T17" s="249" t="str">
        <f t="shared" si="0"/>
        <v>4EX14</v>
      </c>
      <c r="U17" s="270">
        <v>14</v>
      </c>
      <c r="V17" s="249" t="str">
        <f t="shared" si="1"/>
        <v>4EX</v>
      </c>
      <c r="W17" s="249" t="str">
        <f t="shared" si="2"/>
        <v>Darren</v>
      </c>
      <c r="X17" s="249" t="str">
        <f t="shared" si="3"/>
        <v>Van Staden</v>
      </c>
      <c r="Y17" s="249" t="str">
        <f t="shared" si="4"/>
        <v>Nissan Sabre 2ltr</v>
      </c>
      <c r="Z17" s="293">
        <f t="shared" si="5"/>
        <v>13.74</v>
      </c>
      <c r="AA17" s="268">
        <f t="shared" si="6"/>
        <v>43309</v>
      </c>
      <c r="AB17" s="269"/>
      <c r="AC17" s="292">
        <f t="shared" si="24"/>
        <v>11.717000000000001</v>
      </c>
      <c r="AD17" s="271">
        <v>14</v>
      </c>
      <c r="AE17" s="249" t="str">
        <f t="shared" si="52"/>
        <v>4EX</v>
      </c>
      <c r="AF17" s="203" t="str">
        <f t="shared" si="25"/>
        <v>Nazeem</v>
      </c>
      <c r="AG17" s="204" t="str">
        <f t="shared" si="26"/>
        <v>Sirkhotte</v>
      </c>
      <c r="AH17" s="249" t="str">
        <f t="shared" si="27"/>
        <v>Honda Vtec Turbo</v>
      </c>
      <c r="AI17" s="249">
        <f t="shared" si="28"/>
        <v>11.717000000000001</v>
      </c>
      <c r="AJ17" s="268">
        <f t="shared" si="29"/>
        <v>42868</v>
      </c>
      <c r="AK17" s="249" t="str">
        <f t="shared" si="30"/>
        <v>Nazeem Sirkhotte</v>
      </c>
      <c r="AL17" s="249" t="str">
        <f>COUNTIF($AK$4:AK17,AK17)&amp;AK17</f>
        <v>5Nazeem Sirkhotte</v>
      </c>
      <c r="AM17" s="138"/>
      <c r="AN17" s="138"/>
      <c r="AO17" s="241">
        <f>COUNTIF($AK$4:AK17,AK17)</f>
        <v>5</v>
      </c>
      <c r="AP17" s="241" t="b">
        <f t="shared" si="7"/>
        <v>0</v>
      </c>
      <c r="AQ17" s="249">
        <f t="shared" si="8"/>
        <v>12.33</v>
      </c>
      <c r="AS17" s="118">
        <f t="shared" si="31"/>
        <v>14</v>
      </c>
      <c r="AT17" s="72" t="str">
        <f t="shared" si="9"/>
        <v>4EX</v>
      </c>
      <c r="AU17" s="249" t="str">
        <f t="shared" si="10"/>
        <v>Andrew</v>
      </c>
      <c r="AV17" s="249" t="str">
        <f t="shared" si="11"/>
        <v>Stevenson</v>
      </c>
      <c r="AW17" s="249" t="str">
        <f t="shared" si="12"/>
        <v>Ferrari/Toyota</v>
      </c>
      <c r="AX17" s="295">
        <f t="shared" si="13"/>
        <v>12.33</v>
      </c>
      <c r="AY17" s="277">
        <f t="shared" si="14"/>
        <v>42721</v>
      </c>
      <c r="AZ17" s="323"/>
      <c r="BA17" s="323"/>
      <c r="BB17" s="334" t="str">
        <f t="shared" si="32"/>
        <v>4ARZAYNJONKER</v>
      </c>
      <c r="BC17" s="323" t="str">
        <f t="shared" si="33"/>
        <v>4340714</v>
      </c>
      <c r="BE17" s="87">
        <v>14</v>
      </c>
      <c r="BF17" s="249" t="str">
        <f t="shared" si="15"/>
        <v>4AR</v>
      </c>
      <c r="BG17" s="249" t="str">
        <f t="shared" si="16"/>
        <v>ZAYN</v>
      </c>
      <c r="BH17" s="249" t="str">
        <f t="shared" si="17"/>
        <v>JONKER</v>
      </c>
      <c r="BI17" s="249" t="str">
        <f t="shared" si="18"/>
        <v>FORD ESCORT MK1</v>
      </c>
      <c r="BJ17" s="249">
        <f t="shared" si="19"/>
        <v>13.526</v>
      </c>
      <c r="BK17" s="327">
        <f t="shared" si="34"/>
        <v>43407</v>
      </c>
      <c r="BL17" s="338">
        <f t="array" ref="BL17">MIN(IF(C:C=BB17,M:M))</f>
        <v>13.24</v>
      </c>
      <c r="BM17" s="138"/>
      <c r="BN17" s="241" t="b">
        <f t="shared" si="35"/>
        <v>0</v>
      </c>
      <c r="BP17" s="249" t="s">
        <v>131</v>
      </c>
      <c r="BQ17" s="312">
        <v>43365</v>
      </c>
      <c r="BR17" s="315" t="s">
        <v>862</v>
      </c>
      <c r="BT17" s="249" t="str">
        <f>CF17&amp;COUNTIF($CF$4:CF17,CF17)</f>
        <v>FALSE12</v>
      </c>
      <c r="BU17" s="334" t="str">
        <f t="shared" si="36"/>
        <v>4BFDonavanVosloo</v>
      </c>
      <c r="BW17" s="241" t="str">
        <f t="shared" si="37"/>
        <v>201814</v>
      </c>
      <c r="BX17" s="249">
        <v>14</v>
      </c>
      <c r="BY17" s="249" t="str">
        <f t="shared" si="38"/>
        <v>4BF</v>
      </c>
      <c r="BZ17" s="249" t="str">
        <f t="shared" si="39"/>
        <v>Donavan</v>
      </c>
      <c r="CA17" s="249" t="str">
        <f t="shared" si="40"/>
        <v>Vosloo</v>
      </c>
      <c r="CB17" s="249" t="str">
        <f t="shared" si="41"/>
        <v>VW Scirocco</v>
      </c>
      <c r="CC17" s="249">
        <f t="shared" si="42"/>
        <v>13.686999999999999</v>
      </c>
      <c r="CD17" s="345">
        <f t="shared" si="43"/>
        <v>43232</v>
      </c>
      <c r="CE17" s="249">
        <f t="array" ref="CE17">MIN(IF(C:C=BU17,M:M))</f>
        <v>12.956</v>
      </c>
      <c r="CF17" s="249" t="b">
        <f t="shared" si="44"/>
        <v>0</v>
      </c>
      <c r="CI17" s="241" t="str">
        <f t="shared" si="45"/>
        <v>TRUE14</v>
      </c>
      <c r="CK17" s="249">
        <v>14</v>
      </c>
      <c r="CL17" s="249" t="str">
        <f t="shared" si="46"/>
        <v>4AF</v>
      </c>
      <c r="CM17" s="249" t="str">
        <f t="shared" si="47"/>
        <v>Franklin</v>
      </c>
      <c r="CN17" s="249" t="str">
        <f t="shared" si="48"/>
        <v>Jeftha</v>
      </c>
      <c r="CO17" s="249" t="str">
        <f t="shared" si="49"/>
        <v>VW Golf 2ltr</v>
      </c>
      <c r="CP17" s="249">
        <f t="shared" si="50"/>
        <v>14.265000000000001</v>
      </c>
      <c r="CQ17" s="345">
        <f t="shared" si="51"/>
        <v>43309</v>
      </c>
    </row>
    <row r="18" spans="1:95" x14ac:dyDescent="0.3">
      <c r="A18" s="249" t="str">
        <f>B18&amp;COUNTIF(B$4:$B18,B18)</f>
        <v>201815</v>
      </c>
      <c r="B18" s="249">
        <f t="shared" si="20"/>
        <v>2018</v>
      </c>
      <c r="C18" s="249" t="str">
        <f t="shared" si="21"/>
        <v>4BFDonavanVosloo</v>
      </c>
      <c r="D18" s="268" t="str">
        <f>N18&amp;COUNTIF(N$4:$N18,N18)</f>
        <v>4323215</v>
      </c>
      <c r="E18" s="268" t="str">
        <f>F18&amp;COUNTIF(F$4:$F18,F18)</f>
        <v>432324BF4</v>
      </c>
      <c r="F18" s="268" t="str">
        <f t="shared" si="22"/>
        <v>432324BF</v>
      </c>
      <c r="G18" s="249" t="str">
        <f>I18&amp;COUNTIF($I$4:I18,I18)</f>
        <v>4BF4</v>
      </c>
      <c r="I18" s="249" t="s">
        <v>0</v>
      </c>
      <c r="J18" s="249" t="s">
        <v>578</v>
      </c>
      <c r="K18" s="249" t="s">
        <v>263</v>
      </c>
      <c r="L18" s="249" t="s">
        <v>419</v>
      </c>
      <c r="M18" s="249">
        <v>14.972</v>
      </c>
      <c r="N18" s="268">
        <v>43232</v>
      </c>
      <c r="O18" s="241"/>
      <c r="S18" s="249">
        <f t="shared" si="23"/>
        <v>12.391999999999999</v>
      </c>
      <c r="T18" s="249" t="str">
        <f t="shared" si="0"/>
        <v>4EX15</v>
      </c>
      <c r="U18" s="270">
        <v>15</v>
      </c>
      <c r="V18" s="249" t="str">
        <f t="shared" si="1"/>
        <v>4EX</v>
      </c>
      <c r="W18" s="249" t="str">
        <f t="shared" si="2"/>
        <v>Christo</v>
      </c>
      <c r="X18" s="249" t="str">
        <f t="shared" si="3"/>
        <v>Engelbrecht</v>
      </c>
      <c r="Y18" s="249" t="str">
        <f t="shared" si="4"/>
        <v>Toyota/Honda</v>
      </c>
      <c r="Z18" s="293">
        <f t="shared" si="5"/>
        <v>12.391999999999999</v>
      </c>
      <c r="AA18" s="268">
        <f t="shared" si="6"/>
        <v>43162</v>
      </c>
      <c r="AB18" s="269"/>
      <c r="AC18" s="292">
        <f t="shared" si="24"/>
        <v>11.808999999999999</v>
      </c>
      <c r="AD18" s="271">
        <v>15</v>
      </c>
      <c r="AE18" s="249" t="str">
        <f>IF(ISERROR(VLOOKUP($AC18,$S:$AA,4,0)),"-",VLOOKUP($AC18,$S:$AA,4,0))</f>
        <v>4EX</v>
      </c>
      <c r="AF18" s="203" t="str">
        <f t="shared" si="25"/>
        <v>Nazeem</v>
      </c>
      <c r="AG18" s="204" t="str">
        <f t="shared" si="26"/>
        <v>Sirkhotte</v>
      </c>
      <c r="AH18" s="249" t="str">
        <f t="shared" si="27"/>
        <v>Honda Vtec Turbo</v>
      </c>
      <c r="AI18" s="249">
        <f t="shared" si="28"/>
        <v>11.808999999999999</v>
      </c>
      <c r="AJ18" s="268">
        <f t="shared" si="29"/>
        <v>43043</v>
      </c>
      <c r="AK18" s="249" t="str">
        <f t="shared" si="30"/>
        <v>Nazeem Sirkhotte</v>
      </c>
      <c r="AL18" s="249" t="str">
        <f>COUNTIF($AK$4:AK18,AK18)&amp;AK18</f>
        <v>6Nazeem Sirkhotte</v>
      </c>
      <c r="AM18" s="138"/>
      <c r="AN18" s="138"/>
      <c r="AO18" s="241">
        <f>COUNTIF($AK$4:AK18,AK18)</f>
        <v>6</v>
      </c>
      <c r="AP18" s="241" t="b">
        <f t="shared" si="7"/>
        <v>0</v>
      </c>
      <c r="AQ18" s="249">
        <f t="shared" si="8"/>
        <v>12.333</v>
      </c>
      <c r="AS18" s="118">
        <f t="shared" si="31"/>
        <v>15</v>
      </c>
      <c r="AT18" s="72" t="str">
        <f t="shared" si="9"/>
        <v>4EX</v>
      </c>
      <c r="AU18" s="249" t="str">
        <f t="shared" si="10"/>
        <v>SAUD</v>
      </c>
      <c r="AV18" s="249" t="str">
        <f t="shared" si="11"/>
        <v>BASSA</v>
      </c>
      <c r="AW18" s="249" t="str">
        <f t="shared" si="12"/>
        <v>TOYOTA</v>
      </c>
      <c r="AX18" s="295">
        <f t="shared" si="13"/>
        <v>12.333</v>
      </c>
      <c r="AY18" s="277">
        <f t="shared" si="14"/>
        <v>43407</v>
      </c>
      <c r="AZ18" s="323"/>
      <c r="BA18" s="323"/>
      <c r="BB18" s="334" t="str">
        <f t="shared" si="32"/>
        <v>4AWDLANCECASOOJEE</v>
      </c>
      <c r="BC18" s="323" t="str">
        <f t="shared" si="33"/>
        <v>4340715</v>
      </c>
      <c r="BE18" s="87">
        <v>15</v>
      </c>
      <c r="BF18" s="249" t="str">
        <f t="shared" si="15"/>
        <v>4AWD</v>
      </c>
      <c r="BG18" s="249" t="str">
        <f t="shared" si="16"/>
        <v>LANCE</v>
      </c>
      <c r="BH18" s="249" t="str">
        <f t="shared" si="17"/>
        <v>CASOOJEE</v>
      </c>
      <c r="BI18" s="249" t="str">
        <f t="shared" si="18"/>
        <v>VW GOLF 7R</v>
      </c>
      <c r="BJ18" s="249">
        <f t="shared" si="19"/>
        <v>10.946</v>
      </c>
      <c r="BK18" s="327">
        <f t="shared" si="34"/>
        <v>43407</v>
      </c>
      <c r="BL18" s="338">
        <f t="array" ref="BL18">MIN(IF(C:C=BB18,M:M))</f>
        <v>10.946</v>
      </c>
      <c r="BM18" s="138"/>
      <c r="BN18" s="241" t="b">
        <f t="shared" si="35"/>
        <v>1</v>
      </c>
      <c r="BP18" s="249" t="s">
        <v>2</v>
      </c>
      <c r="BQ18" s="312">
        <v>43407</v>
      </c>
      <c r="BR18" s="315" t="s">
        <v>863</v>
      </c>
      <c r="BT18" s="249" t="str">
        <f>CF18&amp;COUNTIF($CF$4:CF18,CF18)</f>
        <v>FALSE13</v>
      </c>
      <c r="BU18" s="334" t="str">
        <f t="shared" si="36"/>
        <v>4BFDonavanVosloo</v>
      </c>
      <c r="BW18" s="241" t="str">
        <f t="shared" si="37"/>
        <v>201815</v>
      </c>
      <c r="BX18" s="249">
        <v>15</v>
      </c>
      <c r="BY18" s="249" t="str">
        <f t="shared" si="38"/>
        <v>4BF</v>
      </c>
      <c r="BZ18" s="249" t="str">
        <f t="shared" si="39"/>
        <v>Donavan</v>
      </c>
      <c r="CA18" s="249" t="str">
        <f t="shared" si="40"/>
        <v>Vosloo</v>
      </c>
      <c r="CB18" s="249" t="str">
        <f t="shared" si="41"/>
        <v>Ford Fieste 1.6 Turbo</v>
      </c>
      <c r="CC18" s="249">
        <f t="shared" si="42"/>
        <v>14.972</v>
      </c>
      <c r="CD18" s="345">
        <f t="shared" si="43"/>
        <v>43232</v>
      </c>
      <c r="CE18" s="249">
        <f t="array" ref="CE18">MIN(IF(C:C=BU18,M:M))</f>
        <v>12.956</v>
      </c>
      <c r="CF18" s="249" t="b">
        <f t="shared" si="44"/>
        <v>0</v>
      </c>
      <c r="CI18" s="241" t="str">
        <f t="shared" si="45"/>
        <v>TRUE15</v>
      </c>
      <c r="CK18" s="249">
        <v>15</v>
      </c>
      <c r="CL18" s="249" t="str">
        <f t="shared" si="46"/>
        <v>4AR</v>
      </c>
      <c r="CM18" s="249" t="str">
        <f t="shared" si="47"/>
        <v>Zayn</v>
      </c>
      <c r="CN18" s="249" t="str">
        <f t="shared" si="48"/>
        <v>Jonker</v>
      </c>
      <c r="CO18" s="249" t="str">
        <f t="shared" si="49"/>
        <v>Ford Escort MK1</v>
      </c>
      <c r="CP18" s="249">
        <f t="shared" si="50"/>
        <v>13.24</v>
      </c>
      <c r="CQ18" s="345">
        <f t="shared" si="51"/>
        <v>43309</v>
      </c>
    </row>
    <row r="19" spans="1:95" ht="15" thickBot="1" x14ac:dyDescent="0.35">
      <c r="A19" s="249" t="str">
        <f>B19&amp;COUNTIF(B$4:$B19,B19)</f>
        <v>201816</v>
      </c>
      <c r="B19" s="249">
        <f t="shared" si="20"/>
        <v>2018</v>
      </c>
      <c r="C19" s="249" t="str">
        <f t="shared" si="21"/>
        <v>4EXLarenOdendaal</v>
      </c>
      <c r="D19" s="268" t="str">
        <f>N19&amp;COUNTIF(N$4:$N19,N19)</f>
        <v>4323216</v>
      </c>
      <c r="E19" s="268" t="str">
        <f>F19&amp;COUNTIF(F$4:$F19,F19)</f>
        <v>432324EX1</v>
      </c>
      <c r="F19" s="268" t="str">
        <f t="shared" si="22"/>
        <v>432324EX</v>
      </c>
      <c r="G19" s="249" t="str">
        <f>I19&amp;COUNTIF($I$4:I19,I19)</f>
        <v>4EX1</v>
      </c>
      <c r="I19" s="249" t="s">
        <v>20</v>
      </c>
      <c r="J19" s="249" t="s">
        <v>579</v>
      </c>
      <c r="K19" s="249" t="s">
        <v>580</v>
      </c>
      <c r="L19" s="249" t="s">
        <v>420</v>
      </c>
      <c r="M19" s="249">
        <v>11.827</v>
      </c>
      <c r="N19" s="268">
        <v>43232</v>
      </c>
      <c r="O19" s="241"/>
      <c r="S19" s="249">
        <f t="shared" si="23"/>
        <v>12.406000000000001</v>
      </c>
      <c r="T19" s="249" t="str">
        <f t="shared" si="0"/>
        <v>4EX16</v>
      </c>
      <c r="U19" s="270">
        <v>16</v>
      </c>
      <c r="V19" s="249" t="str">
        <f t="shared" si="1"/>
        <v>4EX</v>
      </c>
      <c r="W19" s="249" t="str">
        <f t="shared" si="2"/>
        <v>Kashief</v>
      </c>
      <c r="X19" s="249" t="str">
        <f t="shared" si="3"/>
        <v>Nolan</v>
      </c>
      <c r="Y19" s="249" t="str">
        <f t="shared" si="4"/>
        <v>Honda CRX</v>
      </c>
      <c r="Z19" s="293">
        <f t="shared" si="5"/>
        <v>12.406000000000001</v>
      </c>
      <c r="AA19" s="268">
        <f t="shared" si="6"/>
        <v>43162</v>
      </c>
      <c r="AB19" s="269"/>
      <c r="AC19" s="292">
        <f t="shared" si="24"/>
        <v>11.827</v>
      </c>
      <c r="AD19" s="271">
        <v>16</v>
      </c>
      <c r="AE19" s="249" t="str">
        <f t="shared" si="52"/>
        <v>4EX</v>
      </c>
      <c r="AF19" s="203" t="str">
        <f t="shared" si="25"/>
        <v>Laren</v>
      </c>
      <c r="AG19" s="204" t="str">
        <f t="shared" si="26"/>
        <v>Odendaal</v>
      </c>
      <c r="AH19" s="249" t="str">
        <f t="shared" si="27"/>
        <v>VW 7R Golf</v>
      </c>
      <c r="AI19" s="249">
        <f t="shared" si="28"/>
        <v>11.827</v>
      </c>
      <c r="AJ19" s="268">
        <f t="shared" si="29"/>
        <v>43232</v>
      </c>
      <c r="AK19" s="249" t="str">
        <f t="shared" si="30"/>
        <v>Laren Odendaal</v>
      </c>
      <c r="AL19" s="249" t="str">
        <f>COUNTIF($AK$4:AK19,AK19)&amp;AK19</f>
        <v>1Laren Odendaal</v>
      </c>
      <c r="AM19" s="138"/>
      <c r="AN19" s="138"/>
      <c r="AO19" s="241">
        <f>COUNTIF($AK$4:AK19,AK19)</f>
        <v>1</v>
      </c>
      <c r="AP19" s="241">
        <f t="shared" si="7"/>
        <v>11.827</v>
      </c>
      <c r="AQ19" s="249">
        <f t="shared" si="8"/>
        <v>12.368</v>
      </c>
      <c r="AS19" s="118">
        <f t="shared" si="31"/>
        <v>16</v>
      </c>
      <c r="AT19" s="72" t="str">
        <f t="shared" si="9"/>
        <v>4EX</v>
      </c>
      <c r="AU19" s="249" t="str">
        <f t="shared" si="10"/>
        <v>Justin</v>
      </c>
      <c r="AV19" s="249" t="str">
        <f t="shared" si="11"/>
        <v>Muller</v>
      </c>
      <c r="AW19" s="249" t="str">
        <f t="shared" si="12"/>
        <v>Honda CRX</v>
      </c>
      <c r="AX19" s="295">
        <f t="shared" si="13"/>
        <v>12.368</v>
      </c>
      <c r="AY19" s="277">
        <f t="shared" si="14"/>
        <v>43086</v>
      </c>
      <c r="AZ19" s="323"/>
      <c r="BA19" s="323"/>
      <c r="BB19" s="334" t="str">
        <f t="shared" si="32"/>
        <v>4AWDCLAYTONDANIELS</v>
      </c>
      <c r="BC19" s="323" t="str">
        <f t="shared" si="33"/>
        <v>4340716</v>
      </c>
      <c r="BE19" s="87">
        <v>16</v>
      </c>
      <c r="BF19" s="249" t="str">
        <f t="shared" si="15"/>
        <v>4AWD</v>
      </c>
      <c r="BG19" s="249" t="str">
        <f t="shared" si="16"/>
        <v>CLAYTON</v>
      </c>
      <c r="BH19" s="249" t="str">
        <f t="shared" si="17"/>
        <v>DANIELS</v>
      </c>
      <c r="BI19" s="249" t="str">
        <f t="shared" si="18"/>
        <v>Audi S3</v>
      </c>
      <c r="BJ19" s="249">
        <f t="shared" si="19"/>
        <v>11.426</v>
      </c>
      <c r="BK19" s="327">
        <f t="shared" si="34"/>
        <v>43407</v>
      </c>
      <c r="BL19" s="338">
        <f t="array" ref="BL19">MIN(IF(C:C=BB19,M:M))</f>
        <v>11.29</v>
      </c>
      <c r="BM19" s="138"/>
      <c r="BN19" s="241" t="b">
        <f t="shared" si="35"/>
        <v>0</v>
      </c>
      <c r="BP19" s="249" t="s">
        <v>3</v>
      </c>
      <c r="BQ19" s="312">
        <v>43449</v>
      </c>
      <c r="BR19" s="316" t="s">
        <v>874</v>
      </c>
      <c r="BT19" s="249" t="str">
        <f>CF19&amp;COUNTIF($CF$4:CF19,CF19)</f>
        <v>TRUE3</v>
      </c>
      <c r="BU19" s="334" t="str">
        <f t="shared" si="36"/>
        <v>4EXLarenOdendaal</v>
      </c>
      <c r="BW19" s="241" t="str">
        <f t="shared" si="37"/>
        <v>201816</v>
      </c>
      <c r="BX19" s="249">
        <v>16</v>
      </c>
      <c r="BY19" s="249" t="str">
        <f t="shared" si="38"/>
        <v>4EX</v>
      </c>
      <c r="BZ19" s="249" t="str">
        <f t="shared" si="39"/>
        <v>Laren</v>
      </c>
      <c r="CA19" s="249" t="str">
        <f t="shared" si="40"/>
        <v>Odendaal</v>
      </c>
      <c r="CB19" s="249" t="str">
        <f t="shared" si="41"/>
        <v>VW 7R Golf</v>
      </c>
      <c r="CC19" s="249">
        <f t="shared" si="42"/>
        <v>11.827</v>
      </c>
      <c r="CD19" s="345">
        <f t="shared" si="43"/>
        <v>43232</v>
      </c>
      <c r="CE19" s="249">
        <f t="array" ref="CE19">MIN(IF(C:C=BU19,M:M))</f>
        <v>11.827</v>
      </c>
      <c r="CF19" s="249" t="b">
        <f t="shared" si="44"/>
        <v>1</v>
      </c>
      <c r="CI19" s="241" t="str">
        <f t="shared" si="45"/>
        <v>TRUE16</v>
      </c>
      <c r="CK19" s="249">
        <v>16</v>
      </c>
      <c r="CL19" s="249" t="str">
        <f t="shared" si="46"/>
        <v>4AR</v>
      </c>
      <c r="CM19" s="249" t="str">
        <f t="shared" si="47"/>
        <v>Rodney</v>
      </c>
      <c r="CN19" s="249" t="str">
        <f t="shared" si="48"/>
        <v>Timm</v>
      </c>
      <c r="CO19" s="249" t="str">
        <f t="shared" si="49"/>
        <v>VW Beetle 2ltr</v>
      </c>
      <c r="CP19" s="249">
        <f t="shared" si="50"/>
        <v>16.631</v>
      </c>
      <c r="CQ19" s="345">
        <f t="shared" si="51"/>
        <v>43309</v>
      </c>
    </row>
    <row r="20" spans="1:95" x14ac:dyDescent="0.3">
      <c r="A20" s="249" t="str">
        <f>B20&amp;COUNTIF(B$4:$B20,B20)</f>
        <v>201817</v>
      </c>
      <c r="B20" s="249">
        <f t="shared" si="20"/>
        <v>2018</v>
      </c>
      <c r="C20" s="249" t="str">
        <f t="shared" si="21"/>
        <v>4EXChristoEngelbrecht</v>
      </c>
      <c r="D20" s="268" t="str">
        <f>N20&amp;COUNTIF(N$4:$N20,N20)</f>
        <v>4323217</v>
      </c>
      <c r="E20" s="268" t="str">
        <f>F20&amp;COUNTIF(F$4:$F20,F20)</f>
        <v>432324EX2</v>
      </c>
      <c r="F20" s="268" t="str">
        <f t="shared" si="22"/>
        <v>432324EX</v>
      </c>
      <c r="G20" s="249" t="str">
        <f>I20&amp;COUNTIF($I$4:I20,I20)</f>
        <v>4EX2</v>
      </c>
      <c r="I20" s="249" t="s">
        <v>20</v>
      </c>
      <c r="J20" s="249" t="s">
        <v>192</v>
      </c>
      <c r="K20" s="249" t="s">
        <v>193</v>
      </c>
      <c r="L20" s="249" t="s">
        <v>421</v>
      </c>
      <c r="M20" s="249">
        <v>12.316000000000001</v>
      </c>
      <c r="N20" s="268">
        <v>43232</v>
      </c>
      <c r="O20" s="241"/>
      <c r="S20" s="249">
        <f t="shared" si="23"/>
        <v>12.472</v>
      </c>
      <c r="T20" s="249" t="str">
        <f t="shared" si="0"/>
        <v>4EX17</v>
      </c>
      <c r="U20" s="270">
        <v>17</v>
      </c>
      <c r="V20" s="249" t="str">
        <f t="shared" si="1"/>
        <v>4EX</v>
      </c>
      <c r="W20" s="249" t="str">
        <f t="shared" si="2"/>
        <v>Justin</v>
      </c>
      <c r="X20" s="249" t="str">
        <f t="shared" si="3"/>
        <v>Muller</v>
      </c>
      <c r="Y20" s="249" t="str">
        <f t="shared" si="4"/>
        <v>Honda CRX</v>
      </c>
      <c r="Z20" s="293">
        <f t="shared" si="5"/>
        <v>12.472</v>
      </c>
      <c r="AA20" s="268">
        <f t="shared" si="6"/>
        <v>43162</v>
      </c>
      <c r="AB20" s="269"/>
      <c r="AC20" s="292">
        <f t="shared" si="24"/>
        <v>11.974</v>
      </c>
      <c r="AD20" s="271">
        <v>17</v>
      </c>
      <c r="AE20" s="249" t="str">
        <f t="shared" si="52"/>
        <v>4EX</v>
      </c>
      <c r="AF20" s="203" t="str">
        <f t="shared" si="25"/>
        <v>Nazeem</v>
      </c>
      <c r="AG20" s="204" t="str">
        <f t="shared" si="26"/>
        <v>Sirkhotte</v>
      </c>
      <c r="AH20" s="249" t="str">
        <f t="shared" si="27"/>
        <v>Honda Vtec Turbo</v>
      </c>
      <c r="AI20" s="249">
        <f t="shared" si="28"/>
        <v>11.974</v>
      </c>
      <c r="AJ20" s="268">
        <f t="shared" si="29"/>
        <v>42721</v>
      </c>
      <c r="AK20" s="249" t="str">
        <f t="shared" si="30"/>
        <v>Nazeem Sirkhotte</v>
      </c>
      <c r="AL20" s="249" t="str">
        <f>COUNTIF($AK$4:AK20,AK20)&amp;AK20</f>
        <v>7Nazeem Sirkhotte</v>
      </c>
      <c r="AM20" s="138"/>
      <c r="AN20" s="138"/>
      <c r="AO20" s="241">
        <f>COUNTIF($AK$4:AK20,AK20)</f>
        <v>7</v>
      </c>
      <c r="AP20" s="241" t="b">
        <f t="shared" si="7"/>
        <v>0</v>
      </c>
      <c r="AQ20" s="249">
        <f t="shared" si="8"/>
        <v>12.382</v>
      </c>
      <c r="AS20" s="118">
        <f t="shared" si="31"/>
        <v>17</v>
      </c>
      <c r="AT20" s="72" t="str">
        <f t="shared" si="9"/>
        <v>4EX</v>
      </c>
      <c r="AU20" s="249" t="str">
        <f t="shared" si="10"/>
        <v>Darryl</v>
      </c>
      <c r="AV20" s="249" t="str">
        <f t="shared" si="11"/>
        <v>Robinson</v>
      </c>
      <c r="AW20" s="249" t="str">
        <f t="shared" si="12"/>
        <v>VW Golf 2ltr</v>
      </c>
      <c r="AX20" s="295">
        <f t="shared" si="13"/>
        <v>12.382</v>
      </c>
      <c r="AY20" s="277">
        <f t="shared" si="14"/>
        <v>42798</v>
      </c>
      <c r="AZ20" s="323"/>
      <c r="BA20" s="323"/>
      <c r="BB20" s="334" t="str">
        <f t="shared" si="32"/>
        <v>4AWDENVERAMIEN</v>
      </c>
      <c r="BC20" s="323" t="str">
        <f t="shared" si="33"/>
        <v>4340717</v>
      </c>
      <c r="BE20" s="87">
        <v>17</v>
      </c>
      <c r="BF20" s="249" t="str">
        <f t="shared" si="15"/>
        <v>4AWD</v>
      </c>
      <c r="BG20" s="249" t="str">
        <f t="shared" si="16"/>
        <v>ENVER</v>
      </c>
      <c r="BH20" s="249" t="str">
        <f t="shared" si="17"/>
        <v>AMIEN</v>
      </c>
      <c r="BI20" s="249" t="str">
        <f t="shared" si="18"/>
        <v>VW GTI 3</v>
      </c>
      <c r="BJ20" s="249">
        <f t="shared" si="19"/>
        <v>11.558999999999999</v>
      </c>
      <c r="BK20" s="327">
        <f t="shared" si="34"/>
        <v>43407</v>
      </c>
      <c r="BL20" s="338">
        <f t="array" ref="BL20">MIN(IF(C:C=BB20,M:M))</f>
        <v>11.234999999999999</v>
      </c>
      <c r="BM20" s="138"/>
      <c r="BN20" s="241" t="b">
        <f t="shared" si="35"/>
        <v>0</v>
      </c>
      <c r="BP20" s="249" t="s">
        <v>128</v>
      </c>
      <c r="BQ20" s="313"/>
      <c r="BR20" s="318" t="s">
        <v>864</v>
      </c>
      <c r="BT20" s="249" t="str">
        <f>CF20&amp;COUNTIF($CF$4:CF20,CF20)</f>
        <v>FALSE14</v>
      </c>
      <c r="BU20" s="334" t="str">
        <f t="shared" si="36"/>
        <v>4EXChristoEngelbrecht</v>
      </c>
      <c r="BW20" s="241" t="str">
        <f t="shared" si="37"/>
        <v>201817</v>
      </c>
      <c r="BX20" s="249">
        <v>17</v>
      </c>
      <c r="BY20" s="249" t="str">
        <f t="shared" si="38"/>
        <v>4EX</v>
      </c>
      <c r="BZ20" s="249" t="str">
        <f t="shared" si="39"/>
        <v>Christo</v>
      </c>
      <c r="CA20" s="249" t="str">
        <f t="shared" si="40"/>
        <v>Engelbrecht</v>
      </c>
      <c r="CB20" s="249" t="str">
        <f t="shared" si="41"/>
        <v>Toyota/Honda</v>
      </c>
      <c r="CC20" s="249">
        <f t="shared" si="42"/>
        <v>12.316000000000001</v>
      </c>
      <c r="CD20" s="345">
        <f t="shared" si="43"/>
        <v>43232</v>
      </c>
      <c r="CE20" s="249">
        <f t="array" ref="CE20">MIN(IF(C:C=BU20,M:M))</f>
        <v>12.193</v>
      </c>
      <c r="CF20" s="249" t="b">
        <f t="shared" si="44"/>
        <v>0</v>
      </c>
      <c r="CI20" s="241" t="str">
        <f t="shared" si="45"/>
        <v>TRUE17</v>
      </c>
      <c r="CK20" s="249">
        <v>17</v>
      </c>
      <c r="CL20" s="249" t="str">
        <f t="shared" si="46"/>
        <v>4AWD</v>
      </c>
      <c r="CM20" s="249" t="str">
        <f t="shared" si="47"/>
        <v>Amish</v>
      </c>
      <c r="CN20" s="249" t="str">
        <f t="shared" si="48"/>
        <v>Raga</v>
      </c>
      <c r="CO20" s="249" t="str">
        <f t="shared" si="49"/>
        <v>Golf TSI</v>
      </c>
      <c r="CP20" s="249">
        <f t="shared" si="50"/>
        <v>11.208</v>
      </c>
      <c r="CQ20" s="345">
        <f t="shared" si="51"/>
        <v>43309</v>
      </c>
    </row>
    <row r="21" spans="1:95" x14ac:dyDescent="0.3">
      <c r="A21" s="249" t="str">
        <f>B21&amp;COUNTIF(B$4:$B21,B21)</f>
        <v>201818</v>
      </c>
      <c r="B21" s="249">
        <f t="shared" si="20"/>
        <v>2018</v>
      </c>
      <c r="C21" s="249" t="str">
        <f t="shared" si="21"/>
        <v>4EXRiyaadhMan Lee</v>
      </c>
      <c r="D21" s="268" t="str">
        <f>N21&amp;COUNTIF(N$4:$N21,N21)</f>
        <v>4323218</v>
      </c>
      <c r="E21" s="268" t="str">
        <f>F21&amp;COUNTIF(F$4:$F21,F21)</f>
        <v>432324EX3</v>
      </c>
      <c r="F21" s="268" t="str">
        <f t="shared" si="22"/>
        <v>432324EX</v>
      </c>
      <c r="G21" s="249" t="str">
        <f>I21&amp;COUNTIF($I$4:I21,I21)</f>
        <v>4EX3</v>
      </c>
      <c r="I21" s="249" t="s">
        <v>20</v>
      </c>
      <c r="J21" s="249" t="s">
        <v>221</v>
      </c>
      <c r="K21" s="249" t="s">
        <v>85</v>
      </c>
      <c r="L21" s="249" t="s">
        <v>422</v>
      </c>
      <c r="M21" s="249">
        <v>13.32</v>
      </c>
      <c r="N21" s="268">
        <v>43232</v>
      </c>
      <c r="O21" s="241"/>
      <c r="S21" s="249">
        <f t="shared" si="23"/>
        <v>12.682</v>
      </c>
      <c r="T21" s="249" t="str">
        <f t="shared" si="0"/>
        <v>4EX18</v>
      </c>
      <c r="U21" s="270">
        <v>18</v>
      </c>
      <c r="V21" s="249" t="str">
        <f t="shared" si="1"/>
        <v>4EX</v>
      </c>
      <c r="W21" s="249" t="str">
        <f t="shared" si="2"/>
        <v>Ashraf</v>
      </c>
      <c r="X21" s="249" t="str">
        <f t="shared" si="3"/>
        <v>Rangasamy</v>
      </c>
      <c r="Y21" s="249" t="str">
        <f t="shared" si="4"/>
        <v>VW Golf</v>
      </c>
      <c r="Z21" s="293">
        <f t="shared" si="5"/>
        <v>12.682</v>
      </c>
      <c r="AA21" s="268">
        <f t="shared" si="6"/>
        <v>43162</v>
      </c>
      <c r="AB21" s="269"/>
      <c r="AC21" s="292">
        <f t="shared" si="24"/>
        <v>12.131</v>
      </c>
      <c r="AD21" s="271">
        <v>18</v>
      </c>
      <c r="AE21" s="249" t="str">
        <f t="shared" si="52"/>
        <v>4EX</v>
      </c>
      <c r="AF21" s="203" t="str">
        <f t="shared" si="25"/>
        <v>Laren</v>
      </c>
      <c r="AG21" s="204" t="str">
        <f t="shared" si="26"/>
        <v>Odendaal</v>
      </c>
      <c r="AH21" s="249" t="str">
        <f t="shared" si="27"/>
        <v>Golf 7R</v>
      </c>
      <c r="AI21" s="249">
        <f t="shared" si="28"/>
        <v>12.131</v>
      </c>
      <c r="AJ21" s="268">
        <f t="shared" si="29"/>
        <v>43086</v>
      </c>
      <c r="AK21" s="249" t="str">
        <f t="shared" si="30"/>
        <v>Laren Odendaal</v>
      </c>
      <c r="AL21" s="249" t="str">
        <f>COUNTIF($AK$4:AK21,AK21)&amp;AK21</f>
        <v>2Laren Odendaal</v>
      </c>
      <c r="AM21" s="138"/>
      <c r="AN21" s="138"/>
      <c r="AO21" s="241">
        <f>COUNTIF($AK$4:AK21,AK21)</f>
        <v>2</v>
      </c>
      <c r="AP21" s="241" t="b">
        <f t="shared" si="7"/>
        <v>0</v>
      </c>
      <c r="AQ21" s="249">
        <f t="shared" si="8"/>
        <v>12.406000000000001</v>
      </c>
      <c r="AS21" s="118">
        <f t="shared" si="31"/>
        <v>18</v>
      </c>
      <c r="AT21" s="72" t="str">
        <f t="shared" si="9"/>
        <v>4EX</v>
      </c>
      <c r="AU21" s="249" t="str">
        <f t="shared" si="10"/>
        <v>Kashief</v>
      </c>
      <c r="AV21" s="249" t="str">
        <f t="shared" si="11"/>
        <v>Nolan</v>
      </c>
      <c r="AW21" s="249" t="str">
        <f t="shared" si="12"/>
        <v>Honda CRX</v>
      </c>
      <c r="AX21" s="295">
        <f t="shared" si="13"/>
        <v>12.406000000000001</v>
      </c>
      <c r="AY21" s="277">
        <f t="shared" si="14"/>
        <v>43162</v>
      </c>
      <c r="AZ21" s="323"/>
      <c r="BA21" s="323"/>
      <c r="BB21" s="334" t="str">
        <f t="shared" si="32"/>
        <v>4BFIZELLEJASSEN</v>
      </c>
      <c r="BC21" s="323" t="str">
        <f t="shared" si="33"/>
        <v>4340718</v>
      </c>
      <c r="BE21" s="87">
        <v>18</v>
      </c>
      <c r="BF21" s="249" t="str">
        <f t="shared" si="15"/>
        <v>4BF</v>
      </c>
      <c r="BG21" s="249" t="str">
        <f t="shared" si="16"/>
        <v>IZELLE</v>
      </c>
      <c r="BH21" s="249" t="str">
        <f t="shared" si="17"/>
        <v>JASSEN</v>
      </c>
      <c r="BI21" s="249" t="str">
        <f t="shared" si="18"/>
        <v>FORD FIESTA Sti</v>
      </c>
      <c r="BJ21" s="249">
        <f t="shared" si="19"/>
        <v>14.455</v>
      </c>
      <c r="BK21" s="327">
        <f t="shared" si="34"/>
        <v>43407</v>
      </c>
      <c r="BL21" s="338">
        <f t="array" ref="BL21">MIN(IF(C:C=BB21,M:M))</f>
        <v>14.335000000000001</v>
      </c>
      <c r="BM21" s="138"/>
      <c r="BN21" s="241" t="b">
        <f t="shared" si="35"/>
        <v>0</v>
      </c>
      <c r="BP21" s="249" t="s">
        <v>133</v>
      </c>
      <c r="BQ21" s="313"/>
      <c r="BR21" s="315" t="s">
        <v>865</v>
      </c>
      <c r="BT21" s="249" t="str">
        <f>CF21&amp;COUNTIF($CF$4:CF21,CF21)</f>
        <v>TRUE4</v>
      </c>
      <c r="BU21" s="334" t="str">
        <f t="shared" si="36"/>
        <v>4EXRiyaadhMan Lee</v>
      </c>
      <c r="BW21" s="241" t="str">
        <f t="shared" si="37"/>
        <v>201818</v>
      </c>
      <c r="BX21" s="249">
        <v>18</v>
      </c>
      <c r="BY21" s="249" t="str">
        <f t="shared" si="38"/>
        <v>4EX</v>
      </c>
      <c r="BZ21" s="249" t="str">
        <f t="shared" si="39"/>
        <v>Riyaadh</v>
      </c>
      <c r="CA21" s="249" t="str">
        <f t="shared" si="40"/>
        <v>Man Lee</v>
      </c>
      <c r="CB21" s="249" t="str">
        <f t="shared" si="41"/>
        <v>Honda Civic 2ltr</v>
      </c>
      <c r="CC21" s="249">
        <f t="shared" si="42"/>
        <v>13.32</v>
      </c>
      <c r="CD21" s="345">
        <f t="shared" si="43"/>
        <v>43232</v>
      </c>
      <c r="CE21" s="249">
        <f t="array" ref="CE21">MIN(IF(C:C=BU21,M:M))</f>
        <v>13.32</v>
      </c>
      <c r="CF21" s="249" t="b">
        <f t="shared" si="44"/>
        <v>1</v>
      </c>
      <c r="CI21" s="241" t="str">
        <f t="shared" si="45"/>
        <v>TRUE18</v>
      </c>
      <c r="CK21" s="249">
        <v>18</v>
      </c>
      <c r="CL21" s="249" t="str">
        <f t="shared" si="46"/>
        <v>4BF</v>
      </c>
      <c r="CM21" s="249" t="str">
        <f t="shared" si="47"/>
        <v>Jamian</v>
      </c>
      <c r="CN21" s="249" t="str">
        <f t="shared" si="48"/>
        <v>Quirk</v>
      </c>
      <c r="CO21" s="249" t="str">
        <f t="shared" si="49"/>
        <v>VW Golf 6 Edition</v>
      </c>
      <c r="CP21" s="249">
        <f t="shared" si="50"/>
        <v>11.984999999999999</v>
      </c>
      <c r="CQ21" s="345">
        <f t="shared" si="51"/>
        <v>43309</v>
      </c>
    </row>
    <row r="22" spans="1:95" x14ac:dyDescent="0.3">
      <c r="A22" s="249" t="str">
        <f>B22&amp;COUNTIF(B$4:$B22,B22)</f>
        <v>201819</v>
      </c>
      <c r="B22" s="249">
        <f t="shared" si="20"/>
        <v>2018</v>
      </c>
      <c r="C22" s="249" t="str">
        <f t="shared" si="21"/>
        <v>4EXIrfaanAbrahams</v>
      </c>
      <c r="D22" s="268" t="str">
        <f>N22&amp;COUNTIF(N$4:$N22,N22)</f>
        <v>4323219</v>
      </c>
      <c r="E22" s="268" t="str">
        <f>F22&amp;COUNTIF(F$4:$F22,F22)</f>
        <v>432324EX4</v>
      </c>
      <c r="F22" s="268" t="str">
        <f t="shared" si="22"/>
        <v>432324EX</v>
      </c>
      <c r="G22" s="249" t="str">
        <f>I22&amp;COUNTIF($I$4:I22,I22)</f>
        <v>4EX4</v>
      </c>
      <c r="I22" s="249" t="s">
        <v>20</v>
      </c>
      <c r="J22" s="249" t="s">
        <v>206</v>
      </c>
      <c r="K22" s="249" t="s">
        <v>168</v>
      </c>
      <c r="L22" s="249" t="s">
        <v>423</v>
      </c>
      <c r="M22" s="249">
        <v>13.696</v>
      </c>
      <c r="N22" s="268">
        <v>43232</v>
      </c>
      <c r="O22" s="241"/>
      <c r="S22" s="249">
        <f t="shared" si="23"/>
        <v>12.787000000000001</v>
      </c>
      <c r="T22" s="249" t="str">
        <f t="shared" si="0"/>
        <v>4EX19</v>
      </c>
      <c r="U22" s="270">
        <v>19</v>
      </c>
      <c r="V22" s="249" t="str">
        <f t="shared" si="1"/>
        <v>4EX</v>
      </c>
      <c r="W22" s="249" t="str">
        <f t="shared" si="2"/>
        <v>Riyaad</v>
      </c>
      <c r="X22" s="249" t="str">
        <f t="shared" si="3"/>
        <v>Isaacs</v>
      </c>
      <c r="Y22" s="249" t="str">
        <f t="shared" si="4"/>
        <v>Honda CRX</v>
      </c>
      <c r="Z22" s="293">
        <f t="shared" si="5"/>
        <v>12.787000000000001</v>
      </c>
      <c r="AA22" s="268">
        <f t="shared" si="6"/>
        <v>43162</v>
      </c>
      <c r="AB22" s="269"/>
      <c r="AC22" s="292">
        <f t="shared" si="24"/>
        <v>12.144</v>
      </c>
      <c r="AD22" s="271">
        <v>19</v>
      </c>
      <c r="AE22" s="249" t="str">
        <f t="shared" si="52"/>
        <v>4EX</v>
      </c>
      <c r="AF22" s="203" t="str">
        <f t="shared" si="25"/>
        <v>RUAN</v>
      </c>
      <c r="AG22" s="204" t="str">
        <f t="shared" si="26"/>
        <v>OLIVIER</v>
      </c>
      <c r="AH22" s="249" t="str">
        <f t="shared" si="27"/>
        <v>TOYOTA COROLLA</v>
      </c>
      <c r="AI22" s="249">
        <f t="shared" si="28"/>
        <v>12.144</v>
      </c>
      <c r="AJ22" s="268">
        <f t="shared" si="29"/>
        <v>43407</v>
      </c>
      <c r="AK22" s="249" t="str">
        <f t="shared" si="30"/>
        <v>RUAN OLIVIER</v>
      </c>
      <c r="AL22" s="249" t="str">
        <f>COUNTIF($AK$4:AK22,AK22)&amp;AK22</f>
        <v>1RUAN OLIVIER</v>
      </c>
      <c r="AM22" s="138"/>
      <c r="AN22" s="138"/>
      <c r="AO22" s="241">
        <f>COUNTIF($AK$4:AK22,AK22)</f>
        <v>1</v>
      </c>
      <c r="AP22" s="241">
        <f t="shared" si="7"/>
        <v>12.144</v>
      </c>
      <c r="AQ22" s="249">
        <f t="shared" si="8"/>
        <v>12.657999999999999</v>
      </c>
      <c r="AS22" s="118">
        <f t="shared" si="31"/>
        <v>19</v>
      </c>
      <c r="AT22" s="72" t="str">
        <f t="shared" si="9"/>
        <v>4EX</v>
      </c>
      <c r="AU22" s="249" t="str">
        <f t="shared" si="10"/>
        <v>PRESHEN</v>
      </c>
      <c r="AV22" s="249" t="str">
        <f t="shared" si="11"/>
        <v>NAIDOO</v>
      </c>
      <c r="AW22" s="249" t="str">
        <f t="shared" si="12"/>
        <v>AUDI S3</v>
      </c>
      <c r="AX22" s="295">
        <f t="shared" si="13"/>
        <v>12.657999999999999</v>
      </c>
      <c r="AY22" s="277">
        <f t="shared" si="14"/>
        <v>43365</v>
      </c>
      <c r="AZ22" s="323"/>
      <c r="BA22" s="323"/>
      <c r="BB22" s="334" t="str">
        <f t="shared" si="32"/>
        <v>4EXNAZEEMSIRKHOTTE</v>
      </c>
      <c r="BC22" s="323" t="str">
        <f t="shared" si="33"/>
        <v>4340719</v>
      </c>
      <c r="BE22" s="87">
        <v>19</v>
      </c>
      <c r="BF22" s="249" t="str">
        <f t="shared" si="15"/>
        <v>4EX</v>
      </c>
      <c r="BG22" s="249" t="str">
        <f t="shared" si="16"/>
        <v>NAZEEM</v>
      </c>
      <c r="BH22" s="249" t="str">
        <f t="shared" si="17"/>
        <v>SIRKHOTTE</v>
      </c>
      <c r="BI22" s="249" t="str">
        <f t="shared" si="18"/>
        <v>HONDA VTEC</v>
      </c>
      <c r="BJ22" s="249">
        <f t="shared" si="19"/>
        <v>11.608000000000001</v>
      </c>
      <c r="BK22" s="327">
        <f t="shared" si="34"/>
        <v>43407</v>
      </c>
      <c r="BL22" s="338">
        <f t="array" ref="BL22">MIN(IF(C:C=BB22,M:M))</f>
        <v>11.567</v>
      </c>
      <c r="BM22" s="138"/>
      <c r="BN22" s="241" t="b">
        <f t="shared" si="35"/>
        <v>0</v>
      </c>
      <c r="BP22" s="249" t="s">
        <v>127</v>
      </c>
      <c r="BQ22" s="313"/>
      <c r="BR22" s="315" t="s">
        <v>866</v>
      </c>
      <c r="BT22" s="249" t="str">
        <f>CF22&amp;COUNTIF($CF$4:CF22,CF22)</f>
        <v>TRUE5</v>
      </c>
      <c r="BU22" s="334" t="str">
        <f t="shared" si="36"/>
        <v>4EXIrfaanAbrahams</v>
      </c>
      <c r="BW22" s="241" t="str">
        <f t="shared" si="37"/>
        <v>201819</v>
      </c>
      <c r="BX22" s="249">
        <v>19</v>
      </c>
      <c r="BY22" s="249" t="str">
        <f t="shared" si="38"/>
        <v>4EX</v>
      </c>
      <c r="BZ22" s="249" t="str">
        <f t="shared" si="39"/>
        <v>Irfaan</v>
      </c>
      <c r="CA22" s="249" t="str">
        <f t="shared" si="40"/>
        <v>Abrahams</v>
      </c>
      <c r="CB22" s="249" t="str">
        <f t="shared" si="41"/>
        <v>Nissan Sabre 2ltr</v>
      </c>
      <c r="CC22" s="249">
        <f t="shared" si="42"/>
        <v>13.696</v>
      </c>
      <c r="CD22" s="345">
        <f t="shared" si="43"/>
        <v>43232</v>
      </c>
      <c r="CE22" s="249">
        <f t="array" ref="CE22">MIN(IF(C:C=BU22,M:M))</f>
        <v>13.696</v>
      </c>
      <c r="CF22" s="249" t="b">
        <f t="shared" si="44"/>
        <v>1</v>
      </c>
      <c r="CI22" s="241" t="str">
        <f t="shared" si="45"/>
        <v>TRUE19</v>
      </c>
      <c r="CK22" s="249">
        <v>19</v>
      </c>
      <c r="CL22" s="249" t="str">
        <f t="shared" si="46"/>
        <v>4BF</v>
      </c>
      <c r="CM22" s="249" t="str">
        <f t="shared" si="47"/>
        <v>Taahir</v>
      </c>
      <c r="CN22" s="249" t="str">
        <f t="shared" si="48"/>
        <v>Moodley</v>
      </c>
      <c r="CO22" s="249" t="str">
        <f t="shared" si="49"/>
        <v>VW Golf 7 GTI</v>
      </c>
      <c r="CP22" s="249">
        <f t="shared" si="50"/>
        <v>12.847</v>
      </c>
      <c r="CQ22" s="345">
        <f t="shared" si="51"/>
        <v>43309</v>
      </c>
    </row>
    <row r="23" spans="1:95" x14ac:dyDescent="0.3">
      <c r="A23" s="249" t="str">
        <f>B23&amp;COUNTIF(B$4:$B23,B23)</f>
        <v>201820</v>
      </c>
      <c r="B23" s="249">
        <f t="shared" si="20"/>
        <v>2018</v>
      </c>
      <c r="C23" s="249" t="str">
        <f t="shared" si="21"/>
        <v>4EXGavinMeiring</v>
      </c>
      <c r="D23" s="268" t="str">
        <f>N23&amp;COUNTIF(N$4:$N23,N23)</f>
        <v>4323220</v>
      </c>
      <c r="E23" s="268" t="str">
        <f>F23&amp;COUNTIF(F$4:$F23,F23)</f>
        <v>432324EX5</v>
      </c>
      <c r="F23" s="268" t="str">
        <f t="shared" si="22"/>
        <v>432324EX</v>
      </c>
      <c r="G23" s="249" t="str">
        <f>I23&amp;COUNTIF($I$4:I23,I23)</f>
        <v>4EX5</v>
      </c>
      <c r="I23" s="249" t="s">
        <v>20</v>
      </c>
      <c r="J23" s="249" t="s">
        <v>224</v>
      </c>
      <c r="K23" s="249" t="s">
        <v>581</v>
      </c>
      <c r="L23" s="249" t="s">
        <v>424</v>
      </c>
      <c r="M23" s="249">
        <v>14.555</v>
      </c>
      <c r="N23" s="268">
        <v>43232</v>
      </c>
      <c r="O23" s="241"/>
      <c r="S23" s="249">
        <f t="shared" si="23"/>
        <v>12.884</v>
      </c>
      <c r="T23" s="249" t="str">
        <f t="shared" si="0"/>
        <v>4EX20</v>
      </c>
      <c r="U23" s="270">
        <v>20</v>
      </c>
      <c r="V23" s="249" t="str">
        <f t="shared" si="1"/>
        <v>4EX</v>
      </c>
      <c r="W23" s="249" t="str">
        <f t="shared" si="2"/>
        <v>Riaan</v>
      </c>
      <c r="X23" s="249" t="str">
        <f t="shared" si="3"/>
        <v>Scholtz</v>
      </c>
      <c r="Y23" s="249" t="str">
        <f t="shared" si="4"/>
        <v>Nissan Exa</v>
      </c>
      <c r="Z23" s="293">
        <f t="shared" si="5"/>
        <v>12.884</v>
      </c>
      <c r="AA23" s="268">
        <f t="shared" si="6"/>
        <v>43162</v>
      </c>
      <c r="AB23" s="269"/>
      <c r="AC23" s="292">
        <f t="shared" si="24"/>
        <v>12.193</v>
      </c>
      <c r="AD23" s="271">
        <v>20</v>
      </c>
      <c r="AE23" s="249" t="str">
        <f t="shared" si="52"/>
        <v>4EX</v>
      </c>
      <c r="AF23" s="203" t="str">
        <f t="shared" si="25"/>
        <v>CHRISTO</v>
      </c>
      <c r="AG23" s="204" t="str">
        <f t="shared" si="26"/>
        <v>ENGELBRECHT</v>
      </c>
      <c r="AH23" s="249" t="str">
        <f t="shared" si="27"/>
        <v>TOYOTA/HONDA</v>
      </c>
      <c r="AI23" s="249">
        <f t="shared" si="28"/>
        <v>12.193</v>
      </c>
      <c r="AJ23" s="268">
        <f t="shared" si="29"/>
        <v>43407</v>
      </c>
      <c r="AK23" s="249" t="str">
        <f t="shared" si="30"/>
        <v>CHRISTO ENGELBRECHT</v>
      </c>
      <c r="AL23" s="249" t="str">
        <f>COUNTIF($AK$4:AK23,AK23)&amp;AK23</f>
        <v>1CHRISTO ENGELBRECHT</v>
      </c>
      <c r="AM23" s="138"/>
      <c r="AN23" s="138"/>
      <c r="AO23" s="241">
        <f>COUNTIF($AK$4:AK23,AK23)</f>
        <v>1</v>
      </c>
      <c r="AP23" s="241">
        <f t="shared" si="7"/>
        <v>12.193</v>
      </c>
      <c r="AQ23" s="249">
        <f t="shared" si="8"/>
        <v>12.787000000000001</v>
      </c>
      <c r="AS23" s="118">
        <f t="shared" si="31"/>
        <v>20</v>
      </c>
      <c r="AT23" s="72" t="str">
        <f t="shared" si="9"/>
        <v>4EX</v>
      </c>
      <c r="AU23" s="249" t="str">
        <f t="shared" si="10"/>
        <v>Riyaad</v>
      </c>
      <c r="AV23" s="249" t="str">
        <f t="shared" si="11"/>
        <v>Isaacs</v>
      </c>
      <c r="AW23" s="249" t="str">
        <f t="shared" si="12"/>
        <v>Honda CRX</v>
      </c>
      <c r="AX23" s="295">
        <f t="shared" si="13"/>
        <v>12.787000000000001</v>
      </c>
      <c r="AY23" s="277">
        <f t="shared" si="14"/>
        <v>43162</v>
      </c>
      <c r="AZ23" s="323"/>
      <c r="BA23" s="323"/>
      <c r="BB23" s="334" t="str">
        <f t="shared" si="32"/>
        <v>4EXRUANOLIVIER</v>
      </c>
      <c r="BC23" s="323" t="str">
        <f t="shared" si="33"/>
        <v>4340720</v>
      </c>
      <c r="BE23" s="87">
        <v>20</v>
      </c>
      <c r="BF23" s="249" t="str">
        <f t="shared" si="15"/>
        <v>4EX</v>
      </c>
      <c r="BG23" s="249" t="str">
        <f t="shared" si="16"/>
        <v>RUAN</v>
      </c>
      <c r="BH23" s="249" t="str">
        <f t="shared" si="17"/>
        <v>OLIVIER</v>
      </c>
      <c r="BI23" s="249" t="str">
        <f t="shared" si="18"/>
        <v>TOYOTA COROLLA</v>
      </c>
      <c r="BJ23" s="249">
        <f t="shared" si="19"/>
        <v>12.144</v>
      </c>
      <c r="BK23" s="327">
        <f t="shared" si="34"/>
        <v>43407</v>
      </c>
      <c r="BL23" s="338">
        <f t="array" ref="BL23">MIN(IF(C:C=BB23,M:M))</f>
        <v>12.144</v>
      </c>
      <c r="BM23" s="138"/>
      <c r="BN23" s="241" t="b">
        <f t="shared" si="35"/>
        <v>1</v>
      </c>
      <c r="BP23" s="249" t="s">
        <v>566</v>
      </c>
      <c r="BQ23" s="313"/>
      <c r="BR23" s="315" t="s">
        <v>868</v>
      </c>
      <c r="BT23" s="249" t="str">
        <f>CF23&amp;COUNTIF($CF$4:CF23,CF23)</f>
        <v>TRUE6</v>
      </c>
      <c r="BU23" s="334" t="str">
        <f t="shared" si="36"/>
        <v>4EXGavinMeiring</v>
      </c>
      <c r="BW23" s="241" t="str">
        <f t="shared" si="37"/>
        <v>201820</v>
      </c>
      <c r="BX23" s="249">
        <v>20</v>
      </c>
      <c r="BY23" s="249" t="str">
        <f t="shared" si="38"/>
        <v>4EX</v>
      </c>
      <c r="BZ23" s="249" t="str">
        <f t="shared" si="39"/>
        <v>Gavin</v>
      </c>
      <c r="CA23" s="249" t="str">
        <f t="shared" si="40"/>
        <v>Meiring</v>
      </c>
      <c r="CB23" s="249" t="str">
        <f t="shared" si="41"/>
        <v>Nissan Sabre SR20</v>
      </c>
      <c r="CC23" s="249">
        <f t="shared" si="42"/>
        <v>14.555</v>
      </c>
      <c r="CD23" s="345">
        <f t="shared" si="43"/>
        <v>43232</v>
      </c>
      <c r="CE23" s="249">
        <f t="array" ref="CE23">MIN(IF(C:C=BU23,M:M))</f>
        <v>14.555</v>
      </c>
      <c r="CF23" s="249" t="b">
        <f t="shared" si="44"/>
        <v>1</v>
      </c>
      <c r="CI23" s="241" t="str">
        <f t="shared" si="45"/>
        <v>TRUE20</v>
      </c>
      <c r="CK23" s="249">
        <v>20</v>
      </c>
      <c r="CL23" s="249" t="str">
        <f t="shared" si="46"/>
        <v>4BF</v>
      </c>
      <c r="CM23" s="249" t="str">
        <f t="shared" si="47"/>
        <v>Donavan</v>
      </c>
      <c r="CN23" s="249" t="str">
        <f t="shared" si="48"/>
        <v>Vosloo</v>
      </c>
      <c r="CO23" s="249" t="str">
        <f t="shared" si="49"/>
        <v>VW Scirocco</v>
      </c>
      <c r="CP23" s="249">
        <f t="shared" si="50"/>
        <v>12.956</v>
      </c>
      <c r="CQ23" s="345">
        <f t="shared" si="51"/>
        <v>43309</v>
      </c>
    </row>
    <row r="24" spans="1:95" ht="15" thickBot="1" x14ac:dyDescent="0.35">
      <c r="A24" s="249" t="str">
        <f>B24&amp;COUNTIF(B$4:$B24,B24)</f>
        <v>201821</v>
      </c>
      <c r="B24" s="249">
        <f t="shared" si="20"/>
        <v>2018</v>
      </c>
      <c r="C24" s="249" t="str">
        <f t="shared" si="21"/>
        <v>4SClaytonRockman</v>
      </c>
      <c r="D24" s="268" t="str">
        <f>N24&amp;COUNTIF(N$4:$N24,N24)</f>
        <v>4323221</v>
      </c>
      <c r="E24" s="268" t="str">
        <f>F24&amp;COUNTIF(F$4:$F24,F24)</f>
        <v>432324S1</v>
      </c>
      <c r="F24" s="268" t="str">
        <f t="shared" si="22"/>
        <v>432324S</v>
      </c>
      <c r="G24" s="249" t="str">
        <f>I24&amp;COUNTIF($I$4:I24,I24)</f>
        <v>4S1</v>
      </c>
      <c r="I24" s="249" t="s">
        <v>4</v>
      </c>
      <c r="J24" s="249" t="s">
        <v>186</v>
      </c>
      <c r="K24" s="249" t="s">
        <v>582</v>
      </c>
      <c r="L24" s="249" t="s">
        <v>411</v>
      </c>
      <c r="M24" s="249">
        <v>13.629</v>
      </c>
      <c r="N24" s="268">
        <v>43232</v>
      </c>
      <c r="O24" s="241"/>
      <c r="S24" s="249">
        <f t="shared" si="23"/>
        <v>13.212</v>
      </c>
      <c r="T24" s="249" t="str">
        <f t="shared" si="0"/>
        <v>4EX21</v>
      </c>
      <c r="U24" s="38">
        <v>21</v>
      </c>
      <c r="V24" s="249" t="str">
        <f t="shared" si="1"/>
        <v>4EX</v>
      </c>
      <c r="W24" s="249" t="str">
        <f t="shared" si="2"/>
        <v>Tiaan</v>
      </c>
      <c r="X24" s="249" t="str">
        <f t="shared" si="3"/>
        <v>Esterhuizen</v>
      </c>
      <c r="Y24" s="249" t="str">
        <f t="shared" si="4"/>
        <v>Toyota Beams</v>
      </c>
      <c r="Z24" s="293">
        <f t="shared" si="5"/>
        <v>13.212</v>
      </c>
      <c r="AA24" s="268">
        <f t="shared" si="6"/>
        <v>43162</v>
      </c>
      <c r="AB24" s="269"/>
      <c r="AC24" s="292">
        <f t="shared" si="24"/>
        <v>12.222</v>
      </c>
      <c r="AD24" s="89">
        <v>21</v>
      </c>
      <c r="AE24" s="249" t="str">
        <f t="shared" si="52"/>
        <v>4EX</v>
      </c>
      <c r="AF24" s="203" t="str">
        <f t="shared" si="25"/>
        <v>Christo</v>
      </c>
      <c r="AG24" s="204" t="str">
        <f t="shared" si="26"/>
        <v>Engelbrecht</v>
      </c>
      <c r="AH24" s="249" t="str">
        <f t="shared" si="27"/>
        <v>Toyota/Honda</v>
      </c>
      <c r="AI24" s="249">
        <f t="shared" si="28"/>
        <v>12.222</v>
      </c>
      <c r="AJ24" s="268">
        <f t="shared" si="29"/>
        <v>43309</v>
      </c>
      <c r="AK24" s="249" t="str">
        <f t="shared" ref="AK24:AK37" si="53">AF24&amp;" "&amp;AG24</f>
        <v>Christo Engelbrecht</v>
      </c>
      <c r="AL24" s="249" t="str">
        <f>COUNTIF($AK$4:AK24,AK24)&amp;AK24</f>
        <v>2Christo Engelbrecht</v>
      </c>
      <c r="AM24" s="138"/>
      <c r="AN24" s="138"/>
      <c r="AO24" s="241">
        <f>COUNTIF($AK$4:AK24,AK24)</f>
        <v>2</v>
      </c>
      <c r="AP24" s="241" t="b">
        <f t="shared" si="7"/>
        <v>0</v>
      </c>
      <c r="AQ24" s="249">
        <f t="shared" si="8"/>
        <v>12.884</v>
      </c>
      <c r="AS24" s="118">
        <f>IF(AT24=" "," ",AS23+1)</f>
        <v>21</v>
      </c>
      <c r="AT24" s="72" t="str">
        <f t="shared" si="9"/>
        <v>4EX</v>
      </c>
      <c r="AU24" s="249" t="str">
        <f t="shared" si="10"/>
        <v>Riaan</v>
      </c>
      <c r="AV24" s="249" t="str">
        <f t="shared" si="11"/>
        <v>Scholtz</v>
      </c>
      <c r="AW24" s="249" t="str">
        <f t="shared" si="12"/>
        <v>Nissan Exa</v>
      </c>
      <c r="AX24" s="295">
        <f t="shared" si="13"/>
        <v>12.884</v>
      </c>
      <c r="AY24" s="277">
        <f t="shared" si="14"/>
        <v>43162</v>
      </c>
      <c r="AZ24" s="323"/>
      <c r="BA24" s="323"/>
      <c r="BB24" s="334" t="str">
        <f t="shared" si="32"/>
        <v>4EXCHRISTOENGELBRECHT</v>
      </c>
      <c r="BC24" s="323" t="str">
        <f t="shared" si="33"/>
        <v>4340721</v>
      </c>
      <c r="BE24" s="87">
        <v>21</v>
      </c>
      <c r="BF24" s="249" t="str">
        <f t="shared" si="15"/>
        <v>4EX</v>
      </c>
      <c r="BG24" s="249" t="str">
        <f t="shared" si="16"/>
        <v>CHRISTO</v>
      </c>
      <c r="BH24" s="249" t="str">
        <f t="shared" si="17"/>
        <v>ENGELBRECHT</v>
      </c>
      <c r="BI24" s="249" t="str">
        <f t="shared" si="18"/>
        <v>TOYOTA/HONDA</v>
      </c>
      <c r="BJ24" s="249">
        <f t="shared" si="19"/>
        <v>12.193</v>
      </c>
      <c r="BK24" s="327">
        <f t="shared" si="34"/>
        <v>43407</v>
      </c>
      <c r="BL24" s="338">
        <f t="array" ref="BL24">MIN(IF(C:C=BB24,M:M))</f>
        <v>12.193</v>
      </c>
      <c r="BM24" s="138"/>
      <c r="BN24" s="241" t="b">
        <f t="shared" si="35"/>
        <v>1</v>
      </c>
      <c r="BP24" s="249" t="s">
        <v>88</v>
      </c>
      <c r="BQ24" s="272"/>
      <c r="BR24" s="316" t="s">
        <v>867</v>
      </c>
      <c r="BT24" s="249" t="str">
        <f>CF24&amp;COUNTIF($CF$4:CF24,CF24)</f>
        <v>FALSE15</v>
      </c>
      <c r="BU24" s="334" t="str">
        <f t="shared" si="36"/>
        <v>4SClaytonRockman</v>
      </c>
      <c r="BW24" s="241" t="str">
        <f t="shared" si="37"/>
        <v>201821</v>
      </c>
      <c r="BX24" s="249">
        <v>21</v>
      </c>
      <c r="BY24" s="249" t="str">
        <f t="shared" si="38"/>
        <v>4S</v>
      </c>
      <c r="BZ24" s="249" t="str">
        <f t="shared" si="39"/>
        <v>Clayton</v>
      </c>
      <c r="CA24" s="249" t="str">
        <f t="shared" si="40"/>
        <v>Rockman</v>
      </c>
      <c r="CB24" s="249" t="str">
        <f t="shared" si="41"/>
        <v>VW Golf 2ltr</v>
      </c>
      <c r="CC24" s="249">
        <f t="shared" si="42"/>
        <v>13.629</v>
      </c>
      <c r="CD24" s="345">
        <f t="shared" si="43"/>
        <v>43232</v>
      </c>
      <c r="CE24" s="249">
        <f t="array" ref="CE24">MIN(IF(C:C=BU24,M:M))</f>
        <v>13.459</v>
      </c>
      <c r="CF24" s="249" t="b">
        <f t="shared" si="44"/>
        <v>0</v>
      </c>
      <c r="CI24" s="241" t="str">
        <f t="shared" si="45"/>
        <v>TRUE21</v>
      </c>
      <c r="CK24" s="249">
        <v>21</v>
      </c>
      <c r="CL24" s="249" t="str">
        <f t="shared" si="46"/>
        <v>4BF</v>
      </c>
      <c r="CM24" s="249" t="str">
        <f t="shared" si="47"/>
        <v>Daniel</v>
      </c>
      <c r="CN24" s="249" t="str">
        <f t="shared" si="48"/>
        <v>De Jager</v>
      </c>
      <c r="CO24" s="249" t="str">
        <f t="shared" si="49"/>
        <v>Audi TFS</v>
      </c>
      <c r="CP24" s="249">
        <f t="shared" si="50"/>
        <v>13.632999999999999</v>
      </c>
      <c r="CQ24" s="345">
        <f t="shared" si="51"/>
        <v>43309</v>
      </c>
    </row>
    <row r="25" spans="1:95" x14ac:dyDescent="0.3">
      <c r="A25" s="249" t="str">
        <f>B25&amp;COUNTIF(B$4:$B25,B25)</f>
        <v>201822</v>
      </c>
      <c r="B25" s="249">
        <f t="shared" si="20"/>
        <v>2018</v>
      </c>
      <c r="C25" s="249" t="str">
        <f t="shared" si="21"/>
        <v>4SChestonPilcher</v>
      </c>
      <c r="D25" s="268" t="str">
        <f>N25&amp;COUNTIF(N$4:$N25,N25)</f>
        <v>4323222</v>
      </c>
      <c r="E25" s="268" t="str">
        <f>F25&amp;COUNTIF(F$4:$F25,F25)</f>
        <v>432324S2</v>
      </c>
      <c r="F25" s="268" t="str">
        <f t="shared" si="22"/>
        <v>432324S</v>
      </c>
      <c r="G25" s="249" t="str">
        <f>I25&amp;COUNTIF($I$4:I25,I25)</f>
        <v>4S2</v>
      </c>
      <c r="I25" s="249" t="s">
        <v>4</v>
      </c>
      <c r="J25" s="249" t="s">
        <v>236</v>
      </c>
      <c r="K25" s="249" t="s">
        <v>237</v>
      </c>
      <c r="L25" s="249" t="s">
        <v>425</v>
      </c>
      <c r="M25" s="249">
        <v>13.772</v>
      </c>
      <c r="N25" s="268">
        <v>43232</v>
      </c>
      <c r="O25" s="241"/>
      <c r="S25" s="249">
        <f t="shared" si="23"/>
        <v>13.285</v>
      </c>
      <c r="T25" s="249" t="str">
        <f t="shared" si="0"/>
        <v>4EX22</v>
      </c>
      <c r="U25" s="38">
        <v>22</v>
      </c>
      <c r="V25" s="249" t="str">
        <f t="shared" si="1"/>
        <v>4EX</v>
      </c>
      <c r="W25" s="249" t="str">
        <f t="shared" si="2"/>
        <v>Sulaiman</v>
      </c>
      <c r="X25" s="249" t="str">
        <f t="shared" si="3"/>
        <v>Anthony</v>
      </c>
      <c r="Y25" s="249" t="str">
        <f t="shared" si="4"/>
        <v>Toyota Conquest</v>
      </c>
      <c r="Z25" s="293">
        <f t="shared" si="5"/>
        <v>13.285</v>
      </c>
      <c r="AA25" s="268">
        <f t="shared" si="6"/>
        <v>43162</v>
      </c>
      <c r="AB25" s="269"/>
      <c r="AC25" s="292">
        <f t="shared" si="24"/>
        <v>12.228</v>
      </c>
      <c r="AD25" s="249">
        <v>22</v>
      </c>
      <c r="AE25" s="249" t="str">
        <f t="shared" si="52"/>
        <v>4EX</v>
      </c>
      <c r="AF25" s="203" t="str">
        <f t="shared" si="25"/>
        <v>Ashraf</v>
      </c>
      <c r="AG25" s="204" t="str">
        <f t="shared" si="26"/>
        <v>Rangasamy</v>
      </c>
      <c r="AH25" s="249" t="str">
        <f t="shared" si="27"/>
        <v>VW Golf</v>
      </c>
      <c r="AI25" s="249">
        <f t="shared" si="28"/>
        <v>12.228</v>
      </c>
      <c r="AJ25" s="268">
        <f t="shared" si="29"/>
        <v>43309</v>
      </c>
      <c r="AK25" s="249" t="str">
        <f t="shared" si="53"/>
        <v>Ashraf Rangasamy</v>
      </c>
      <c r="AL25" s="249" t="str">
        <f>COUNTIF($AK$4:AK25,AK25)&amp;AK25</f>
        <v>1Ashraf Rangasamy</v>
      </c>
      <c r="AM25" s="138"/>
      <c r="AN25" s="138"/>
      <c r="AO25" s="241">
        <f>COUNTIF($AK$4:AK25,AK25)</f>
        <v>1</v>
      </c>
      <c r="AP25" s="241">
        <f t="shared" si="7"/>
        <v>12.228</v>
      </c>
      <c r="AQ25" s="249">
        <f t="shared" si="8"/>
        <v>12.988</v>
      </c>
      <c r="AS25" s="118">
        <f t="shared" ref="AS25:AS39" si="54">IF(AT25=" "," ",AS24+1)</f>
        <v>22</v>
      </c>
      <c r="AT25" s="72" t="str">
        <f t="shared" si="9"/>
        <v>4EX</v>
      </c>
      <c r="AU25" s="249" t="str">
        <f t="shared" si="10"/>
        <v>MATTHEW</v>
      </c>
      <c r="AV25" s="249" t="str">
        <f t="shared" si="11"/>
        <v>BUSSY</v>
      </c>
      <c r="AW25" s="249" t="str">
        <f t="shared" si="12"/>
        <v>TOYOTA TAZZ</v>
      </c>
      <c r="AX25" s="295">
        <f t="shared" si="13"/>
        <v>12.988</v>
      </c>
      <c r="AY25" s="277">
        <f t="shared" si="14"/>
        <v>43407</v>
      </c>
      <c r="AZ25" s="323"/>
      <c r="BA25" s="323"/>
      <c r="BB25" s="334" t="str">
        <f t="shared" si="32"/>
        <v>4EXSAUDBASSA</v>
      </c>
      <c r="BC25" s="323" t="str">
        <f t="shared" si="33"/>
        <v>4340722</v>
      </c>
      <c r="BE25" s="87">
        <v>22</v>
      </c>
      <c r="BF25" s="249" t="str">
        <f t="shared" si="15"/>
        <v>4EX</v>
      </c>
      <c r="BG25" s="249" t="str">
        <f t="shared" si="16"/>
        <v>SAUD</v>
      </c>
      <c r="BH25" s="249" t="str">
        <f t="shared" si="17"/>
        <v>BASSA</v>
      </c>
      <c r="BI25" s="249" t="str">
        <f t="shared" si="18"/>
        <v>TOYOTA</v>
      </c>
      <c r="BJ25" s="249">
        <f t="shared" si="19"/>
        <v>12.333</v>
      </c>
      <c r="BK25" s="327">
        <f t="shared" si="34"/>
        <v>43407</v>
      </c>
      <c r="BL25" s="338">
        <f t="array" ref="BL25">MIN(IF(C:C=BB25,M:M))</f>
        <v>12.333</v>
      </c>
      <c r="BM25" s="138"/>
      <c r="BN25" s="241" t="b">
        <f t="shared" si="35"/>
        <v>1</v>
      </c>
      <c r="BP25" s="249" t="s">
        <v>120</v>
      </c>
      <c r="BQ25" s="272"/>
      <c r="BR25" s="314" t="s">
        <v>869</v>
      </c>
      <c r="BT25" s="249" t="str">
        <f>CF25&amp;COUNTIF($CF$4:CF25,CF25)</f>
        <v>FALSE16</v>
      </c>
      <c r="BU25" s="334" t="str">
        <f t="shared" si="36"/>
        <v>4SChestonPilcher</v>
      </c>
      <c r="BW25" s="241" t="str">
        <f t="shared" si="37"/>
        <v>201822</v>
      </c>
      <c r="BX25" s="249">
        <v>22</v>
      </c>
      <c r="BY25" s="249" t="str">
        <f t="shared" si="38"/>
        <v>4S</v>
      </c>
      <c r="BZ25" s="249" t="str">
        <f t="shared" si="39"/>
        <v>Cheston</v>
      </c>
      <c r="CA25" s="249" t="str">
        <f t="shared" si="40"/>
        <v>Pilcher</v>
      </c>
      <c r="CB25" s="249" t="str">
        <f t="shared" si="41"/>
        <v>Nissan Sentra</v>
      </c>
      <c r="CC25" s="249">
        <f t="shared" si="42"/>
        <v>13.772</v>
      </c>
      <c r="CD25" s="345">
        <f t="shared" si="43"/>
        <v>43232</v>
      </c>
      <c r="CE25" s="249">
        <f t="array" ref="CE25">MIN(IF(C:C=BU25,M:M))</f>
        <v>13.718999999999999</v>
      </c>
      <c r="CF25" s="249" t="b">
        <f t="shared" si="44"/>
        <v>0</v>
      </c>
      <c r="CI25" s="241" t="str">
        <f t="shared" si="45"/>
        <v>TRUE22</v>
      </c>
      <c r="CK25" s="249">
        <v>22</v>
      </c>
      <c r="CL25" s="249" t="str">
        <f t="shared" si="46"/>
        <v>4BR</v>
      </c>
      <c r="CM25" s="249" t="str">
        <f t="shared" si="47"/>
        <v>Nazeem</v>
      </c>
      <c r="CN25" s="249" t="str">
        <f t="shared" si="48"/>
        <v>Sirkhotte</v>
      </c>
      <c r="CO25" s="249" t="str">
        <f t="shared" si="49"/>
        <v>Toyota MR2</v>
      </c>
      <c r="CP25" s="249">
        <f t="shared" si="50"/>
        <v>15.715</v>
      </c>
      <c r="CQ25" s="345">
        <f t="shared" si="51"/>
        <v>43309</v>
      </c>
    </row>
    <row r="26" spans="1:95" x14ac:dyDescent="0.3">
      <c r="A26" s="249" t="str">
        <f>B26&amp;COUNTIF(B$4:$B26,B26)</f>
        <v>201823</v>
      </c>
      <c r="B26" s="249">
        <f t="shared" si="20"/>
        <v>2018</v>
      </c>
      <c r="C26" s="249" t="str">
        <f t="shared" si="21"/>
        <v>4SAldonGouws</v>
      </c>
      <c r="D26" s="268" t="str">
        <f>N26&amp;COUNTIF(N$4:$N26,N26)</f>
        <v>4323223</v>
      </c>
      <c r="E26" s="268" t="str">
        <f>F26&amp;COUNTIF(F$4:$F26,F26)</f>
        <v>432324S3</v>
      </c>
      <c r="F26" s="268" t="str">
        <f t="shared" si="22"/>
        <v>432324S</v>
      </c>
      <c r="G26" s="249" t="str">
        <f>I26&amp;COUNTIF($I$4:I26,I26)</f>
        <v>4S3</v>
      </c>
      <c r="I26" s="249" t="s">
        <v>4</v>
      </c>
      <c r="J26" s="249" t="s">
        <v>583</v>
      </c>
      <c r="K26" s="249" t="s">
        <v>200</v>
      </c>
      <c r="L26" s="249" t="s">
        <v>426</v>
      </c>
      <c r="M26" s="249">
        <v>14.224</v>
      </c>
      <c r="N26" s="268">
        <v>43232</v>
      </c>
      <c r="O26" s="241"/>
      <c r="S26" s="249">
        <f t="shared" si="23"/>
        <v>13.750999999999999</v>
      </c>
      <c r="T26" s="249" t="str">
        <f t="shared" si="0"/>
        <v>4EX23</v>
      </c>
      <c r="U26" s="38">
        <v>23</v>
      </c>
      <c r="V26" s="249" t="str">
        <f t="shared" si="1"/>
        <v>4EX</v>
      </c>
      <c r="W26" s="249" t="str">
        <f t="shared" si="2"/>
        <v>Goesnie</v>
      </c>
      <c r="X26" s="249" t="str">
        <f t="shared" si="3"/>
        <v>Tifleon</v>
      </c>
      <c r="Y26" s="249" t="str">
        <f t="shared" si="4"/>
        <v>Nissan VVL</v>
      </c>
      <c r="Z26" s="293">
        <f t="shared" si="5"/>
        <v>13.750999999999999</v>
      </c>
      <c r="AA26" s="268">
        <f t="shared" si="6"/>
        <v>43162</v>
      </c>
      <c r="AB26" s="269"/>
      <c r="AC26" s="292">
        <f t="shared" si="24"/>
        <v>12.236000000000001</v>
      </c>
      <c r="AD26" s="249">
        <v>23</v>
      </c>
      <c r="AE26" s="249" t="str">
        <f t="shared" si="52"/>
        <v>4EX</v>
      </c>
      <c r="AF26" s="203" t="str">
        <f t="shared" si="25"/>
        <v>CHRISTO</v>
      </c>
      <c r="AG26" s="204" t="str">
        <f t="shared" si="26"/>
        <v>ENGELBRECHT</v>
      </c>
      <c r="AH26" s="249" t="str">
        <f t="shared" si="27"/>
        <v>TOYOTA/HONDA</v>
      </c>
      <c r="AI26" s="249">
        <f t="shared" si="28"/>
        <v>12.236000000000001</v>
      </c>
      <c r="AJ26" s="268">
        <f t="shared" si="29"/>
        <v>43365</v>
      </c>
      <c r="AK26" s="249" t="str">
        <f t="shared" si="53"/>
        <v>CHRISTO ENGELBRECHT</v>
      </c>
      <c r="AL26" s="249" t="str">
        <f>COUNTIF($AK$4:AK26,AK26)&amp;AK26</f>
        <v>3CHRISTO ENGELBRECHT</v>
      </c>
      <c r="AM26" s="138"/>
      <c r="AN26" s="138"/>
      <c r="AO26" s="241">
        <f>COUNTIF($AK$4:AK26,AK26)</f>
        <v>3</v>
      </c>
      <c r="AP26" s="241" t="b">
        <f t="shared" si="7"/>
        <v>0</v>
      </c>
      <c r="AQ26" s="249">
        <f t="shared" si="8"/>
        <v>13.037000000000001</v>
      </c>
      <c r="AS26" s="118">
        <f t="shared" si="54"/>
        <v>23</v>
      </c>
      <c r="AT26" s="72" t="str">
        <f t="shared" si="9"/>
        <v>4EX</v>
      </c>
      <c r="AU26" s="249" t="str">
        <f t="shared" si="10"/>
        <v>Nicholas</v>
      </c>
      <c r="AV26" s="249" t="str">
        <f t="shared" si="11"/>
        <v>Nel</v>
      </c>
      <c r="AW26" s="249" t="str">
        <f t="shared" si="12"/>
        <v>VW Golf MK1 2L 20v</v>
      </c>
      <c r="AX26" s="295">
        <f t="shared" si="13"/>
        <v>13.037000000000001</v>
      </c>
      <c r="AY26" s="277">
        <f t="shared" si="14"/>
        <v>42506</v>
      </c>
      <c r="AZ26" s="323"/>
      <c r="BA26" s="323"/>
      <c r="BB26" s="334" t="str">
        <f t="shared" si="32"/>
        <v>4EXMATTHEWBUSSY</v>
      </c>
      <c r="BC26" s="323" t="str">
        <f t="shared" si="33"/>
        <v>4340723</v>
      </c>
      <c r="BE26" s="87">
        <v>23</v>
      </c>
      <c r="BF26" s="249" t="str">
        <f t="shared" si="15"/>
        <v>4EX</v>
      </c>
      <c r="BG26" s="249" t="str">
        <f t="shared" si="16"/>
        <v>MATTHEW</v>
      </c>
      <c r="BH26" s="249" t="str">
        <f t="shared" si="17"/>
        <v>BUSSY</v>
      </c>
      <c r="BI26" s="249" t="str">
        <f t="shared" si="18"/>
        <v>TOYOTA TAZZ</v>
      </c>
      <c r="BJ26" s="249">
        <f t="shared" si="19"/>
        <v>12.988</v>
      </c>
      <c r="BK26" s="327">
        <f t="shared" si="34"/>
        <v>43407</v>
      </c>
      <c r="BL26" s="338">
        <f t="array" ref="BL26">MIN(IF(C:C=BB26,M:M))</f>
        <v>12.988</v>
      </c>
      <c r="BM26" s="138"/>
      <c r="BN26" s="241" t="b">
        <f t="shared" si="35"/>
        <v>1</v>
      </c>
      <c r="BP26" s="249" t="s">
        <v>99</v>
      </c>
      <c r="BQ26" s="272"/>
      <c r="BR26" s="315" t="s">
        <v>870</v>
      </c>
      <c r="BT26" s="249" t="str">
        <f>CF26&amp;COUNTIF($CF$4:CF26,CF26)</f>
        <v>TRUE7</v>
      </c>
      <c r="BU26" s="334" t="str">
        <f t="shared" si="36"/>
        <v>4SAldonGouws</v>
      </c>
      <c r="BW26" s="241" t="str">
        <f t="shared" si="37"/>
        <v>201823</v>
      </c>
      <c r="BX26" s="249">
        <v>23</v>
      </c>
      <c r="BY26" s="249" t="str">
        <f t="shared" si="38"/>
        <v>4S</v>
      </c>
      <c r="BZ26" s="249" t="str">
        <f t="shared" si="39"/>
        <v>Aldon</v>
      </c>
      <c r="CA26" s="249" t="str">
        <f t="shared" si="40"/>
        <v>Gouws</v>
      </c>
      <c r="CB26" s="249" t="str">
        <f t="shared" si="41"/>
        <v>Toyota Tazz</v>
      </c>
      <c r="CC26" s="249">
        <f t="shared" si="42"/>
        <v>14.224</v>
      </c>
      <c r="CD26" s="345">
        <f t="shared" si="43"/>
        <v>43232</v>
      </c>
      <c r="CE26" s="249">
        <f t="array" ref="CE26">MIN(IF(C:C=BU26,M:M))</f>
        <v>14.224</v>
      </c>
      <c r="CF26" s="249" t="b">
        <f t="shared" si="44"/>
        <v>1</v>
      </c>
      <c r="CI26" s="241" t="str">
        <f t="shared" si="45"/>
        <v>TRUE23</v>
      </c>
      <c r="CK26" s="249">
        <v>23</v>
      </c>
      <c r="CL26" s="249" t="str">
        <f t="shared" si="46"/>
        <v>4EX</v>
      </c>
      <c r="CM26" s="249" t="str">
        <f t="shared" si="47"/>
        <v>Naseem</v>
      </c>
      <c r="CN26" s="249" t="str">
        <f t="shared" si="48"/>
        <v>Ahmed</v>
      </c>
      <c r="CO26" s="249" t="str">
        <f t="shared" si="49"/>
        <v>Honda EG Turbo</v>
      </c>
      <c r="CP26" s="249">
        <f t="shared" si="50"/>
        <v>11.656000000000001</v>
      </c>
      <c r="CQ26" s="345">
        <f t="shared" si="51"/>
        <v>43309</v>
      </c>
    </row>
    <row r="27" spans="1:95" x14ac:dyDescent="0.3">
      <c r="A27" s="249" t="str">
        <f>B27&amp;COUNTIF(B$4:$B27,B27)</f>
        <v>201824</v>
      </c>
      <c r="B27" s="249">
        <f t="shared" si="20"/>
        <v>2018</v>
      </c>
      <c r="C27" s="249" t="str">
        <f t="shared" si="21"/>
        <v>4SRynhardtMattheus</v>
      </c>
      <c r="D27" s="268" t="str">
        <f>N27&amp;COUNTIF(N$4:$N27,N27)</f>
        <v>4323224</v>
      </c>
      <c r="E27" s="268" t="str">
        <f>F27&amp;COUNTIF(F$4:$F27,F27)</f>
        <v>432324S4</v>
      </c>
      <c r="F27" s="268" t="str">
        <f t="shared" si="22"/>
        <v>432324S</v>
      </c>
      <c r="G27" s="249" t="str">
        <f>I27&amp;COUNTIF($I$4:I27,I27)</f>
        <v>4S4</v>
      </c>
      <c r="I27" s="249" t="s">
        <v>4</v>
      </c>
      <c r="J27" s="249" t="s">
        <v>238</v>
      </c>
      <c r="K27" s="249" t="s">
        <v>584</v>
      </c>
      <c r="L27" s="249" t="s">
        <v>297</v>
      </c>
      <c r="M27" s="249">
        <v>14.308</v>
      </c>
      <c r="N27" s="268">
        <v>43232</v>
      </c>
      <c r="O27" s="241"/>
      <c r="S27" s="249">
        <f t="shared" si="23"/>
        <v>13.750999999999999</v>
      </c>
      <c r="T27" s="249" t="str">
        <f t="shared" si="0"/>
        <v>4EX24</v>
      </c>
      <c r="U27" s="38">
        <v>24</v>
      </c>
      <c r="V27" s="249" t="str">
        <f t="shared" si="1"/>
        <v>4EX</v>
      </c>
      <c r="W27" s="249" t="str">
        <f t="shared" si="2"/>
        <v>Ryan</v>
      </c>
      <c r="X27" s="249" t="str">
        <f t="shared" si="3"/>
        <v>Els</v>
      </c>
      <c r="Y27" s="249" t="str">
        <f t="shared" si="4"/>
        <v>Nissan Sabre 2ltr</v>
      </c>
      <c r="Z27" s="293">
        <f t="shared" si="5"/>
        <v>13.750999999999999</v>
      </c>
      <c r="AA27" s="268">
        <f t="shared" si="6"/>
        <v>43162</v>
      </c>
      <c r="AB27" s="269"/>
      <c r="AC27" s="292">
        <f t="shared" si="24"/>
        <v>12.316000000000001</v>
      </c>
      <c r="AD27" s="249">
        <v>24</v>
      </c>
      <c r="AE27" s="249" t="str">
        <f>IF(ISERROR(VLOOKUP($AC27,$S:$AA,4,0)),"-",VLOOKUP($AC27,$S:$AA,4,0))</f>
        <v>4EX</v>
      </c>
      <c r="AF27" s="203" t="str">
        <f t="shared" si="25"/>
        <v>Christo</v>
      </c>
      <c r="AG27" s="204" t="str">
        <f t="shared" si="26"/>
        <v>Engelbrecht</v>
      </c>
      <c r="AH27" s="249" t="str">
        <f t="shared" si="27"/>
        <v>Toyota/Honda</v>
      </c>
      <c r="AI27" s="249">
        <f t="shared" si="28"/>
        <v>12.316000000000001</v>
      </c>
      <c r="AJ27" s="268">
        <f t="shared" si="29"/>
        <v>43232</v>
      </c>
      <c r="AK27" s="249" t="str">
        <f t="shared" si="53"/>
        <v>Christo Engelbrecht</v>
      </c>
      <c r="AL27" s="249" t="str">
        <f>COUNTIF($AK$4:AK27,AK27)&amp;AK27</f>
        <v>4Christo Engelbrecht</v>
      </c>
      <c r="AM27" s="138"/>
      <c r="AN27" s="138"/>
      <c r="AO27" s="241">
        <f>COUNTIF($AK$4:AK27,AK27)</f>
        <v>4</v>
      </c>
      <c r="AP27" s="241" t="b">
        <f t="shared" si="7"/>
        <v>0</v>
      </c>
      <c r="AQ27" s="249">
        <f t="shared" si="8"/>
        <v>13.048</v>
      </c>
      <c r="AS27" s="118">
        <f t="shared" si="54"/>
        <v>24</v>
      </c>
      <c r="AT27" s="72" t="str">
        <f t="shared" si="9"/>
        <v>4EX</v>
      </c>
      <c r="AU27" s="249" t="str">
        <f t="shared" si="10"/>
        <v>Ishmael</v>
      </c>
      <c r="AV27" s="249" t="str">
        <f t="shared" si="11"/>
        <v>Jattiem</v>
      </c>
      <c r="AW27" s="249" t="str">
        <f t="shared" si="12"/>
        <v>Fiat Uno Turbo</v>
      </c>
      <c r="AX27" s="295">
        <f t="shared" si="13"/>
        <v>13.048</v>
      </c>
      <c r="AY27" s="277">
        <f t="shared" si="14"/>
        <v>42798</v>
      </c>
      <c r="AZ27" s="323"/>
      <c r="BA27" s="323"/>
      <c r="BB27" s="334" t="str">
        <f t="shared" si="32"/>
        <v>4EXGOESNIETIFLEON</v>
      </c>
      <c r="BC27" s="323" t="str">
        <f t="shared" si="33"/>
        <v>4340724</v>
      </c>
      <c r="BE27" s="87">
        <v>24</v>
      </c>
      <c r="BF27" s="249" t="str">
        <f t="shared" si="15"/>
        <v>4EX</v>
      </c>
      <c r="BG27" s="249" t="str">
        <f t="shared" si="16"/>
        <v>GOESNIE</v>
      </c>
      <c r="BH27" s="249" t="str">
        <f t="shared" si="17"/>
        <v>TIFLEON</v>
      </c>
      <c r="BI27" s="249" t="str">
        <f t="shared" si="18"/>
        <v>NISSAN VVL</v>
      </c>
      <c r="BJ27" s="249">
        <f t="shared" si="19"/>
        <v>13.601000000000001</v>
      </c>
      <c r="BK27" s="327">
        <f t="shared" si="34"/>
        <v>43407</v>
      </c>
      <c r="BL27" s="338">
        <f t="array" ref="BL27">MIN(IF(C:C=BB27,M:M))</f>
        <v>13.234999999999999</v>
      </c>
      <c r="BM27" s="138"/>
      <c r="BN27" s="241" t="b">
        <f t="shared" si="35"/>
        <v>0</v>
      </c>
      <c r="BP27" s="249"/>
      <c r="BQ27" s="272"/>
      <c r="BR27" s="315" t="s">
        <v>871</v>
      </c>
      <c r="BT27" s="249" t="str">
        <f>CF27&amp;COUNTIF($CF$4:CF27,CF27)</f>
        <v>FALSE17</v>
      </c>
      <c r="BU27" s="334" t="str">
        <f t="shared" si="36"/>
        <v>4SRynhardtMattheus</v>
      </c>
      <c r="BW27" s="241" t="str">
        <f t="shared" si="37"/>
        <v>201824</v>
      </c>
      <c r="BX27" s="249">
        <v>24</v>
      </c>
      <c r="BY27" s="249" t="str">
        <f t="shared" si="38"/>
        <v>4S</v>
      </c>
      <c r="BZ27" s="249" t="str">
        <f t="shared" si="39"/>
        <v>Rynhardt</v>
      </c>
      <c r="CA27" s="249" t="str">
        <f t="shared" si="40"/>
        <v>Mattheus</v>
      </c>
      <c r="CB27" s="249" t="str">
        <f t="shared" si="41"/>
        <v>VW Golf 2</v>
      </c>
      <c r="CC27" s="249">
        <f t="shared" si="42"/>
        <v>14.308</v>
      </c>
      <c r="CD27" s="345">
        <f t="shared" si="43"/>
        <v>43232</v>
      </c>
      <c r="CE27" s="249">
        <f t="array" ref="CE27">MIN(IF(C:C=BU27,M:M))</f>
        <v>14.029</v>
      </c>
      <c r="CF27" s="249" t="b">
        <f t="shared" si="44"/>
        <v>0</v>
      </c>
      <c r="CI27" s="241" t="str">
        <f t="shared" si="45"/>
        <v>TRUE24</v>
      </c>
      <c r="CK27" s="249">
        <v>24</v>
      </c>
      <c r="CL27" s="249" t="str">
        <f t="shared" si="46"/>
        <v>4EX</v>
      </c>
      <c r="CM27" s="249" t="str">
        <f t="shared" si="47"/>
        <v>Ashraf</v>
      </c>
      <c r="CN27" s="249" t="str">
        <f t="shared" si="48"/>
        <v>Rangasamy</v>
      </c>
      <c r="CO27" s="249" t="str">
        <f t="shared" si="49"/>
        <v>VW Golf</v>
      </c>
      <c r="CP27" s="249">
        <f t="shared" si="50"/>
        <v>12.228</v>
      </c>
      <c r="CQ27" s="345">
        <f t="shared" si="51"/>
        <v>43309</v>
      </c>
    </row>
    <row r="28" spans="1:95" x14ac:dyDescent="0.3">
      <c r="A28" s="249" t="str">
        <f>B28&amp;COUNTIF(B$4:$B28,B28)</f>
        <v>201825</v>
      </c>
      <c r="B28" s="249">
        <f t="shared" si="20"/>
        <v>2018</v>
      </c>
      <c r="C28" s="249" t="str">
        <f t="shared" si="21"/>
        <v>5AWDBrendonParsons</v>
      </c>
      <c r="D28" s="268" t="str">
        <f>N28&amp;COUNTIF(N$4:$N28,N28)</f>
        <v>4323225</v>
      </c>
      <c r="E28" s="268" t="str">
        <f>F28&amp;COUNTIF(F$4:$F28,F28)</f>
        <v>432325AWD1</v>
      </c>
      <c r="F28" s="268" t="str">
        <f t="shared" si="22"/>
        <v>432325AWD</v>
      </c>
      <c r="G28" s="249" t="str">
        <f>I28&amp;COUNTIF($I$4:I28,I28)</f>
        <v>5AWD1</v>
      </c>
      <c r="I28" s="249" t="s">
        <v>132</v>
      </c>
      <c r="J28" s="249" t="s">
        <v>246</v>
      </c>
      <c r="K28" s="249" t="s">
        <v>585</v>
      </c>
      <c r="L28" s="249" t="s">
        <v>427</v>
      </c>
      <c r="M28" s="249">
        <v>10.938000000000001</v>
      </c>
      <c r="N28" s="268">
        <v>43232</v>
      </c>
      <c r="O28" s="241"/>
      <c r="S28" s="249">
        <f t="shared" si="23"/>
        <v>13.867000000000001</v>
      </c>
      <c r="T28" s="249" t="str">
        <f t="shared" si="0"/>
        <v>4EX25</v>
      </c>
      <c r="U28" s="38">
        <v>25</v>
      </c>
      <c r="V28" s="249" t="str">
        <f t="shared" si="1"/>
        <v>4EX</v>
      </c>
      <c r="W28" s="249" t="str">
        <f t="shared" si="2"/>
        <v>Whaleed</v>
      </c>
      <c r="X28" s="249" t="str">
        <f t="shared" si="3"/>
        <v>Manuel</v>
      </c>
      <c r="Y28" s="249" t="str">
        <f t="shared" si="4"/>
        <v>VW Golf MK1 2ltr 16v</v>
      </c>
      <c r="Z28" s="293">
        <f t="shared" si="5"/>
        <v>13.867000000000001</v>
      </c>
      <c r="AA28" s="268">
        <f t="shared" si="6"/>
        <v>43162</v>
      </c>
      <c r="AB28" s="269"/>
      <c r="AC28" s="292">
        <f t="shared" si="24"/>
        <v>12.33</v>
      </c>
      <c r="AD28" s="249">
        <v>25</v>
      </c>
      <c r="AE28" s="249" t="str">
        <f t="shared" si="52"/>
        <v>4EX</v>
      </c>
      <c r="AF28" s="203" t="str">
        <f t="shared" si="25"/>
        <v>Andrew</v>
      </c>
      <c r="AG28" s="204" t="str">
        <f t="shared" si="26"/>
        <v>Stevenson</v>
      </c>
      <c r="AH28" s="249" t="str">
        <f t="shared" si="27"/>
        <v>Ferrari/Toyota</v>
      </c>
      <c r="AI28" s="249">
        <f t="shared" si="28"/>
        <v>12.33</v>
      </c>
      <c r="AJ28" s="268">
        <f t="shared" si="29"/>
        <v>42721</v>
      </c>
      <c r="AK28" s="249" t="str">
        <f t="shared" si="53"/>
        <v>Andrew Stevenson</v>
      </c>
      <c r="AL28" s="249" t="str">
        <f>COUNTIF($AK$4:AK28,AK28)&amp;AK28</f>
        <v>1Andrew Stevenson</v>
      </c>
      <c r="AM28" s="138"/>
      <c r="AN28" s="138"/>
      <c r="AO28" s="241">
        <f>COUNTIF($AK$4:AK28,AK28)</f>
        <v>1</v>
      </c>
      <c r="AP28" s="241">
        <f t="shared" si="7"/>
        <v>12.33</v>
      </c>
      <c r="AQ28" s="249" t="e">
        <f t="shared" si="8"/>
        <v>#NUM!</v>
      </c>
      <c r="AS28" s="118" t="str">
        <f t="shared" si="54"/>
        <v xml:space="preserve"> </v>
      </c>
      <c r="AT28" s="72" t="str">
        <f t="shared" si="9"/>
        <v xml:space="preserve"> </v>
      </c>
      <c r="AU28" s="249" t="str">
        <f t="shared" si="10"/>
        <v xml:space="preserve">  </v>
      </c>
      <c r="AV28" s="249" t="str">
        <f t="shared" si="11"/>
        <v xml:space="preserve">  </v>
      </c>
      <c r="AW28" s="249" t="str">
        <f t="shared" si="12"/>
        <v xml:space="preserve">  </v>
      </c>
      <c r="AX28" s="295" t="str">
        <f t="shared" si="13"/>
        <v xml:space="preserve">  </v>
      </c>
      <c r="AY28" s="277" t="str">
        <f t="shared" si="14"/>
        <v xml:space="preserve">  </v>
      </c>
      <c r="AZ28" s="323"/>
      <c r="BA28" s="323"/>
      <c r="BB28" s="334" t="str">
        <f t="shared" si="32"/>
        <v>4EXPHILLIPVAN EHENT</v>
      </c>
      <c r="BC28" s="323" t="str">
        <f t="shared" si="33"/>
        <v>4340725</v>
      </c>
      <c r="BE28" s="87">
        <v>25</v>
      </c>
      <c r="BF28" s="249" t="str">
        <f t="shared" si="15"/>
        <v>4EX</v>
      </c>
      <c r="BG28" s="249" t="str">
        <f t="shared" si="16"/>
        <v>PHILLIP</v>
      </c>
      <c r="BH28" s="249" t="str">
        <f t="shared" si="17"/>
        <v>VAN EHENT</v>
      </c>
      <c r="BI28" s="249" t="str">
        <f t="shared" si="18"/>
        <v>TOTOTA COROLLA</v>
      </c>
      <c r="BJ28" s="249">
        <f t="shared" si="19"/>
        <v>14.148999999999999</v>
      </c>
      <c r="BK28" s="327">
        <f t="shared" si="34"/>
        <v>43407</v>
      </c>
      <c r="BL28" s="338">
        <f t="array" ref="BL28">MIN(IF(C:C=BB28,M:M))</f>
        <v>13.839</v>
      </c>
      <c r="BM28" s="138"/>
      <c r="BN28" s="241" t="b">
        <f t="shared" si="35"/>
        <v>0</v>
      </c>
      <c r="BP28" s="249"/>
      <c r="BQ28" s="272"/>
      <c r="BR28" s="315" t="s">
        <v>872</v>
      </c>
      <c r="BT28" s="249" t="str">
        <f>CF28&amp;COUNTIF($CF$4:CF28,CF28)</f>
        <v>FALSE18</v>
      </c>
      <c r="BU28" s="334" t="str">
        <f t="shared" si="36"/>
        <v>5AWDBrendonParsons</v>
      </c>
      <c r="BW28" s="241" t="str">
        <f t="shared" si="37"/>
        <v>201825</v>
      </c>
      <c r="BX28" s="249">
        <v>25</v>
      </c>
      <c r="BY28" s="249" t="str">
        <f t="shared" si="38"/>
        <v>5AWD</v>
      </c>
      <c r="BZ28" s="249" t="str">
        <f t="shared" si="39"/>
        <v>Brendon</v>
      </c>
      <c r="CA28" s="249" t="str">
        <f t="shared" si="40"/>
        <v>Parsons</v>
      </c>
      <c r="CB28" s="249" t="str">
        <f t="shared" si="41"/>
        <v>Audi TTRS</v>
      </c>
      <c r="CC28" s="249">
        <f t="shared" si="42"/>
        <v>10.938000000000001</v>
      </c>
      <c r="CD28" s="345">
        <f t="shared" si="43"/>
        <v>43232</v>
      </c>
      <c r="CE28" s="249">
        <f t="array" ref="CE28">MIN(IF(C:C=BU28,M:M))</f>
        <v>10.632</v>
      </c>
      <c r="CF28" s="249" t="b">
        <f t="shared" si="44"/>
        <v>0</v>
      </c>
      <c r="CI28" s="241" t="str">
        <f t="shared" si="45"/>
        <v>TRUE25</v>
      </c>
      <c r="CK28" s="249">
        <v>25</v>
      </c>
      <c r="CL28" s="249" t="str">
        <f t="shared" si="46"/>
        <v>4EX</v>
      </c>
      <c r="CM28" s="249" t="str">
        <f t="shared" si="47"/>
        <v>Goesnie</v>
      </c>
      <c r="CN28" s="249" t="str">
        <f t="shared" si="48"/>
        <v>Tifleon</v>
      </c>
      <c r="CO28" s="249" t="str">
        <f t="shared" si="49"/>
        <v>Nissan VVL</v>
      </c>
      <c r="CP28" s="249">
        <f t="shared" si="50"/>
        <v>13.234999999999999</v>
      </c>
      <c r="CQ28" s="345">
        <f t="shared" si="51"/>
        <v>43309</v>
      </c>
    </row>
    <row r="29" spans="1:95" ht="15" thickBot="1" x14ac:dyDescent="0.35">
      <c r="A29" s="249" t="str">
        <f>B29&amp;COUNTIF(B$4:$B29,B29)</f>
        <v>201826</v>
      </c>
      <c r="B29" s="249">
        <f t="shared" si="20"/>
        <v>2018</v>
      </c>
      <c r="C29" s="249" t="str">
        <f t="shared" si="21"/>
        <v>6ARMikeLewis</v>
      </c>
      <c r="D29" s="268" t="str">
        <f>N29&amp;COUNTIF(N$4:$N29,N29)</f>
        <v>4323226</v>
      </c>
      <c r="E29" s="268" t="str">
        <f>F29&amp;COUNTIF(F$4:$F29,F29)</f>
        <v>432326AR1</v>
      </c>
      <c r="F29" s="268" t="str">
        <f t="shared" si="22"/>
        <v>432326AR</v>
      </c>
      <c r="G29" s="249" t="str">
        <f>I29&amp;COUNTIF($I$4:I29,I29)</f>
        <v>6AR1</v>
      </c>
      <c r="I29" s="249" t="s">
        <v>93</v>
      </c>
      <c r="J29" s="249" t="s">
        <v>182</v>
      </c>
      <c r="K29" s="249" t="s">
        <v>217</v>
      </c>
      <c r="L29" s="249" t="s">
        <v>428</v>
      </c>
      <c r="M29" s="249">
        <v>13.348000000000001</v>
      </c>
      <c r="N29" s="268">
        <v>43232</v>
      </c>
      <c r="O29" s="241"/>
      <c r="S29" s="249">
        <f t="shared" si="23"/>
        <v>14.555</v>
      </c>
      <c r="T29" s="249" t="str">
        <f t="shared" si="0"/>
        <v>4EX26</v>
      </c>
      <c r="U29" s="38">
        <v>26</v>
      </c>
      <c r="V29" s="249" t="str">
        <f t="shared" si="1"/>
        <v>4EX</v>
      </c>
      <c r="W29" s="249" t="str">
        <f t="shared" si="2"/>
        <v>Brandon</v>
      </c>
      <c r="X29" s="249" t="str">
        <f t="shared" si="3"/>
        <v>Botha</v>
      </c>
      <c r="Y29" s="249" t="str">
        <f t="shared" si="4"/>
        <v>Opel Corsa</v>
      </c>
      <c r="Z29" s="293">
        <f t="shared" si="5"/>
        <v>14.555</v>
      </c>
      <c r="AA29" s="268">
        <f t="shared" si="6"/>
        <v>43162</v>
      </c>
      <c r="AB29" s="269"/>
      <c r="AC29" s="292">
        <f t="shared" si="24"/>
        <v>12.333</v>
      </c>
      <c r="AD29" s="249">
        <v>26</v>
      </c>
      <c r="AE29" s="249" t="str">
        <f t="shared" si="52"/>
        <v>4EX</v>
      </c>
      <c r="AF29" s="203" t="str">
        <f t="shared" si="25"/>
        <v>SAUD</v>
      </c>
      <c r="AG29" s="204" t="str">
        <f t="shared" si="26"/>
        <v>BASSA</v>
      </c>
      <c r="AH29" s="249" t="str">
        <f t="shared" si="27"/>
        <v>TOYOTA</v>
      </c>
      <c r="AI29" s="249">
        <f t="shared" si="28"/>
        <v>12.333</v>
      </c>
      <c r="AJ29" s="268">
        <f t="shared" si="29"/>
        <v>43407</v>
      </c>
      <c r="AK29" s="249" t="str">
        <f t="shared" si="53"/>
        <v>SAUD BASSA</v>
      </c>
      <c r="AL29" s="249" t="str">
        <f>COUNTIF($AK$4:AK29,AK29)&amp;AK29</f>
        <v>1SAUD BASSA</v>
      </c>
      <c r="AM29" s="138"/>
      <c r="AN29" s="138"/>
      <c r="AO29" s="241">
        <f>COUNTIF($AK$4:AK29,AK29)</f>
        <v>1</v>
      </c>
      <c r="AP29" s="241">
        <f t="shared" si="7"/>
        <v>12.333</v>
      </c>
      <c r="AQ29" s="249" t="e">
        <f t="shared" si="8"/>
        <v>#NUM!</v>
      </c>
      <c r="AS29" s="118" t="str">
        <f t="shared" si="54"/>
        <v xml:space="preserve"> </v>
      </c>
      <c r="AT29" s="72" t="str">
        <f t="shared" si="9"/>
        <v xml:space="preserve"> </v>
      </c>
      <c r="AU29" s="249" t="str">
        <f t="shared" si="10"/>
        <v xml:space="preserve">  </v>
      </c>
      <c r="AV29" s="249" t="str">
        <f t="shared" si="11"/>
        <v xml:space="preserve">  </v>
      </c>
      <c r="AW29" s="249" t="str">
        <f t="shared" si="12"/>
        <v xml:space="preserve">  </v>
      </c>
      <c r="AX29" s="295" t="str">
        <f t="shared" si="13"/>
        <v xml:space="preserve">  </v>
      </c>
      <c r="AY29" s="277" t="str">
        <f t="shared" si="14"/>
        <v xml:space="preserve">  </v>
      </c>
      <c r="AZ29" s="323"/>
      <c r="BA29" s="323"/>
      <c r="BB29" s="334" t="str">
        <f t="shared" si="32"/>
        <v>4EXCLIFTONVAN DEN MESCHT</v>
      </c>
      <c r="BC29" s="323" t="str">
        <f t="shared" si="33"/>
        <v>4340726</v>
      </c>
      <c r="BE29" s="87">
        <v>26</v>
      </c>
      <c r="BF29" s="249" t="str">
        <f t="shared" si="15"/>
        <v>4EX</v>
      </c>
      <c r="BG29" s="249" t="str">
        <f t="shared" si="16"/>
        <v>CLIFTON</v>
      </c>
      <c r="BH29" s="249" t="str">
        <f t="shared" si="17"/>
        <v>VAN DEN MESCHT</v>
      </c>
      <c r="BI29" s="249" t="str">
        <f t="shared" si="18"/>
        <v>VW CADDY 1.8T</v>
      </c>
      <c r="BJ29" s="249">
        <f t="shared" si="19"/>
        <v>14.205</v>
      </c>
      <c r="BK29" s="327">
        <f t="shared" si="34"/>
        <v>43407</v>
      </c>
      <c r="BL29" s="338">
        <f t="array" ref="BL29">MIN(IF(C:C=BB29,M:M))</f>
        <v>14.205</v>
      </c>
      <c r="BM29" s="138"/>
      <c r="BN29" s="241" t="b">
        <f t="shared" si="35"/>
        <v>1</v>
      </c>
      <c r="BP29" s="249"/>
      <c r="BQ29" s="272"/>
      <c r="BR29" s="316" t="s">
        <v>873</v>
      </c>
      <c r="BT29" s="249" t="str">
        <f>CF29&amp;COUNTIF($CF$4:CF29,CF29)</f>
        <v>TRUE8</v>
      </c>
      <c r="BU29" s="334" t="str">
        <f t="shared" si="36"/>
        <v>6ARMikeLewis</v>
      </c>
      <c r="BW29" s="241" t="str">
        <f t="shared" si="37"/>
        <v>201826</v>
      </c>
      <c r="BX29" s="249">
        <v>26</v>
      </c>
      <c r="BY29" s="249" t="str">
        <f t="shared" si="38"/>
        <v>6AR</v>
      </c>
      <c r="BZ29" s="249" t="str">
        <f t="shared" si="39"/>
        <v>Mike</v>
      </c>
      <c r="CA29" s="249" t="str">
        <f t="shared" si="40"/>
        <v>Lewis</v>
      </c>
      <c r="CB29" s="249" t="str">
        <f t="shared" si="41"/>
        <v>Ford Escort 3L V6</v>
      </c>
      <c r="CC29" s="249">
        <f t="shared" si="42"/>
        <v>13.348000000000001</v>
      </c>
      <c r="CD29" s="345">
        <f t="shared" si="43"/>
        <v>43232</v>
      </c>
      <c r="CE29" s="249">
        <f t="array" ref="CE29">MIN(IF(C:C=BU29,M:M))</f>
        <v>13.348000000000001</v>
      </c>
      <c r="CF29" s="249" t="b">
        <f t="shared" si="44"/>
        <v>1</v>
      </c>
      <c r="CI29" s="241" t="str">
        <f t="shared" si="45"/>
        <v>TRUE26</v>
      </c>
      <c r="CK29" s="249">
        <v>26</v>
      </c>
      <c r="CL29" s="249" t="str">
        <f t="shared" si="46"/>
        <v>4EX</v>
      </c>
      <c r="CM29" s="249" t="str">
        <f t="shared" si="47"/>
        <v>Phillip</v>
      </c>
      <c r="CN29" s="249" t="str">
        <f t="shared" si="48"/>
        <v>Jonker</v>
      </c>
      <c r="CO29" s="249" t="str">
        <f t="shared" si="49"/>
        <v>Toyota 16v</v>
      </c>
      <c r="CP29" s="249">
        <f t="shared" si="50"/>
        <v>13.409000000000001</v>
      </c>
      <c r="CQ29" s="345">
        <f t="shared" si="51"/>
        <v>43309</v>
      </c>
    </row>
    <row r="30" spans="1:95" x14ac:dyDescent="0.3">
      <c r="A30" s="249" t="str">
        <f>B30&amp;COUNTIF(B$4:$B30,B30)</f>
        <v>201827</v>
      </c>
      <c r="B30" s="249">
        <f t="shared" si="20"/>
        <v>2018</v>
      </c>
      <c r="C30" s="249" t="str">
        <f t="shared" si="21"/>
        <v>EXViswanathanWilliams</v>
      </c>
      <c r="D30" s="268" t="str">
        <f>N30&amp;COUNTIF(N$4:$N30,N30)</f>
        <v>4323227</v>
      </c>
      <c r="E30" s="268" t="str">
        <f>F30&amp;COUNTIF(F$4:$F30,F30)</f>
        <v>43232EX1</v>
      </c>
      <c r="F30" s="268" t="str">
        <f t="shared" si="22"/>
        <v>43232EX</v>
      </c>
      <c r="G30" s="249" t="str">
        <f>I30&amp;COUNTIF($I$4:I30,I30)</f>
        <v>EX1</v>
      </c>
      <c r="I30" s="249" t="s">
        <v>130</v>
      </c>
      <c r="J30" s="249" t="s">
        <v>586</v>
      </c>
      <c r="K30" s="249" t="s">
        <v>264</v>
      </c>
      <c r="L30" s="249" t="s">
        <v>429</v>
      </c>
      <c r="M30" s="249">
        <v>10.009</v>
      </c>
      <c r="N30" s="268">
        <v>43232</v>
      </c>
      <c r="O30" s="241"/>
      <c r="S30" s="249">
        <f t="shared" si="23"/>
        <v>14.765000000000001</v>
      </c>
      <c r="T30" s="249" t="str">
        <f t="shared" si="0"/>
        <v>4EX27</v>
      </c>
      <c r="U30" s="38">
        <v>27</v>
      </c>
      <c r="V30" s="249" t="str">
        <f t="shared" si="1"/>
        <v>4EX</v>
      </c>
      <c r="W30" s="249" t="str">
        <f t="shared" si="2"/>
        <v>Barry</v>
      </c>
      <c r="X30" s="249" t="str">
        <f t="shared" si="3"/>
        <v>Wehmeyer</v>
      </c>
      <c r="Y30" s="249" t="str">
        <f t="shared" si="4"/>
        <v>Nissan SR20</v>
      </c>
      <c r="Z30" s="293">
        <f t="shared" si="5"/>
        <v>14.765000000000001</v>
      </c>
      <c r="AA30" s="268">
        <f t="shared" si="6"/>
        <v>43162</v>
      </c>
      <c r="AB30" s="269"/>
      <c r="AC30" s="292">
        <f t="shared" si="24"/>
        <v>12.368</v>
      </c>
      <c r="AD30" s="249">
        <v>27</v>
      </c>
      <c r="AE30" s="249" t="str">
        <f t="shared" si="52"/>
        <v>4EX</v>
      </c>
      <c r="AF30" s="203" t="str">
        <f t="shared" si="25"/>
        <v>Justin</v>
      </c>
      <c r="AG30" s="204" t="str">
        <f t="shared" si="26"/>
        <v>Muller</v>
      </c>
      <c r="AH30" s="249" t="str">
        <f t="shared" si="27"/>
        <v>Honda CRX</v>
      </c>
      <c r="AI30" s="249">
        <f t="shared" si="28"/>
        <v>12.368</v>
      </c>
      <c r="AJ30" s="268">
        <f t="shared" si="29"/>
        <v>43086</v>
      </c>
      <c r="AK30" s="249" t="str">
        <f t="shared" si="53"/>
        <v>Justin Muller</v>
      </c>
      <c r="AL30" s="249" t="str">
        <f>COUNTIF($AK$4:AK30,AK30)&amp;AK30</f>
        <v>1Justin Muller</v>
      </c>
      <c r="AM30" s="138"/>
      <c r="AN30" s="138"/>
      <c r="AO30" s="241">
        <f>COUNTIF($AK$4:AK30,AK30)</f>
        <v>1</v>
      </c>
      <c r="AP30" s="241">
        <f t="shared" si="7"/>
        <v>12.368</v>
      </c>
      <c r="AQ30" s="249" t="e">
        <f t="shared" si="8"/>
        <v>#NUM!</v>
      </c>
      <c r="AS30" s="118" t="str">
        <f t="shared" si="54"/>
        <v xml:space="preserve"> </v>
      </c>
      <c r="AT30" s="72" t="str">
        <f t="shared" si="9"/>
        <v xml:space="preserve"> </v>
      </c>
      <c r="AU30" s="249" t="str">
        <f t="shared" si="10"/>
        <v xml:space="preserve">  </v>
      </c>
      <c r="AV30" s="249" t="str">
        <f t="shared" si="11"/>
        <v xml:space="preserve">  </v>
      </c>
      <c r="AW30" s="249" t="str">
        <f t="shared" si="12"/>
        <v xml:space="preserve">  </v>
      </c>
      <c r="AX30" s="295" t="str">
        <f t="shared" si="13"/>
        <v xml:space="preserve">  </v>
      </c>
      <c r="AY30" s="277" t="str">
        <f t="shared" si="14"/>
        <v xml:space="preserve">  </v>
      </c>
      <c r="AZ30" s="323"/>
      <c r="BA30" s="323"/>
      <c r="BB30" s="334" t="str">
        <f t="shared" si="32"/>
        <v>4EXRYANELS</v>
      </c>
      <c r="BC30" s="323" t="str">
        <f t="shared" si="33"/>
        <v>4340727</v>
      </c>
      <c r="BE30" s="87">
        <v>27</v>
      </c>
      <c r="BF30" s="249" t="str">
        <f t="shared" si="15"/>
        <v>4EX</v>
      </c>
      <c r="BG30" s="249" t="str">
        <f t="shared" si="16"/>
        <v>RYAN</v>
      </c>
      <c r="BH30" s="249" t="str">
        <f t="shared" si="17"/>
        <v>ELS</v>
      </c>
      <c r="BI30" s="249" t="str">
        <f t="shared" si="18"/>
        <v>NISSAN SABER 2LTR</v>
      </c>
      <c r="BJ30" s="249">
        <f t="shared" si="19"/>
        <v>13.452</v>
      </c>
      <c r="BK30" s="327">
        <f t="shared" si="34"/>
        <v>43407</v>
      </c>
      <c r="BL30" s="338">
        <f t="array" ref="BL30">MIN(IF(C:C=BB30,M:M))</f>
        <v>13.452</v>
      </c>
      <c r="BM30" s="138"/>
      <c r="BN30" s="241" t="b">
        <f t="shared" si="35"/>
        <v>1</v>
      </c>
      <c r="BP30" s="249"/>
      <c r="BQ30" s="272"/>
      <c r="BR30" s="249"/>
      <c r="BT30" s="249" t="str">
        <f>CF30&amp;COUNTIF($CF$4:CF30,CF30)</f>
        <v>TRUE9</v>
      </c>
      <c r="BU30" s="334" t="str">
        <f t="shared" si="36"/>
        <v>EXViswanathanWilliams</v>
      </c>
      <c r="BW30" s="241" t="str">
        <f t="shared" si="37"/>
        <v>201827</v>
      </c>
      <c r="BX30" s="249">
        <v>27</v>
      </c>
      <c r="BY30" s="249" t="str">
        <f t="shared" si="38"/>
        <v>EX</v>
      </c>
      <c r="BZ30" s="249" t="str">
        <f t="shared" si="39"/>
        <v>Viswanathan</v>
      </c>
      <c r="CA30" s="249" t="str">
        <f t="shared" si="40"/>
        <v>Williams</v>
      </c>
      <c r="CB30" s="249" t="str">
        <f t="shared" si="41"/>
        <v>Nissan GTR</v>
      </c>
      <c r="CC30" s="249">
        <f t="shared" si="42"/>
        <v>10.009</v>
      </c>
      <c r="CD30" s="345">
        <f t="shared" si="43"/>
        <v>43232</v>
      </c>
      <c r="CE30" s="249">
        <f t="array" ref="CE30">MIN(IF(C:C=BU30,M:M))</f>
        <v>10.009</v>
      </c>
      <c r="CF30" s="249" t="b">
        <f t="shared" si="44"/>
        <v>1</v>
      </c>
      <c r="CI30" s="241" t="str">
        <f t="shared" si="45"/>
        <v>TRUE27</v>
      </c>
      <c r="CK30" s="249">
        <v>27</v>
      </c>
      <c r="CL30" s="249" t="str">
        <f t="shared" si="46"/>
        <v>4EX</v>
      </c>
      <c r="CM30" s="249" t="str">
        <f t="shared" si="47"/>
        <v>Gurshan</v>
      </c>
      <c r="CN30" s="249" t="str">
        <f t="shared" si="48"/>
        <v>Thomas</v>
      </c>
      <c r="CO30" s="249" t="str">
        <f t="shared" si="49"/>
        <v>Golf MK1 2ltr 16v</v>
      </c>
      <c r="CP30" s="249">
        <f t="shared" si="50"/>
        <v>13.571999999999999</v>
      </c>
      <c r="CQ30" s="345">
        <f t="shared" si="51"/>
        <v>43309</v>
      </c>
    </row>
    <row r="31" spans="1:95" x14ac:dyDescent="0.3">
      <c r="A31" s="249" t="str">
        <f>B31&amp;COUNTIF(B$4:$B31,B31)</f>
        <v>201828</v>
      </c>
      <c r="B31" s="249">
        <f t="shared" si="20"/>
        <v>2018</v>
      </c>
      <c r="C31" s="249" t="str">
        <f t="shared" si="21"/>
        <v>6AWDGordonNicholson</v>
      </c>
      <c r="D31" s="268" t="str">
        <f>N31&amp;COUNTIF(N$4:$N31,N31)</f>
        <v>4323228</v>
      </c>
      <c r="E31" s="268" t="str">
        <f>F31&amp;COUNTIF(F$4:$F31,F31)</f>
        <v>432326AWD1</v>
      </c>
      <c r="F31" s="268" t="str">
        <f t="shared" si="22"/>
        <v>432326AWD</v>
      </c>
      <c r="G31" s="249" t="str">
        <f>I31&amp;COUNTIF($I$4:I31,I31)</f>
        <v>6AWD1</v>
      </c>
      <c r="I31" s="249" t="s">
        <v>84</v>
      </c>
      <c r="J31" s="249" t="s">
        <v>75</v>
      </c>
      <c r="K31" s="249" t="s">
        <v>231</v>
      </c>
      <c r="L31" s="249" t="s">
        <v>429</v>
      </c>
      <c r="M31" s="249">
        <v>11.297000000000001</v>
      </c>
      <c r="N31" s="268">
        <v>43232</v>
      </c>
      <c r="O31" s="241"/>
      <c r="S31" s="249">
        <f t="shared" si="23"/>
        <v>22.913</v>
      </c>
      <c r="T31" s="249" t="str">
        <f t="shared" si="0"/>
        <v>4EX28</v>
      </c>
      <c r="U31" s="38">
        <v>28</v>
      </c>
      <c r="V31" s="249" t="str">
        <f t="shared" si="1"/>
        <v>4EX</v>
      </c>
      <c r="W31" s="249" t="str">
        <f t="shared" si="2"/>
        <v>Saud</v>
      </c>
      <c r="X31" s="249" t="str">
        <f t="shared" si="3"/>
        <v>Bassa</v>
      </c>
      <c r="Y31" s="249" t="str">
        <f t="shared" si="4"/>
        <v>Toyota</v>
      </c>
      <c r="Z31" s="293">
        <f t="shared" si="5"/>
        <v>22.913</v>
      </c>
      <c r="AA31" s="268">
        <f t="shared" si="6"/>
        <v>43162</v>
      </c>
      <c r="AB31" s="269"/>
      <c r="AC31" s="292">
        <f t="shared" si="24"/>
        <v>12.382</v>
      </c>
      <c r="AD31" s="249">
        <v>28</v>
      </c>
      <c r="AE31" s="249" t="str">
        <f t="shared" si="52"/>
        <v>4EX</v>
      </c>
      <c r="AF31" s="203" t="str">
        <f t="shared" si="25"/>
        <v>Darryl</v>
      </c>
      <c r="AG31" s="204" t="str">
        <f t="shared" si="26"/>
        <v>Robinson</v>
      </c>
      <c r="AH31" s="249" t="str">
        <f t="shared" si="27"/>
        <v>VW Golf 2ltr</v>
      </c>
      <c r="AI31" s="249">
        <f t="shared" si="28"/>
        <v>12.382</v>
      </c>
      <c r="AJ31" s="268">
        <f t="shared" si="29"/>
        <v>42798</v>
      </c>
      <c r="AK31" s="249" t="str">
        <f t="shared" si="53"/>
        <v>Darryl Robinson</v>
      </c>
      <c r="AL31" s="249" t="str">
        <f>COUNTIF($AK$4:AK31,AK31)&amp;AK31</f>
        <v>1Darryl Robinson</v>
      </c>
      <c r="AM31" s="138"/>
      <c r="AN31" s="138"/>
      <c r="AO31" s="241">
        <f>COUNTIF($AK$4:AK31,AK31)</f>
        <v>1</v>
      </c>
      <c r="AP31" s="241">
        <f t="shared" si="7"/>
        <v>12.382</v>
      </c>
      <c r="AQ31" s="249" t="e">
        <f t="shared" si="8"/>
        <v>#NUM!</v>
      </c>
      <c r="AS31" s="118" t="str">
        <f t="shared" si="54"/>
        <v xml:space="preserve"> </v>
      </c>
      <c r="AT31" s="72" t="str">
        <f t="shared" si="9"/>
        <v xml:space="preserve"> </v>
      </c>
      <c r="AU31" s="249" t="str">
        <f t="shared" si="10"/>
        <v xml:space="preserve">  </v>
      </c>
      <c r="AV31" s="249" t="str">
        <f t="shared" si="11"/>
        <v xml:space="preserve">  </v>
      </c>
      <c r="AW31" s="249" t="str">
        <f t="shared" si="12"/>
        <v xml:space="preserve">  </v>
      </c>
      <c r="AX31" s="295" t="str">
        <f t="shared" si="13"/>
        <v xml:space="preserve">  </v>
      </c>
      <c r="AY31" s="277" t="str">
        <f t="shared" si="14"/>
        <v xml:space="preserve">  </v>
      </c>
      <c r="AZ31" s="323"/>
      <c r="BA31" s="323"/>
      <c r="BB31" s="334" t="str">
        <f t="shared" si="32"/>
        <v>4SCHESTONPILCHER</v>
      </c>
      <c r="BC31" s="323" t="str">
        <f t="shared" si="33"/>
        <v>4340728</v>
      </c>
      <c r="BE31" s="87">
        <v>28</v>
      </c>
      <c r="BF31" s="249" t="str">
        <f t="shared" si="15"/>
        <v>4S</v>
      </c>
      <c r="BG31" s="249" t="str">
        <f t="shared" si="16"/>
        <v>CHESTON</v>
      </c>
      <c r="BH31" s="249" t="str">
        <f t="shared" si="17"/>
        <v>PILCHER</v>
      </c>
      <c r="BI31" s="249" t="str">
        <f t="shared" si="18"/>
        <v>NISSAN SENTRA</v>
      </c>
      <c r="BJ31" s="249">
        <f t="shared" si="19"/>
        <v>13.718999999999999</v>
      </c>
      <c r="BK31" s="327">
        <f t="shared" si="34"/>
        <v>43407</v>
      </c>
      <c r="BL31" s="338">
        <f t="array" ref="BL31">MIN(IF(C:C=BB31,M:M))</f>
        <v>13.718999999999999</v>
      </c>
      <c r="BM31" s="138"/>
      <c r="BN31" s="241" t="b">
        <f t="shared" si="35"/>
        <v>1</v>
      </c>
      <c r="BP31" s="249"/>
      <c r="BQ31" s="272"/>
      <c r="BR31" s="249"/>
      <c r="BT31" s="249" t="str">
        <f>CF31&amp;COUNTIF($CF$4:CF31,CF31)</f>
        <v>FALSE19</v>
      </c>
      <c r="BU31" s="334" t="str">
        <f t="shared" si="36"/>
        <v>6AWDGordonNicholson</v>
      </c>
      <c r="BW31" s="241" t="str">
        <f t="shared" si="37"/>
        <v>201828</v>
      </c>
      <c r="BX31" s="249">
        <v>28</v>
      </c>
      <c r="BY31" s="249" t="str">
        <f t="shared" si="38"/>
        <v>6AWD</v>
      </c>
      <c r="BZ31" s="249" t="str">
        <f t="shared" si="39"/>
        <v>Gordon</v>
      </c>
      <c r="CA31" s="249" t="str">
        <f t="shared" si="40"/>
        <v>Nicholson</v>
      </c>
      <c r="CB31" s="249" t="str">
        <f t="shared" si="41"/>
        <v>Nissan GTR</v>
      </c>
      <c r="CC31" s="249">
        <f t="shared" si="42"/>
        <v>11.297000000000001</v>
      </c>
      <c r="CD31" s="345">
        <f t="shared" si="43"/>
        <v>43232</v>
      </c>
      <c r="CE31" s="249">
        <f t="array" ref="CE31">MIN(IF(C:C=BU31,M:M))</f>
        <v>10.904</v>
      </c>
      <c r="CF31" s="249" t="b">
        <f t="shared" si="44"/>
        <v>0</v>
      </c>
      <c r="CI31" s="241" t="str">
        <f t="shared" si="45"/>
        <v>TRUE28</v>
      </c>
      <c r="CK31" s="249">
        <v>28</v>
      </c>
      <c r="CL31" s="249" t="str">
        <f t="shared" si="46"/>
        <v>4EX</v>
      </c>
      <c r="CM31" s="249" t="str">
        <f t="shared" si="47"/>
        <v>Darren</v>
      </c>
      <c r="CN31" s="249" t="str">
        <f t="shared" si="48"/>
        <v>Van Staden</v>
      </c>
      <c r="CO31" s="249" t="str">
        <f t="shared" si="49"/>
        <v>Nissan Sabre 2ltr</v>
      </c>
      <c r="CP31" s="249">
        <f t="shared" si="50"/>
        <v>13.74</v>
      </c>
      <c r="CQ31" s="345">
        <f t="shared" si="51"/>
        <v>43309</v>
      </c>
    </row>
    <row r="32" spans="1:95" x14ac:dyDescent="0.3">
      <c r="A32" s="249" t="str">
        <f>B32&amp;COUNTIF(B$4:$B32,B32)</f>
        <v>201829</v>
      </c>
      <c r="B32" s="249">
        <f t="shared" si="20"/>
        <v>2018</v>
      </c>
      <c r="C32" s="249" t="str">
        <f t="shared" si="21"/>
        <v>6BRHermanMostert</v>
      </c>
      <c r="D32" s="268" t="str">
        <f>N32&amp;COUNTIF(N$4:$N32,N32)</f>
        <v>4323229</v>
      </c>
      <c r="E32" s="268" t="str">
        <f>F32&amp;COUNTIF(F$4:$F32,F32)</f>
        <v>432326BR1</v>
      </c>
      <c r="F32" s="268" t="str">
        <f t="shared" si="22"/>
        <v>432326BR</v>
      </c>
      <c r="G32" s="249" t="str">
        <f>I32&amp;COUNTIF($I$4:I32,I32)</f>
        <v>6BR1</v>
      </c>
      <c r="I32" s="249" t="s">
        <v>5</v>
      </c>
      <c r="J32" s="249" t="s">
        <v>587</v>
      </c>
      <c r="K32" s="249" t="s">
        <v>227</v>
      </c>
      <c r="L32" s="249" t="s">
        <v>430</v>
      </c>
      <c r="M32" s="249">
        <v>11.055999999999999</v>
      </c>
      <c r="N32" s="268">
        <v>43232</v>
      </c>
      <c r="O32" s="241"/>
      <c r="S32" s="249">
        <f t="shared" si="23"/>
        <v>11.808999999999999</v>
      </c>
      <c r="T32" s="249" t="str">
        <f t="shared" si="0"/>
        <v>4EX29</v>
      </c>
      <c r="U32" s="38">
        <v>29</v>
      </c>
      <c r="V32" s="249" t="str">
        <f t="shared" si="1"/>
        <v>4EX</v>
      </c>
      <c r="W32" s="249" t="str">
        <f t="shared" si="2"/>
        <v>Nazeem</v>
      </c>
      <c r="X32" s="249" t="str">
        <f t="shared" si="3"/>
        <v>Sirkhotte</v>
      </c>
      <c r="Y32" s="249" t="str">
        <f t="shared" si="4"/>
        <v>Honda Vtec Turbo</v>
      </c>
      <c r="Z32" s="293">
        <f t="shared" si="5"/>
        <v>11.808999999999999</v>
      </c>
      <c r="AA32" s="268">
        <f t="shared" si="6"/>
        <v>43043</v>
      </c>
      <c r="AB32" s="269"/>
      <c r="AC32" s="292">
        <f t="shared" si="24"/>
        <v>12.391999999999999</v>
      </c>
      <c r="AD32" s="249">
        <v>29</v>
      </c>
      <c r="AE32" s="249" t="str">
        <f t="shared" si="52"/>
        <v>4EX</v>
      </c>
      <c r="AF32" s="203" t="str">
        <f t="shared" si="25"/>
        <v>Christo</v>
      </c>
      <c r="AG32" s="204" t="str">
        <f t="shared" si="26"/>
        <v>Engelbrecht</v>
      </c>
      <c r="AH32" s="249" t="str">
        <f t="shared" si="27"/>
        <v>Toyota/Honda</v>
      </c>
      <c r="AI32" s="249">
        <f t="shared" si="28"/>
        <v>12.391999999999999</v>
      </c>
      <c r="AJ32" s="268">
        <f t="shared" si="29"/>
        <v>43162</v>
      </c>
      <c r="AK32" s="249" t="str">
        <f t="shared" si="53"/>
        <v>Christo Engelbrecht</v>
      </c>
      <c r="AL32" s="249" t="str">
        <f>COUNTIF($AK$4:AK32,AK32)&amp;AK32</f>
        <v>5Christo Engelbrecht</v>
      </c>
      <c r="AM32" s="138"/>
      <c r="AN32" s="138"/>
      <c r="AO32" s="241">
        <f>COUNTIF($AK$4:AK32,AK32)</f>
        <v>5</v>
      </c>
      <c r="AP32" s="241" t="b">
        <f t="shared" si="7"/>
        <v>0</v>
      </c>
      <c r="AQ32" s="249" t="e">
        <f t="shared" si="8"/>
        <v>#NUM!</v>
      </c>
      <c r="AS32" s="118" t="str">
        <f t="shared" si="54"/>
        <v xml:space="preserve"> </v>
      </c>
      <c r="AT32" s="72" t="str">
        <f t="shared" si="9"/>
        <v xml:space="preserve"> </v>
      </c>
      <c r="AU32" s="249" t="str">
        <f t="shared" si="10"/>
        <v xml:space="preserve">  </v>
      </c>
      <c r="AV32" s="249" t="str">
        <f t="shared" si="11"/>
        <v xml:space="preserve">  </v>
      </c>
      <c r="AW32" s="249" t="str">
        <f t="shared" si="12"/>
        <v xml:space="preserve">  </v>
      </c>
      <c r="AX32" s="295" t="str">
        <f t="shared" si="13"/>
        <v xml:space="preserve">  </v>
      </c>
      <c r="AY32" s="277" t="str">
        <f t="shared" si="14"/>
        <v xml:space="preserve">  </v>
      </c>
      <c r="AZ32" s="323"/>
      <c r="BA32" s="323"/>
      <c r="BB32" s="334" t="str">
        <f t="shared" si="32"/>
        <v>4SSTEFANMENTOOR</v>
      </c>
      <c r="BC32" s="323" t="str">
        <f t="shared" si="33"/>
        <v>4340729</v>
      </c>
      <c r="BE32" s="87">
        <v>29</v>
      </c>
      <c r="BF32" s="249" t="str">
        <f t="shared" si="15"/>
        <v>4S</v>
      </c>
      <c r="BG32" s="249" t="str">
        <f t="shared" si="16"/>
        <v>STEFAN</v>
      </c>
      <c r="BH32" s="249" t="str">
        <f t="shared" si="17"/>
        <v>MENTOOR</v>
      </c>
      <c r="BI32" s="249" t="str">
        <f t="shared" si="18"/>
        <v>NISSAN SENTRA 2L 16V</v>
      </c>
      <c r="BJ32" s="249">
        <f t="shared" si="19"/>
        <v>13.827999999999999</v>
      </c>
      <c r="BK32" s="327">
        <f t="shared" si="34"/>
        <v>43407</v>
      </c>
      <c r="BL32" s="338">
        <f t="array" ref="BL32">MIN(IF(C:C=BB32,M:M))</f>
        <v>13.659000000000001</v>
      </c>
      <c r="BM32" s="138"/>
      <c r="BN32" s="241" t="b">
        <f t="shared" si="35"/>
        <v>0</v>
      </c>
      <c r="BP32" s="249"/>
      <c r="BQ32" s="272"/>
      <c r="BR32" s="249"/>
      <c r="BT32" s="249" t="str">
        <f>CF32&amp;COUNTIF($CF$4:CF32,CF32)</f>
        <v>FALSE20</v>
      </c>
      <c r="BU32" s="334" t="str">
        <f t="shared" si="36"/>
        <v>6BRHermanMostert</v>
      </c>
      <c r="BW32" s="241" t="str">
        <f t="shared" si="37"/>
        <v>201829</v>
      </c>
      <c r="BX32" s="249">
        <v>29</v>
      </c>
      <c r="BY32" s="249" t="str">
        <f t="shared" si="38"/>
        <v>6BR</v>
      </c>
      <c r="BZ32" s="249" t="str">
        <f t="shared" si="39"/>
        <v>Herman</v>
      </c>
      <c r="CA32" s="249" t="str">
        <f t="shared" si="40"/>
        <v>Mostert</v>
      </c>
      <c r="CB32" s="249" t="str">
        <f t="shared" si="41"/>
        <v>Toyota Corolla 2JZ</v>
      </c>
      <c r="CC32" s="249">
        <f t="shared" si="42"/>
        <v>11.055999999999999</v>
      </c>
      <c r="CD32" s="345">
        <f t="shared" si="43"/>
        <v>43232</v>
      </c>
      <c r="CE32" s="249">
        <f t="array" ref="CE32">MIN(IF(C:C=BU32,M:M))</f>
        <v>10.877000000000001</v>
      </c>
      <c r="CF32" s="249" t="b">
        <f t="shared" si="44"/>
        <v>0</v>
      </c>
      <c r="CI32" s="241" t="str">
        <f t="shared" si="45"/>
        <v>TRUE29</v>
      </c>
      <c r="CK32" s="249">
        <v>29</v>
      </c>
      <c r="CL32" s="249" t="str">
        <f t="shared" si="46"/>
        <v>4S</v>
      </c>
      <c r="CM32" s="249" t="str">
        <f t="shared" si="47"/>
        <v>Riyaadh</v>
      </c>
      <c r="CN32" s="249" t="str">
        <f t="shared" si="48"/>
        <v>Man Lee</v>
      </c>
      <c r="CO32" s="249" t="str">
        <f t="shared" si="49"/>
        <v>Honda Civic 2ltr</v>
      </c>
      <c r="CP32" s="249">
        <f t="shared" si="50"/>
        <v>13.303000000000001</v>
      </c>
      <c r="CQ32" s="345">
        <f t="shared" si="51"/>
        <v>43309</v>
      </c>
    </row>
    <row r="33" spans="1:95" x14ac:dyDescent="0.3">
      <c r="A33" s="249" t="str">
        <f>B33&amp;COUNTIF(B$4:$B33,B33)</f>
        <v>201830</v>
      </c>
      <c r="B33" s="249">
        <f t="shared" si="20"/>
        <v>2018</v>
      </c>
      <c r="C33" s="249" t="str">
        <f t="shared" si="21"/>
        <v>6BRDeanBosman</v>
      </c>
      <c r="D33" s="268" t="str">
        <f>N33&amp;COUNTIF(N$4:$N33,N33)</f>
        <v>4323230</v>
      </c>
      <c r="E33" s="268" t="str">
        <f>F33&amp;COUNTIF(F$4:$F33,F33)</f>
        <v>432326BR2</v>
      </c>
      <c r="F33" s="268" t="str">
        <f t="shared" si="22"/>
        <v>432326BR</v>
      </c>
      <c r="G33" s="249" t="str">
        <f>I33&amp;COUNTIF($I$4:I33,I33)</f>
        <v>6BR2</v>
      </c>
      <c r="I33" s="249" t="s">
        <v>5</v>
      </c>
      <c r="J33" s="249" t="s">
        <v>177</v>
      </c>
      <c r="K33" s="249" t="s">
        <v>178</v>
      </c>
      <c r="L33" s="249" t="s">
        <v>431</v>
      </c>
      <c r="M33" s="249">
        <v>11.358000000000001</v>
      </c>
      <c r="N33" s="268">
        <v>43232</v>
      </c>
      <c r="O33" s="241"/>
      <c r="S33" s="249">
        <f t="shared" si="23"/>
        <v>12.499000000000001</v>
      </c>
      <c r="T33" s="249" t="str">
        <f t="shared" si="0"/>
        <v>4EX30</v>
      </c>
      <c r="U33" s="38">
        <v>30</v>
      </c>
      <c r="V33" s="249" t="str">
        <f t="shared" si="1"/>
        <v>4EX</v>
      </c>
      <c r="W33" s="249" t="str">
        <f t="shared" si="2"/>
        <v>Justin</v>
      </c>
      <c r="X33" s="249" t="str">
        <f t="shared" si="3"/>
        <v>Muller</v>
      </c>
      <c r="Y33" s="249" t="str">
        <f t="shared" si="4"/>
        <v>Honda CRX</v>
      </c>
      <c r="Z33" s="293">
        <f t="shared" si="5"/>
        <v>12.499000000000001</v>
      </c>
      <c r="AA33" s="268">
        <f t="shared" si="6"/>
        <v>43043</v>
      </c>
      <c r="AB33" s="269"/>
      <c r="AC33" s="292">
        <f t="shared" si="24"/>
        <v>12.406000000000001</v>
      </c>
      <c r="AD33" s="249">
        <v>30</v>
      </c>
      <c r="AE33" s="249" t="str">
        <f t="shared" si="52"/>
        <v>4EX</v>
      </c>
      <c r="AF33" s="203" t="str">
        <f t="shared" si="25"/>
        <v>Kashief</v>
      </c>
      <c r="AG33" s="204" t="str">
        <f t="shared" si="26"/>
        <v>Nolan</v>
      </c>
      <c r="AH33" s="249" t="str">
        <f t="shared" si="27"/>
        <v>Honda CRX</v>
      </c>
      <c r="AI33" s="249">
        <f t="shared" si="28"/>
        <v>12.406000000000001</v>
      </c>
      <c r="AJ33" s="268">
        <f t="shared" si="29"/>
        <v>43162</v>
      </c>
      <c r="AK33" s="249" t="str">
        <f t="shared" si="53"/>
        <v>Kashief Nolan</v>
      </c>
      <c r="AL33" s="249" t="str">
        <f>COUNTIF($AK$4:AK33,AK33)&amp;AK33</f>
        <v>1Kashief Nolan</v>
      </c>
      <c r="AM33" s="138"/>
      <c r="AN33" s="138"/>
      <c r="AO33" s="241">
        <f>COUNTIF($AK$4:AK33,AK33)</f>
        <v>1</v>
      </c>
      <c r="AP33" s="241">
        <f t="shared" si="7"/>
        <v>12.406000000000001</v>
      </c>
      <c r="AQ33" s="249" t="e">
        <f t="shared" si="8"/>
        <v>#NUM!</v>
      </c>
      <c r="AS33" s="118" t="str">
        <f t="shared" si="54"/>
        <v xml:space="preserve"> </v>
      </c>
      <c r="AT33" s="72" t="str">
        <f t="shared" si="9"/>
        <v xml:space="preserve"> </v>
      </c>
      <c r="AU33" s="249" t="str">
        <f t="shared" si="10"/>
        <v xml:space="preserve">  </v>
      </c>
      <c r="AV33" s="249" t="str">
        <f t="shared" si="11"/>
        <v xml:space="preserve">  </v>
      </c>
      <c r="AW33" s="249" t="str">
        <f t="shared" si="12"/>
        <v xml:space="preserve">  </v>
      </c>
      <c r="AX33" s="295" t="str">
        <f t="shared" si="13"/>
        <v xml:space="preserve">  </v>
      </c>
      <c r="AY33" s="277" t="str">
        <f t="shared" si="14"/>
        <v xml:space="preserve">  </v>
      </c>
      <c r="AZ33" s="323"/>
      <c r="BA33" s="323"/>
      <c r="BB33" s="334" t="str">
        <f t="shared" si="32"/>
        <v>4SRynhardtMATTHEUS</v>
      </c>
      <c r="BC33" s="323" t="str">
        <f t="shared" si="33"/>
        <v>4340730</v>
      </c>
      <c r="BE33" s="87">
        <v>30</v>
      </c>
      <c r="BF33" s="249" t="str">
        <f t="shared" si="15"/>
        <v>4S</v>
      </c>
      <c r="BG33" s="249" t="str">
        <f t="shared" si="16"/>
        <v>Rynhardt</v>
      </c>
      <c r="BH33" s="249" t="str">
        <f t="shared" si="17"/>
        <v>MATTHEUS</v>
      </c>
      <c r="BI33" s="249" t="str">
        <f t="shared" si="18"/>
        <v>VW Golf 2</v>
      </c>
      <c r="BJ33" s="249">
        <f t="shared" si="19"/>
        <v>14.029</v>
      </c>
      <c r="BK33" s="327">
        <f t="shared" si="34"/>
        <v>43407</v>
      </c>
      <c r="BL33" s="338">
        <f t="array" ref="BL33">MIN(IF(C:C=BB33,M:M))</f>
        <v>14.029</v>
      </c>
      <c r="BM33" s="138"/>
      <c r="BN33" s="241" t="b">
        <f t="shared" si="35"/>
        <v>1</v>
      </c>
      <c r="BP33" s="249"/>
      <c r="BQ33" s="272"/>
      <c r="BR33" s="249"/>
      <c r="BT33" s="249" t="str">
        <f>CF33&amp;COUNTIF($CF$4:CF33,CF33)</f>
        <v>TRUE10</v>
      </c>
      <c r="BU33" s="334" t="str">
        <f t="shared" si="36"/>
        <v>6BRDeanBosman</v>
      </c>
      <c r="BW33" s="241" t="str">
        <f t="shared" si="37"/>
        <v>201830</v>
      </c>
      <c r="BX33" s="249">
        <v>30</v>
      </c>
      <c r="BY33" s="249" t="str">
        <f t="shared" si="38"/>
        <v>6BR</v>
      </c>
      <c r="BZ33" s="249" t="str">
        <f t="shared" si="39"/>
        <v>Dean</v>
      </c>
      <c r="CA33" s="249" t="str">
        <f t="shared" si="40"/>
        <v>Bosman</v>
      </c>
      <c r="CB33" s="249" t="str">
        <f t="shared" si="41"/>
        <v>BMW E46</v>
      </c>
      <c r="CC33" s="249">
        <f t="shared" si="42"/>
        <v>11.358000000000001</v>
      </c>
      <c r="CD33" s="345">
        <f t="shared" si="43"/>
        <v>43232</v>
      </c>
      <c r="CE33" s="249">
        <f t="array" ref="CE33">MIN(IF(C:C=BU33,M:M))</f>
        <v>11.358000000000001</v>
      </c>
      <c r="CF33" s="249" t="b">
        <f t="shared" si="44"/>
        <v>1</v>
      </c>
      <c r="CI33" s="241" t="str">
        <f t="shared" si="45"/>
        <v>TRUE30</v>
      </c>
      <c r="CK33" s="249">
        <v>30</v>
      </c>
      <c r="CL33" s="249" t="str">
        <f t="shared" si="46"/>
        <v>4S</v>
      </c>
      <c r="CM33" s="249" t="str">
        <f t="shared" si="47"/>
        <v>Clive</v>
      </c>
      <c r="CN33" s="249" t="str">
        <f t="shared" si="48"/>
        <v>Mitchell</v>
      </c>
      <c r="CO33" s="249" t="str">
        <f t="shared" si="49"/>
        <v>Nissan Sabre SR20</v>
      </c>
      <c r="CP33" s="249">
        <f t="shared" si="50"/>
        <v>13.762</v>
      </c>
      <c r="CQ33" s="345">
        <f t="shared" si="51"/>
        <v>43309</v>
      </c>
    </row>
    <row r="34" spans="1:95" x14ac:dyDescent="0.3">
      <c r="A34" s="249" t="str">
        <f>B34&amp;COUNTIF(B$4:$B34,B34)</f>
        <v>201831</v>
      </c>
      <c r="B34" s="249">
        <f t="shared" si="20"/>
        <v>2018</v>
      </c>
      <c r="C34" s="249" t="str">
        <f t="shared" si="21"/>
        <v>EXWayneSmith</v>
      </c>
      <c r="D34" s="268" t="str">
        <f>N34&amp;COUNTIF(N$4:$N34,N34)</f>
        <v>4323231</v>
      </c>
      <c r="E34" s="268" t="str">
        <f>F34&amp;COUNTIF(F$4:$F34,F34)</f>
        <v>43232EX2</v>
      </c>
      <c r="F34" s="268" t="str">
        <f t="shared" si="22"/>
        <v>43232EX</v>
      </c>
      <c r="G34" s="249" t="str">
        <f>I34&amp;COUNTIF($I$4:I34,I34)</f>
        <v>EX2</v>
      </c>
      <c r="I34" s="249" t="s">
        <v>130</v>
      </c>
      <c r="J34" s="249" t="s">
        <v>180</v>
      </c>
      <c r="K34" s="249" t="s">
        <v>255</v>
      </c>
      <c r="L34" s="249" t="s">
        <v>432</v>
      </c>
      <c r="M34" s="249">
        <v>12.396000000000001</v>
      </c>
      <c r="N34" s="268">
        <v>43232</v>
      </c>
      <c r="O34" s="241"/>
      <c r="S34" s="249">
        <f t="shared" si="23"/>
        <v>12.57</v>
      </c>
      <c r="T34" s="249" t="str">
        <f t="shared" si="0"/>
        <v>4EX31</v>
      </c>
      <c r="U34" s="38">
        <v>31</v>
      </c>
      <c r="V34" s="249" t="str">
        <f t="shared" si="1"/>
        <v>4EX</v>
      </c>
      <c r="W34" s="249" t="str">
        <f t="shared" si="2"/>
        <v>Christo</v>
      </c>
      <c r="X34" s="249" t="str">
        <f t="shared" si="3"/>
        <v>Engelbrecht</v>
      </c>
      <c r="Y34" s="249" t="str">
        <f t="shared" si="4"/>
        <v>Toyota/Honda</v>
      </c>
      <c r="Z34" s="293">
        <f t="shared" si="5"/>
        <v>12.57</v>
      </c>
      <c r="AA34" s="268">
        <f t="shared" si="6"/>
        <v>43043</v>
      </c>
      <c r="AB34" s="269"/>
      <c r="AC34" s="292">
        <f t="shared" si="24"/>
        <v>12.436999999999999</v>
      </c>
      <c r="AD34" s="249">
        <v>31</v>
      </c>
      <c r="AE34" s="249" t="str">
        <f t="shared" si="52"/>
        <v>4EX</v>
      </c>
      <c r="AF34" s="203" t="str">
        <f t="shared" si="25"/>
        <v>Ashraf</v>
      </c>
      <c r="AG34" s="204" t="str">
        <f t="shared" si="26"/>
        <v>Rangasamy</v>
      </c>
      <c r="AH34" s="249" t="str">
        <f t="shared" si="27"/>
        <v>VW Golf</v>
      </c>
      <c r="AI34" s="249">
        <f t="shared" si="28"/>
        <v>12.436999999999999</v>
      </c>
      <c r="AJ34" s="268">
        <f t="shared" si="29"/>
        <v>42434</v>
      </c>
      <c r="AK34" s="249" t="str">
        <f t="shared" si="53"/>
        <v>Ashraf Rangasamy</v>
      </c>
      <c r="AL34" s="249" t="str">
        <f>COUNTIF($AK$4:AK34,AK34)&amp;AK34</f>
        <v>2Ashraf Rangasamy</v>
      </c>
      <c r="AM34" s="138"/>
      <c r="AN34" s="138"/>
      <c r="AO34" s="241">
        <f>COUNTIF($AK$4:AK34,AK34)</f>
        <v>2</v>
      </c>
      <c r="AP34" s="241" t="b">
        <f t="shared" si="7"/>
        <v>0</v>
      </c>
      <c r="AQ34" s="249" t="e">
        <f t="shared" si="8"/>
        <v>#NUM!</v>
      </c>
      <c r="AS34" s="118" t="str">
        <f t="shared" si="54"/>
        <v xml:space="preserve"> </v>
      </c>
      <c r="AT34" s="72" t="str">
        <f t="shared" si="9"/>
        <v xml:space="preserve"> </v>
      </c>
      <c r="AU34" s="249" t="str">
        <f t="shared" si="10"/>
        <v xml:space="preserve">  </v>
      </c>
      <c r="AV34" s="249" t="str">
        <f t="shared" si="11"/>
        <v xml:space="preserve">  </v>
      </c>
      <c r="AW34" s="249" t="str">
        <f t="shared" si="12"/>
        <v xml:space="preserve">  </v>
      </c>
      <c r="AX34" s="295" t="str">
        <f t="shared" si="13"/>
        <v xml:space="preserve">  </v>
      </c>
      <c r="AY34" s="277" t="str">
        <f t="shared" si="14"/>
        <v xml:space="preserve">  </v>
      </c>
      <c r="AZ34" s="323"/>
      <c r="BA34" s="323"/>
      <c r="BB34" s="334" t="str">
        <f t="shared" si="32"/>
        <v>4SANDRIESKNOETZE</v>
      </c>
      <c r="BC34" s="323" t="str">
        <f t="shared" si="33"/>
        <v>4340731</v>
      </c>
      <c r="BE34" s="87">
        <v>31</v>
      </c>
      <c r="BF34" s="249" t="str">
        <f t="shared" si="15"/>
        <v>4S</v>
      </c>
      <c r="BG34" s="249" t="str">
        <f t="shared" si="16"/>
        <v>ANDRIES</v>
      </c>
      <c r="BH34" s="249" t="str">
        <f t="shared" si="17"/>
        <v>KNOETZE</v>
      </c>
      <c r="BI34" s="249" t="str">
        <f t="shared" si="18"/>
        <v>VW GOLF 2LTR</v>
      </c>
      <c r="BJ34" s="249">
        <f t="shared" si="19"/>
        <v>14.432</v>
      </c>
      <c r="BK34" s="327">
        <f t="shared" si="34"/>
        <v>43407</v>
      </c>
      <c r="BL34" s="338">
        <f t="array" ref="BL34">MIN(IF(C:C=BB34,M:M))</f>
        <v>14.432</v>
      </c>
      <c r="BM34" s="138"/>
      <c r="BN34" s="241" t="b">
        <f t="shared" si="35"/>
        <v>1</v>
      </c>
      <c r="BP34" s="249"/>
      <c r="BQ34" s="272"/>
      <c r="BR34" s="249"/>
      <c r="BT34" s="249" t="str">
        <f>CF34&amp;COUNTIF($CF$4:CF34,CF34)</f>
        <v>TRUE11</v>
      </c>
      <c r="BU34" s="334" t="str">
        <f t="shared" si="36"/>
        <v>EXWayneSmith</v>
      </c>
      <c r="BW34" s="241" t="str">
        <f t="shared" si="37"/>
        <v>201831</v>
      </c>
      <c r="BX34" s="249">
        <v>31</v>
      </c>
      <c r="BY34" s="249" t="str">
        <f t="shared" si="38"/>
        <v>EX</v>
      </c>
      <c r="BZ34" s="249" t="str">
        <f t="shared" si="39"/>
        <v>Wayne</v>
      </c>
      <c r="CA34" s="249" t="str">
        <f t="shared" si="40"/>
        <v>Smith</v>
      </c>
      <c r="CB34" s="249" t="str">
        <f t="shared" si="41"/>
        <v>Nissan 200sx</v>
      </c>
      <c r="CC34" s="249">
        <f t="shared" si="42"/>
        <v>12.396000000000001</v>
      </c>
      <c r="CD34" s="345">
        <f t="shared" si="43"/>
        <v>43232</v>
      </c>
      <c r="CE34" s="249">
        <f t="array" ref="CE34">MIN(IF(C:C=BU34,M:M))</f>
        <v>12.396000000000001</v>
      </c>
      <c r="CF34" s="249" t="b">
        <f t="shared" si="44"/>
        <v>1</v>
      </c>
      <c r="CI34" s="241" t="str">
        <f t="shared" si="45"/>
        <v>TRUE31</v>
      </c>
      <c r="CK34" s="249">
        <v>31</v>
      </c>
      <c r="CL34" s="249" t="str">
        <f t="shared" si="46"/>
        <v>4S</v>
      </c>
      <c r="CM34" s="249" t="str">
        <f t="shared" si="47"/>
        <v>Phillip</v>
      </c>
      <c r="CN34" s="249" t="str">
        <f t="shared" si="48"/>
        <v>Van Ghent</v>
      </c>
      <c r="CO34" s="249" t="str">
        <f t="shared" si="49"/>
        <v>Toyota Corolla</v>
      </c>
      <c r="CP34" s="249">
        <f t="shared" si="50"/>
        <v>14.284000000000001</v>
      </c>
      <c r="CQ34" s="345">
        <f t="shared" si="51"/>
        <v>43309</v>
      </c>
    </row>
    <row r="35" spans="1:95" x14ac:dyDescent="0.3">
      <c r="A35" s="249" t="str">
        <f>B35&amp;COUNTIF(B$4:$B35,B35)</f>
        <v>201832</v>
      </c>
      <c r="B35" s="249">
        <f t="shared" si="20"/>
        <v>2018</v>
      </c>
      <c r="C35" s="249" t="str">
        <f t="shared" si="21"/>
        <v>8AJacquesKlase</v>
      </c>
      <c r="D35" s="268" t="str">
        <f>N35&amp;COUNTIF(N$4:$N35,N35)</f>
        <v>433091</v>
      </c>
      <c r="E35" s="268" t="str">
        <f>F35&amp;COUNTIF(F$4:$F35,F35)</f>
        <v>433098A1</v>
      </c>
      <c r="F35" s="268" t="str">
        <f t="shared" si="22"/>
        <v>433098A</v>
      </c>
      <c r="G35" s="249" t="str">
        <f>I35&amp;COUNTIF($I$4:I35,I35)</f>
        <v>8A1</v>
      </c>
      <c r="I35" s="249" t="s">
        <v>6</v>
      </c>
      <c r="J35" s="249" t="s">
        <v>210</v>
      </c>
      <c r="K35" s="249" t="s">
        <v>211</v>
      </c>
      <c r="L35" s="249" t="s">
        <v>433</v>
      </c>
      <c r="M35" s="249">
        <v>10.914</v>
      </c>
      <c r="N35" s="268">
        <v>43309</v>
      </c>
      <c r="O35" s="241"/>
      <c r="S35" s="249">
        <f t="shared" si="23"/>
        <v>13.637</v>
      </c>
      <c r="T35" s="249" t="str">
        <f t="shared" si="0"/>
        <v>4EX32</v>
      </c>
      <c r="U35" s="38">
        <v>32</v>
      </c>
      <c r="V35" s="249" t="str">
        <f t="shared" si="1"/>
        <v>4EX</v>
      </c>
      <c r="W35" s="249" t="str">
        <f t="shared" si="2"/>
        <v>Jacques</v>
      </c>
      <c r="X35" s="249" t="str">
        <f t="shared" si="3"/>
        <v>Fourie</v>
      </c>
      <c r="Y35" s="249" t="str">
        <f t="shared" si="4"/>
        <v>Nissan Sabre SR20</v>
      </c>
      <c r="Z35" s="293">
        <f t="shared" si="5"/>
        <v>13.637</v>
      </c>
      <c r="AA35" s="268">
        <f t="shared" si="6"/>
        <v>43043</v>
      </c>
      <c r="AB35" s="269"/>
      <c r="AC35" s="292">
        <f t="shared" si="24"/>
        <v>12.457000000000001</v>
      </c>
      <c r="AD35" s="249">
        <v>32</v>
      </c>
      <c r="AE35" s="249" t="str">
        <f>IF(ISERROR(VLOOKUP($AC35,$S:$AA,4,0)),"-",VLOOKUP($AC35,$S:$AA,4,0))</f>
        <v>4EX</v>
      </c>
      <c r="AF35" s="203" t="str">
        <f t="shared" si="25"/>
        <v>Christo</v>
      </c>
      <c r="AG35" s="204" t="str">
        <f t="shared" si="26"/>
        <v>Engelbrecht</v>
      </c>
      <c r="AH35" s="249" t="str">
        <f t="shared" si="27"/>
        <v>Toyota/Honda</v>
      </c>
      <c r="AI35" s="249">
        <f t="shared" si="28"/>
        <v>12.457000000000001</v>
      </c>
      <c r="AJ35" s="268">
        <f t="shared" si="29"/>
        <v>42917</v>
      </c>
      <c r="AK35" s="249" t="str">
        <f t="shared" si="53"/>
        <v>Christo Engelbrecht</v>
      </c>
      <c r="AL35" s="249" t="str">
        <f>COUNTIF($AK$4:AK35,AK35)&amp;AK35</f>
        <v>6Christo Engelbrecht</v>
      </c>
      <c r="AM35" s="138"/>
      <c r="AN35" s="138"/>
      <c r="AO35" s="241">
        <f>COUNTIF($AK$4:AK35,AK35)</f>
        <v>6</v>
      </c>
      <c r="AP35" s="241" t="b">
        <f t="shared" si="7"/>
        <v>0</v>
      </c>
      <c r="AQ35" s="249" t="e">
        <f t="shared" si="8"/>
        <v>#NUM!</v>
      </c>
      <c r="AS35" s="118" t="str">
        <f t="shared" si="54"/>
        <v xml:space="preserve"> </v>
      </c>
      <c r="AT35" s="72" t="str">
        <f t="shared" si="9"/>
        <v xml:space="preserve"> </v>
      </c>
      <c r="AU35" s="249" t="str">
        <f t="shared" si="10"/>
        <v xml:space="preserve">  </v>
      </c>
      <c r="AV35" s="249" t="str">
        <f t="shared" si="11"/>
        <v xml:space="preserve">  </v>
      </c>
      <c r="AW35" s="249" t="str">
        <f t="shared" si="12"/>
        <v xml:space="preserve">  </v>
      </c>
      <c r="AX35" s="295" t="str">
        <f t="shared" si="13"/>
        <v xml:space="preserve">  </v>
      </c>
      <c r="AY35" s="277" t="str">
        <f t="shared" si="14"/>
        <v xml:space="preserve">  </v>
      </c>
      <c r="AZ35" s="323"/>
      <c r="BA35" s="323"/>
      <c r="BB35" s="334" t="str">
        <f t="shared" si="32"/>
        <v>4SALDONGOUWS</v>
      </c>
      <c r="BC35" s="323" t="str">
        <f t="shared" si="33"/>
        <v>4340732</v>
      </c>
      <c r="BE35" s="87">
        <v>32</v>
      </c>
      <c r="BF35" s="249" t="str">
        <f t="shared" si="15"/>
        <v>4S</v>
      </c>
      <c r="BG35" s="249" t="str">
        <f t="shared" si="16"/>
        <v>ALDON</v>
      </c>
      <c r="BH35" s="249" t="str">
        <f t="shared" si="17"/>
        <v>GOUWS</v>
      </c>
      <c r="BI35" s="249" t="str">
        <f t="shared" si="18"/>
        <v>TOYOTA TAZZ</v>
      </c>
      <c r="BJ35" s="249">
        <f t="shared" si="19"/>
        <v>14.494</v>
      </c>
      <c r="BK35" s="327">
        <f t="shared" si="34"/>
        <v>43407</v>
      </c>
      <c r="BL35" s="338">
        <f t="array" ref="BL35">MIN(IF(C:C=BB35,M:M))</f>
        <v>14.224</v>
      </c>
      <c r="BM35" s="138"/>
      <c r="BN35" s="241" t="b">
        <f t="shared" si="35"/>
        <v>0</v>
      </c>
      <c r="BP35" s="249"/>
      <c r="BQ35" s="272"/>
      <c r="BR35" s="249"/>
      <c r="BT35" s="249" t="str">
        <f>CF35&amp;COUNTIF($CF$4:CF35,CF35)</f>
        <v>TRUE12</v>
      </c>
      <c r="BU35" s="334" t="str">
        <f t="shared" si="36"/>
        <v>8AJacquesKlase</v>
      </c>
      <c r="BW35" s="241" t="str">
        <f t="shared" si="37"/>
        <v>201832</v>
      </c>
      <c r="BX35" s="249">
        <v>32</v>
      </c>
      <c r="BY35" s="249" t="str">
        <f t="shared" si="38"/>
        <v>8A</v>
      </c>
      <c r="BZ35" s="249" t="str">
        <f t="shared" si="39"/>
        <v>Jacques</v>
      </c>
      <c r="CA35" s="249" t="str">
        <f t="shared" si="40"/>
        <v>Klase</v>
      </c>
      <c r="CB35" s="249" t="str">
        <f t="shared" si="41"/>
        <v>Jaquar</v>
      </c>
      <c r="CC35" s="249">
        <f t="shared" si="42"/>
        <v>10.914</v>
      </c>
      <c r="CD35" s="345">
        <f t="shared" si="43"/>
        <v>43309</v>
      </c>
      <c r="CE35" s="249">
        <f t="array" ref="CE35">MIN(IF(C:C=BU35,M:M))</f>
        <v>10.914</v>
      </c>
      <c r="CF35" s="249" t="b">
        <f t="shared" si="44"/>
        <v>1</v>
      </c>
      <c r="CI35" s="241" t="str">
        <f t="shared" si="45"/>
        <v>TRUE32</v>
      </c>
      <c r="CK35" s="249">
        <v>32</v>
      </c>
      <c r="CL35" s="249" t="str">
        <f t="shared" si="46"/>
        <v>4S</v>
      </c>
      <c r="CM35" s="249" t="str">
        <f t="shared" si="47"/>
        <v>David</v>
      </c>
      <c r="CN35" s="249" t="str">
        <f t="shared" si="48"/>
        <v>Blignaut</v>
      </c>
      <c r="CO35" s="249" t="str">
        <f t="shared" si="49"/>
        <v>Golf 2ltr</v>
      </c>
      <c r="CP35" s="249">
        <f t="shared" si="50"/>
        <v>14.97</v>
      </c>
      <c r="CQ35" s="345">
        <f t="shared" si="51"/>
        <v>43309</v>
      </c>
    </row>
    <row r="36" spans="1:95" x14ac:dyDescent="0.3">
      <c r="A36" s="249" t="str">
        <f>B36&amp;COUNTIF(B$4:$B36,B36)</f>
        <v>20171</v>
      </c>
      <c r="B36" s="249">
        <f t="shared" si="20"/>
        <v>2017</v>
      </c>
      <c r="C36" s="249" t="str">
        <f t="shared" si="21"/>
        <v>8BTerryLantz</v>
      </c>
      <c r="D36" s="268" t="str">
        <f>N36&amp;COUNTIF(N$4:$N36,N36)</f>
        <v>429171</v>
      </c>
      <c r="E36" s="268" t="str">
        <f>F36&amp;COUNTIF(F$4:$F36,F36)</f>
        <v>429178B1</v>
      </c>
      <c r="F36" s="268" t="str">
        <f t="shared" si="22"/>
        <v>429178B</v>
      </c>
      <c r="G36" s="249" t="str">
        <f>I36&amp;COUNTIF($I$4:I36,I36)</f>
        <v>8B1</v>
      </c>
      <c r="I36" s="249" t="s">
        <v>131</v>
      </c>
      <c r="J36" s="249" t="s">
        <v>226</v>
      </c>
      <c r="K36" s="249" t="s">
        <v>212</v>
      </c>
      <c r="L36" s="249" t="s">
        <v>434</v>
      </c>
      <c r="M36" s="249">
        <v>11.141999999999999</v>
      </c>
      <c r="N36" s="268">
        <v>42917</v>
      </c>
      <c r="O36" s="241"/>
      <c r="S36" s="249">
        <f t="shared" si="23"/>
        <v>12.131</v>
      </c>
      <c r="T36" s="249" t="str">
        <f t="shared" si="0"/>
        <v>4EX33</v>
      </c>
      <c r="U36" s="38">
        <v>33</v>
      </c>
      <c r="V36" s="249" t="str">
        <f t="shared" si="1"/>
        <v>4EX</v>
      </c>
      <c r="W36" s="249" t="str">
        <f t="shared" si="2"/>
        <v>Laren</v>
      </c>
      <c r="X36" s="249" t="str">
        <f t="shared" si="3"/>
        <v>Odendaal</v>
      </c>
      <c r="Y36" s="249" t="str">
        <f t="shared" si="4"/>
        <v>Golf 7R</v>
      </c>
      <c r="Z36" s="293">
        <f t="shared" si="5"/>
        <v>12.131</v>
      </c>
      <c r="AA36" s="268">
        <f t="shared" si="6"/>
        <v>43086</v>
      </c>
      <c r="AB36" s="269"/>
      <c r="AC36" s="292">
        <f t="shared" si="24"/>
        <v>12.472</v>
      </c>
      <c r="AD36" s="249">
        <v>33</v>
      </c>
      <c r="AE36" s="249" t="str">
        <f t="shared" si="52"/>
        <v>4EX</v>
      </c>
      <c r="AF36" s="203" t="str">
        <f t="shared" si="25"/>
        <v>Justin</v>
      </c>
      <c r="AG36" s="204" t="str">
        <f t="shared" si="26"/>
        <v>Muller</v>
      </c>
      <c r="AH36" s="249" t="str">
        <f t="shared" si="27"/>
        <v>Honda CRX</v>
      </c>
      <c r="AI36" s="249">
        <f t="shared" si="28"/>
        <v>12.472</v>
      </c>
      <c r="AJ36" s="268">
        <f t="shared" si="29"/>
        <v>43162</v>
      </c>
      <c r="AK36" s="249" t="str">
        <f t="shared" si="53"/>
        <v>Justin Muller</v>
      </c>
      <c r="AL36" s="249" t="str">
        <f>COUNTIF($AK$4:AK36,AK36)&amp;AK36</f>
        <v>2Justin Muller</v>
      </c>
      <c r="AM36" s="138"/>
      <c r="AN36" s="138"/>
      <c r="AO36" s="241">
        <f>COUNTIF($AK$4:AK36,AK36)</f>
        <v>2</v>
      </c>
      <c r="AP36" s="241" t="b">
        <f t="shared" ref="AP36:AP53" si="55">IF(AO36=1,AI36)</f>
        <v>0</v>
      </c>
      <c r="AQ36" s="249" t="e">
        <f t="shared" ref="AQ36:AQ53" si="56">SMALL($AP$4:$AP$53,AD36)</f>
        <v>#NUM!</v>
      </c>
      <c r="AS36" s="118" t="str">
        <f t="shared" si="54"/>
        <v xml:space="preserve"> </v>
      </c>
      <c r="AT36" s="72" t="str">
        <f t="shared" si="9"/>
        <v xml:space="preserve"> </v>
      </c>
      <c r="AU36" s="249" t="str">
        <f t="shared" si="10"/>
        <v xml:space="preserve">  </v>
      </c>
      <c r="AV36" s="249" t="str">
        <f t="shared" si="11"/>
        <v xml:space="preserve">  </v>
      </c>
      <c r="AW36" s="249" t="str">
        <f t="shared" si="12"/>
        <v xml:space="preserve">  </v>
      </c>
      <c r="AX36" s="295" t="str">
        <f t="shared" si="13"/>
        <v xml:space="preserve">  </v>
      </c>
      <c r="AY36" s="277" t="str">
        <f t="shared" si="14"/>
        <v xml:space="preserve">  </v>
      </c>
      <c r="AZ36" s="323"/>
      <c r="BA36" s="323"/>
      <c r="BB36" s="334" t="str">
        <f t="shared" si="32"/>
        <v>5AWDBRENDONPARSONS</v>
      </c>
      <c r="BC36" s="323" t="str">
        <f t="shared" si="33"/>
        <v>4340733</v>
      </c>
      <c r="BE36" s="87">
        <v>33</v>
      </c>
      <c r="BF36" s="249" t="str">
        <f t="shared" ref="BF36:BF67" si="57">IF(ISERROR(VLOOKUP($BC36,$D:$N,6,0)),"-",VLOOKUP($BC36,$D:$N,6,0))</f>
        <v>5AWD</v>
      </c>
      <c r="BG36" s="249" t="str">
        <f t="shared" ref="BG36:BG67" si="58">IF(ISERROR(VLOOKUP($BC36,$D:$N,7,0)),"-",VLOOKUP($BC36,$D:$N,7,0))</f>
        <v>BRENDON</v>
      </c>
      <c r="BH36" s="249" t="str">
        <f t="shared" ref="BH36:BH67" si="59">IF(ISERROR(VLOOKUP($BC36,$D:$N,8,0)),"-",VLOOKUP($BC36,$D:$N,8,0))</f>
        <v>PARSONS</v>
      </c>
      <c r="BI36" s="249" t="str">
        <f t="shared" ref="BI36:BI67" si="60">IF(ISERROR(VLOOKUP($BC36,$D:$N,9,0)),"-",VLOOKUP($BC36,$D:$N,9,0))</f>
        <v>AUDI TTRS</v>
      </c>
      <c r="BJ36" s="249">
        <f t="shared" ref="BJ36:BJ67" si="61">IF(ISERROR(VLOOKUP($BC36,$D:$N,10,0)),"-",VLOOKUP($BC36,$D:$N,10,0))</f>
        <v>10.632</v>
      </c>
      <c r="BK36" s="327">
        <f t="shared" si="34"/>
        <v>43407</v>
      </c>
      <c r="BL36" s="338">
        <f t="array" ref="BL36">MIN(IF(C:C=BB36,M:M))</f>
        <v>10.632</v>
      </c>
      <c r="BM36" s="138"/>
      <c r="BN36" s="241" t="b">
        <f t="shared" si="35"/>
        <v>1</v>
      </c>
      <c r="BP36" s="249"/>
      <c r="BQ36" s="272"/>
      <c r="BR36" s="249"/>
      <c r="BT36" s="249" t="str">
        <f>CF36&amp;COUNTIF($CF$4:CF36,CF36)</f>
        <v>FALSE21</v>
      </c>
      <c r="BU36" s="334" t="str">
        <f t="shared" si="36"/>
        <v>8BTerryLantz</v>
      </c>
      <c r="BW36" s="241" t="str">
        <f t="shared" si="37"/>
        <v>201833</v>
      </c>
      <c r="BX36" s="249">
        <v>33</v>
      </c>
      <c r="BY36" s="249" t="str">
        <f t="shared" si="38"/>
        <v>8B</v>
      </c>
      <c r="BZ36" s="249" t="str">
        <f t="shared" si="39"/>
        <v>Terry</v>
      </c>
      <c r="CA36" s="249" t="str">
        <f t="shared" si="40"/>
        <v>Lantz</v>
      </c>
      <c r="CB36" s="249" t="str">
        <f t="shared" si="41"/>
        <v>BMW Lexus V8</v>
      </c>
      <c r="CC36" s="249">
        <f t="shared" si="42"/>
        <v>11.227</v>
      </c>
      <c r="CD36" s="345">
        <f t="shared" si="43"/>
        <v>43232</v>
      </c>
      <c r="CE36" s="249">
        <f t="array" ref="CE36">MIN(IF(C:C=BU36,M:M))</f>
        <v>11.141999999999999</v>
      </c>
      <c r="CF36" s="249" t="b">
        <f t="shared" si="44"/>
        <v>0</v>
      </c>
      <c r="CI36" s="241" t="str">
        <f t="shared" si="45"/>
        <v>TRUE33</v>
      </c>
      <c r="CK36" s="249">
        <v>33</v>
      </c>
      <c r="CL36" s="249" t="str">
        <f t="shared" si="46"/>
        <v>4S</v>
      </c>
      <c r="CM36" s="249" t="str">
        <f t="shared" si="47"/>
        <v>Wouter</v>
      </c>
      <c r="CN36" s="249" t="str">
        <f t="shared" si="48"/>
        <v>Olivier</v>
      </c>
      <c r="CO36" s="249" t="str">
        <f t="shared" si="49"/>
        <v>VW 1.8ltr</v>
      </c>
      <c r="CP36" s="249">
        <f t="shared" si="50"/>
        <v>15.148</v>
      </c>
      <c r="CQ36" s="345">
        <f t="shared" si="51"/>
        <v>43309</v>
      </c>
    </row>
    <row r="37" spans="1:95" x14ac:dyDescent="0.3">
      <c r="A37" s="249" t="str">
        <f>B37&amp;COUNTIF(B$4:$B37,B37)</f>
        <v>201833</v>
      </c>
      <c r="B37" s="249">
        <f t="shared" si="20"/>
        <v>2018</v>
      </c>
      <c r="C37" s="249" t="str">
        <f t="shared" si="21"/>
        <v>8BTerryLantz</v>
      </c>
      <c r="D37" s="268" t="str">
        <f>N37&amp;COUNTIF(N$4:$N37,N37)</f>
        <v>4323232</v>
      </c>
      <c r="E37" s="268" t="str">
        <f>F37&amp;COUNTIF(F$4:$F37,F37)</f>
        <v>432328B1</v>
      </c>
      <c r="F37" s="268" t="str">
        <f t="shared" si="22"/>
        <v>432328B</v>
      </c>
      <c r="G37" s="249" t="str">
        <f>I37&amp;COUNTIF($I$4:I37,I37)</f>
        <v>8B2</v>
      </c>
      <c r="I37" s="249" t="s">
        <v>131</v>
      </c>
      <c r="J37" s="249" t="s">
        <v>226</v>
      </c>
      <c r="K37" s="249" t="s">
        <v>212</v>
      </c>
      <c r="L37" s="249" t="s">
        <v>434</v>
      </c>
      <c r="M37" s="249">
        <v>11.227</v>
      </c>
      <c r="N37" s="268">
        <v>43232</v>
      </c>
      <c r="O37" s="241"/>
      <c r="S37" s="249">
        <f t="shared" si="23"/>
        <v>12.368</v>
      </c>
      <c r="T37" s="249" t="str">
        <f t="shared" si="0"/>
        <v>4EX34</v>
      </c>
      <c r="U37" s="38">
        <v>34</v>
      </c>
      <c r="V37" s="249" t="str">
        <f t="shared" si="1"/>
        <v>4EX</v>
      </c>
      <c r="W37" s="249" t="str">
        <f t="shared" si="2"/>
        <v>Justin</v>
      </c>
      <c r="X37" s="249" t="str">
        <f t="shared" si="3"/>
        <v>Muller</v>
      </c>
      <c r="Y37" s="249" t="str">
        <f t="shared" si="4"/>
        <v>Honda CRX</v>
      </c>
      <c r="Z37" s="293">
        <f t="shared" si="5"/>
        <v>12.368</v>
      </c>
      <c r="AA37" s="268">
        <f t="shared" si="6"/>
        <v>43086</v>
      </c>
      <c r="AB37" s="269"/>
      <c r="AC37" s="292">
        <f t="shared" si="24"/>
        <v>12.499000000000001</v>
      </c>
      <c r="AD37" s="249">
        <v>34</v>
      </c>
      <c r="AE37" s="249" t="str">
        <f t="shared" si="52"/>
        <v>4EX</v>
      </c>
      <c r="AF37" s="203" t="str">
        <f t="shared" si="25"/>
        <v>Justin</v>
      </c>
      <c r="AG37" s="204" t="str">
        <f t="shared" si="26"/>
        <v>Muller</v>
      </c>
      <c r="AH37" s="249" t="str">
        <f t="shared" si="27"/>
        <v>Honda CRX</v>
      </c>
      <c r="AI37" s="249">
        <f t="shared" si="28"/>
        <v>12.499000000000001</v>
      </c>
      <c r="AJ37" s="268">
        <f t="shared" si="29"/>
        <v>43043</v>
      </c>
      <c r="AK37" s="249" t="str">
        <f t="shared" si="53"/>
        <v>Justin Muller</v>
      </c>
      <c r="AL37" s="249" t="str">
        <f>COUNTIF($AK$4:AK37,AK37)&amp;AK37</f>
        <v>3Justin Muller</v>
      </c>
      <c r="AM37" s="138"/>
      <c r="AN37" s="138"/>
      <c r="AO37" s="241">
        <f>COUNTIF($AK$4:AK37,AK37)</f>
        <v>3</v>
      </c>
      <c r="AP37" s="241" t="b">
        <f t="shared" si="55"/>
        <v>0</v>
      </c>
      <c r="AQ37" s="249" t="e">
        <f t="shared" si="56"/>
        <v>#NUM!</v>
      </c>
      <c r="AS37" s="118" t="str">
        <f t="shared" si="54"/>
        <v xml:space="preserve"> </v>
      </c>
      <c r="AT37" s="72" t="str">
        <f t="shared" si="9"/>
        <v xml:space="preserve"> </v>
      </c>
      <c r="AU37" s="249" t="str">
        <f t="shared" si="10"/>
        <v xml:space="preserve">  </v>
      </c>
      <c r="AV37" s="249" t="str">
        <f t="shared" si="11"/>
        <v xml:space="preserve">  </v>
      </c>
      <c r="AW37" s="249" t="str">
        <f t="shared" si="12"/>
        <v xml:space="preserve">  </v>
      </c>
      <c r="AX37" s="295" t="str">
        <f t="shared" si="13"/>
        <v xml:space="preserve">  </v>
      </c>
      <c r="AY37" s="277" t="str">
        <f t="shared" si="14"/>
        <v xml:space="preserve">  </v>
      </c>
      <c r="AZ37" s="323"/>
      <c r="BA37" s="323"/>
      <c r="BB37" s="334" t="str">
        <f t="shared" si="32"/>
        <v>5AWDUDODE BEURGES</v>
      </c>
      <c r="BC37" s="323" t="str">
        <f t="shared" si="33"/>
        <v>4340734</v>
      </c>
      <c r="BE37" s="87">
        <v>34</v>
      </c>
      <c r="BF37" s="249" t="str">
        <f t="shared" si="57"/>
        <v>5AWD</v>
      </c>
      <c r="BG37" s="249" t="str">
        <f t="shared" si="58"/>
        <v>UDO</v>
      </c>
      <c r="BH37" s="249" t="str">
        <f t="shared" si="59"/>
        <v>DE BEURGES</v>
      </c>
      <c r="BI37" s="249" t="str">
        <f t="shared" si="60"/>
        <v>AUDI RS 3</v>
      </c>
      <c r="BJ37" s="249">
        <f t="shared" si="61"/>
        <v>11.545999999999999</v>
      </c>
      <c r="BK37" s="327">
        <f t="shared" si="34"/>
        <v>43407</v>
      </c>
      <c r="BL37" s="338">
        <f t="array" ref="BL37">MIN(IF(C:C=BB37,M:M))</f>
        <v>11.545999999999999</v>
      </c>
      <c r="BM37" s="138"/>
      <c r="BN37" s="241" t="b">
        <f t="shared" si="35"/>
        <v>1</v>
      </c>
      <c r="BP37" s="249"/>
      <c r="BQ37" s="272"/>
      <c r="BR37" s="249"/>
      <c r="BT37" s="249" t="str">
        <f>CF37&amp;COUNTIF($CF$4:CF37,CF37)</f>
        <v>FALSE22</v>
      </c>
      <c r="BU37" s="334" t="str">
        <f t="shared" si="36"/>
        <v>8BTerryLantz</v>
      </c>
      <c r="BW37" s="241" t="str">
        <f t="shared" si="37"/>
        <v>201834</v>
      </c>
      <c r="BX37" s="249">
        <v>34</v>
      </c>
      <c r="BY37" s="249" t="str">
        <f t="shared" si="38"/>
        <v>8B</v>
      </c>
      <c r="BZ37" s="249" t="str">
        <f t="shared" si="39"/>
        <v>Terry</v>
      </c>
      <c r="CA37" s="249" t="str">
        <f t="shared" si="40"/>
        <v>Lantz</v>
      </c>
      <c r="CB37" s="249" t="str">
        <f t="shared" si="41"/>
        <v>BMW Lexus V8</v>
      </c>
      <c r="CC37" s="249">
        <f t="shared" si="42"/>
        <v>11.404999999999999</v>
      </c>
      <c r="CD37" s="345">
        <f t="shared" si="43"/>
        <v>43162</v>
      </c>
      <c r="CE37" s="249">
        <f t="array" ref="CE37">MIN(IF(C:C=BU37,M:M))</f>
        <v>11.141999999999999</v>
      </c>
      <c r="CF37" s="249" t="b">
        <f t="shared" si="44"/>
        <v>0</v>
      </c>
      <c r="CI37" s="241" t="str">
        <f t="shared" si="45"/>
        <v>TRUE34</v>
      </c>
      <c r="CK37" s="249">
        <v>34</v>
      </c>
      <c r="CL37" s="249" t="str">
        <f t="shared" si="46"/>
        <v>6AWD</v>
      </c>
      <c r="CM37" s="249" t="str">
        <f t="shared" si="47"/>
        <v>Quintice</v>
      </c>
      <c r="CN37" s="249" t="str">
        <f t="shared" si="48"/>
        <v>Fouche</v>
      </c>
      <c r="CO37" s="249" t="str">
        <f t="shared" si="49"/>
        <v>Nissan GTR</v>
      </c>
      <c r="CP37" s="249">
        <f t="shared" si="50"/>
        <v>10.532</v>
      </c>
      <c r="CQ37" s="345">
        <f t="shared" si="51"/>
        <v>43309</v>
      </c>
    </row>
    <row r="38" spans="1:95" x14ac:dyDescent="0.3">
      <c r="A38" s="249" t="str">
        <f>B38&amp;COUNTIF(B$4:$B38,B38)</f>
        <v>201834</v>
      </c>
      <c r="B38" s="249">
        <f t="shared" si="20"/>
        <v>2018</v>
      </c>
      <c r="C38" s="249" t="str">
        <f t="shared" si="21"/>
        <v>8BTerryLantz</v>
      </c>
      <c r="D38" s="268" t="str">
        <f>N38&amp;COUNTIF(N$4:$N38,N38)</f>
        <v>431621</v>
      </c>
      <c r="E38" s="268" t="str">
        <f>F38&amp;COUNTIF(F$4:$F38,F38)</f>
        <v>431628B1</v>
      </c>
      <c r="F38" s="268" t="str">
        <f t="shared" si="22"/>
        <v>431628B</v>
      </c>
      <c r="G38" s="249" t="str">
        <f>I38&amp;COUNTIF($I$4:I38,I38)</f>
        <v>8B3</v>
      </c>
      <c r="I38" s="249" t="s">
        <v>131</v>
      </c>
      <c r="J38" s="249" t="s">
        <v>226</v>
      </c>
      <c r="K38" s="249" t="s">
        <v>212</v>
      </c>
      <c r="L38" s="249" t="s">
        <v>434</v>
      </c>
      <c r="M38" s="249">
        <v>11.404999999999999</v>
      </c>
      <c r="N38" s="268">
        <v>43162</v>
      </c>
      <c r="O38" s="241"/>
      <c r="S38" s="249">
        <f t="shared" si="23"/>
        <v>13.082000000000001</v>
      </c>
      <c r="T38" s="249" t="str">
        <f t="shared" si="0"/>
        <v>4EX35</v>
      </c>
      <c r="U38" s="38">
        <v>35</v>
      </c>
      <c r="V38" s="249" t="str">
        <f t="shared" si="1"/>
        <v>4EX</v>
      </c>
      <c r="W38" s="249" t="str">
        <f t="shared" si="2"/>
        <v>Nazeem</v>
      </c>
      <c r="X38" s="249" t="str">
        <f t="shared" si="3"/>
        <v>Sirkhotte</v>
      </c>
      <c r="Y38" s="249" t="str">
        <f t="shared" si="4"/>
        <v>Honda Vtec Turbo</v>
      </c>
      <c r="Z38" s="293">
        <f t="shared" si="5"/>
        <v>13.082000000000001</v>
      </c>
      <c r="AA38" s="268">
        <f t="shared" si="6"/>
        <v>43086</v>
      </c>
      <c r="AB38" s="269"/>
      <c r="AC38" s="292">
        <f t="shared" si="24"/>
        <v>12.57</v>
      </c>
      <c r="AD38" s="249">
        <v>35</v>
      </c>
      <c r="AE38" s="249" t="str">
        <f t="shared" si="52"/>
        <v>4EX</v>
      </c>
      <c r="AF38" s="203" t="str">
        <f t="shared" si="25"/>
        <v>Christo</v>
      </c>
      <c r="AG38" s="204" t="str">
        <f t="shared" si="26"/>
        <v>Engelbrecht</v>
      </c>
      <c r="AH38" s="249" t="str">
        <f t="shared" si="27"/>
        <v>Toyota/Honda</v>
      </c>
      <c r="AI38" s="249">
        <f t="shared" si="28"/>
        <v>12.57</v>
      </c>
      <c r="AJ38" s="268">
        <f t="shared" si="29"/>
        <v>43043</v>
      </c>
      <c r="AK38" s="249" t="str">
        <f t="shared" ref="AK38:AK45" si="62">AF38&amp;" "&amp;AG38</f>
        <v>Christo Engelbrecht</v>
      </c>
      <c r="AL38" s="249" t="str">
        <f>COUNTIF($AK$4:AK38,AK38)&amp;AK38</f>
        <v>7Christo Engelbrecht</v>
      </c>
      <c r="AM38" s="138"/>
      <c r="AN38" s="138"/>
      <c r="AO38" s="241">
        <f>COUNTIF($AK$4:AK38,AK38)</f>
        <v>7</v>
      </c>
      <c r="AP38" s="241" t="b">
        <f t="shared" si="55"/>
        <v>0</v>
      </c>
      <c r="AQ38" s="249" t="e">
        <f t="shared" si="56"/>
        <v>#NUM!</v>
      </c>
      <c r="AS38" s="118" t="str">
        <f t="shared" si="54"/>
        <v xml:space="preserve"> </v>
      </c>
      <c r="AT38" s="72" t="str">
        <f t="shared" si="9"/>
        <v xml:space="preserve"> </v>
      </c>
      <c r="AU38" s="249" t="str">
        <f t="shared" si="10"/>
        <v xml:space="preserve">  </v>
      </c>
      <c r="AV38" s="249" t="str">
        <f t="shared" si="11"/>
        <v xml:space="preserve">  </v>
      </c>
      <c r="AW38" s="249" t="str">
        <f t="shared" si="12"/>
        <v xml:space="preserve">  </v>
      </c>
      <c r="AX38" s="295" t="str">
        <f t="shared" si="13"/>
        <v xml:space="preserve">  </v>
      </c>
      <c r="AY38" s="277" t="str">
        <f t="shared" si="14"/>
        <v xml:space="preserve">  </v>
      </c>
      <c r="AZ38" s="323"/>
      <c r="BA38" s="323"/>
      <c r="BB38" s="334" t="str">
        <f t="shared" si="32"/>
        <v>6ARTASHRIQRASDIEN</v>
      </c>
      <c r="BC38" s="323" t="str">
        <f t="shared" si="33"/>
        <v>4340735</v>
      </c>
      <c r="BE38" s="87">
        <v>35</v>
      </c>
      <c r="BF38" s="249" t="str">
        <f t="shared" si="57"/>
        <v>6AR</v>
      </c>
      <c r="BG38" s="249" t="str">
        <f t="shared" si="58"/>
        <v>TASHRIQ</v>
      </c>
      <c r="BH38" s="249" t="str">
        <f t="shared" si="59"/>
        <v>RASDIEN</v>
      </c>
      <c r="BI38" s="249" t="str">
        <f t="shared" si="60"/>
        <v>Ford Escort 3ltr</v>
      </c>
      <c r="BJ38" s="249">
        <f t="shared" si="61"/>
        <v>13.698</v>
      </c>
      <c r="BK38" s="327">
        <f t="shared" si="34"/>
        <v>43407</v>
      </c>
      <c r="BL38" s="338">
        <f t="array" ref="BL38">MIN(IF(C:C=BB38,M:M))</f>
        <v>12.862</v>
      </c>
      <c r="BM38" s="138"/>
      <c r="BN38" s="241" t="b">
        <f t="shared" si="35"/>
        <v>0</v>
      </c>
      <c r="BT38" s="249" t="str">
        <f>CF38&amp;COUNTIF($CF$4:CF38,CF38)</f>
        <v>FALSE23</v>
      </c>
      <c r="BU38" s="334" t="str">
        <f t="shared" si="36"/>
        <v>4AFRiyaazSharmar</v>
      </c>
      <c r="BW38" s="241" t="str">
        <f t="shared" si="37"/>
        <v>201835</v>
      </c>
      <c r="BX38" s="249">
        <v>35</v>
      </c>
      <c r="BY38" s="249" t="str">
        <f t="shared" si="38"/>
        <v>4AF</v>
      </c>
      <c r="BZ38" s="249" t="str">
        <f t="shared" si="39"/>
        <v>Riyaaz</v>
      </c>
      <c r="CA38" s="249" t="str">
        <f t="shared" si="40"/>
        <v>Sharmar</v>
      </c>
      <c r="CB38" s="249" t="str">
        <f t="shared" si="41"/>
        <v>Honda Vtec</v>
      </c>
      <c r="CC38" s="249">
        <f t="shared" si="42"/>
        <v>13.574</v>
      </c>
      <c r="CD38" s="345">
        <f t="shared" si="43"/>
        <v>43309</v>
      </c>
      <c r="CE38" s="249">
        <f t="array" ref="CE38">MIN(IF(C:C=BU38,M:M))</f>
        <v>13.55</v>
      </c>
      <c r="CF38" s="249" t="b">
        <f t="shared" si="44"/>
        <v>0</v>
      </c>
      <c r="CI38" s="241" t="str">
        <f t="shared" si="45"/>
        <v>TRUE35</v>
      </c>
      <c r="CK38" s="249">
        <v>35</v>
      </c>
      <c r="CL38" s="249" t="str">
        <f t="shared" si="46"/>
        <v>6AWD</v>
      </c>
      <c r="CM38" s="249" t="str">
        <f t="shared" si="47"/>
        <v>Craig</v>
      </c>
      <c r="CN38" s="249" t="str">
        <f t="shared" si="48"/>
        <v>Lawrence</v>
      </c>
      <c r="CO38" s="249" t="str">
        <f t="shared" si="49"/>
        <v>Porche</v>
      </c>
      <c r="CP38" s="249">
        <f t="shared" si="50"/>
        <v>10.831</v>
      </c>
      <c r="CQ38" s="345">
        <f t="shared" si="51"/>
        <v>43309</v>
      </c>
    </row>
    <row r="39" spans="1:95" ht="15" thickBot="1" x14ac:dyDescent="0.35">
      <c r="A39" s="249" t="str">
        <f>B39&amp;COUNTIF(B$4:$B39,B39)</f>
        <v>201835</v>
      </c>
      <c r="B39" s="249">
        <f t="shared" si="20"/>
        <v>2018</v>
      </c>
      <c r="C39" s="249" t="str">
        <f t="shared" si="21"/>
        <v>4AFRiyaazSharmar</v>
      </c>
      <c r="D39" s="268" t="str">
        <f>N39&amp;COUNTIF(N$4:$N39,N39)</f>
        <v>433092</v>
      </c>
      <c r="E39" s="268" t="str">
        <f>F39&amp;COUNTIF(F$4:$F39,F39)</f>
        <v>433094AF1</v>
      </c>
      <c r="F39" s="268" t="str">
        <f t="shared" si="22"/>
        <v>433094AF</v>
      </c>
      <c r="G39" s="249" t="str">
        <f>I39&amp;COUNTIF($I$4:I39,I39)</f>
        <v>4AF9</v>
      </c>
      <c r="I39" s="249" t="s">
        <v>1</v>
      </c>
      <c r="J39" s="249" t="s">
        <v>569</v>
      </c>
      <c r="K39" s="249" t="s">
        <v>570</v>
      </c>
      <c r="L39" s="249" t="s">
        <v>409</v>
      </c>
      <c r="M39" s="249">
        <v>13.574</v>
      </c>
      <c r="N39" s="287">
        <v>43309</v>
      </c>
      <c r="O39" s="241"/>
      <c r="S39" s="249">
        <f t="shared" si="23"/>
        <v>13.28</v>
      </c>
      <c r="T39" s="249" t="str">
        <f t="shared" si="0"/>
        <v>4EX36</v>
      </c>
      <c r="U39" s="38">
        <v>36</v>
      </c>
      <c r="V39" s="249" t="str">
        <f t="shared" si="1"/>
        <v>4EX</v>
      </c>
      <c r="W39" s="249" t="str">
        <f t="shared" si="2"/>
        <v>Sulaiman</v>
      </c>
      <c r="X39" s="249" t="str">
        <f t="shared" si="3"/>
        <v>Anthony</v>
      </c>
      <c r="Y39" s="249" t="str">
        <f t="shared" si="4"/>
        <v>Toyota Conquest</v>
      </c>
      <c r="Z39" s="293">
        <f t="shared" si="5"/>
        <v>13.28</v>
      </c>
      <c r="AA39" s="268">
        <f t="shared" si="6"/>
        <v>43086</v>
      </c>
      <c r="AB39" s="269"/>
      <c r="AC39" s="292">
        <f t="shared" si="24"/>
        <v>12.587999999999999</v>
      </c>
      <c r="AD39" s="249">
        <v>36</v>
      </c>
      <c r="AE39" s="249" t="str">
        <f t="shared" si="52"/>
        <v>4EX</v>
      </c>
      <c r="AF39" s="203" t="str">
        <f t="shared" si="25"/>
        <v>Ashraf</v>
      </c>
      <c r="AG39" s="204" t="str">
        <f t="shared" si="26"/>
        <v>Rangasamy</v>
      </c>
      <c r="AH39" s="249" t="str">
        <f t="shared" si="27"/>
        <v>VW Golf</v>
      </c>
      <c r="AI39" s="249">
        <f t="shared" si="28"/>
        <v>12.587999999999999</v>
      </c>
      <c r="AJ39" s="268">
        <f t="shared" si="29"/>
        <v>43086</v>
      </c>
      <c r="AK39" s="249" t="str">
        <f t="shared" si="62"/>
        <v>Ashraf Rangasamy</v>
      </c>
      <c r="AL39" s="249" t="str">
        <f>COUNTIF($AK$4:AK39,AK39)&amp;AK39</f>
        <v>3Ashraf Rangasamy</v>
      </c>
      <c r="AM39" s="138"/>
      <c r="AN39" s="138"/>
      <c r="AO39" s="241">
        <f>COUNTIF($AK$4:AK39,AK39)</f>
        <v>3</v>
      </c>
      <c r="AP39" s="241" t="b">
        <f t="shared" si="55"/>
        <v>0</v>
      </c>
      <c r="AQ39" s="249" t="e">
        <f t="shared" si="56"/>
        <v>#NUM!</v>
      </c>
      <c r="AS39" s="199" t="str">
        <f t="shared" si="54"/>
        <v xml:space="preserve"> </v>
      </c>
      <c r="AT39" s="201" t="str">
        <f t="shared" si="9"/>
        <v xml:space="preserve"> </v>
      </c>
      <c r="AU39" s="200" t="str">
        <f t="shared" si="10"/>
        <v xml:space="preserve">  </v>
      </c>
      <c r="AV39" s="200" t="str">
        <f t="shared" si="11"/>
        <v xml:space="preserve">  </v>
      </c>
      <c r="AW39" s="200" t="str">
        <f t="shared" si="12"/>
        <v xml:space="preserve">  </v>
      </c>
      <c r="AX39" s="296" t="str">
        <f t="shared" si="13"/>
        <v xml:space="preserve">  </v>
      </c>
      <c r="AY39" s="278" t="str">
        <f t="shared" si="14"/>
        <v xml:space="preserve">  </v>
      </c>
      <c r="AZ39" s="323"/>
      <c r="BA39" s="323"/>
      <c r="BB39" s="334" t="str">
        <f t="shared" si="32"/>
        <v>6ARMIKELEWIS</v>
      </c>
      <c r="BC39" s="323" t="str">
        <f t="shared" si="33"/>
        <v>4340736</v>
      </c>
      <c r="BE39" s="87">
        <v>36</v>
      </c>
      <c r="BF39" s="249" t="str">
        <f t="shared" si="57"/>
        <v>6AR</v>
      </c>
      <c r="BG39" s="249" t="str">
        <f t="shared" si="58"/>
        <v>MIKE</v>
      </c>
      <c r="BH39" s="249" t="str">
        <f t="shared" si="59"/>
        <v>LEWIS</v>
      </c>
      <c r="BI39" s="249" t="str">
        <f t="shared" si="60"/>
        <v>FORD ESCORT 3L V6</v>
      </c>
      <c r="BJ39" s="249">
        <f t="shared" si="61"/>
        <v>13.744</v>
      </c>
      <c r="BK39" s="327">
        <f>IF(BJ39="-","-",BK38)</f>
        <v>43407</v>
      </c>
      <c r="BL39" s="338">
        <f t="array" ref="BL39">MIN(IF(C:C=BB39,M:M))</f>
        <v>13.348000000000001</v>
      </c>
      <c r="BM39" s="138"/>
      <c r="BN39" s="241" t="b">
        <f t="shared" si="35"/>
        <v>0</v>
      </c>
      <c r="BT39" s="249" t="str">
        <f>CF39&amp;COUNTIF($CF$4:CF39,CF39)</f>
        <v>TRUE13</v>
      </c>
      <c r="BU39" s="334" t="str">
        <f t="shared" si="36"/>
        <v>4AFKeeganRamasamy</v>
      </c>
      <c r="BW39" s="241" t="str">
        <f t="shared" si="37"/>
        <v>201836</v>
      </c>
      <c r="BX39" s="249">
        <v>36</v>
      </c>
      <c r="BY39" s="249" t="str">
        <f t="shared" si="38"/>
        <v>4AF</v>
      </c>
      <c r="BZ39" s="249" t="str">
        <f t="shared" si="39"/>
        <v>Keegan</v>
      </c>
      <c r="CA39" s="249" t="str">
        <f t="shared" si="40"/>
        <v>Ramasamy</v>
      </c>
      <c r="CB39" s="249" t="str">
        <f t="shared" si="41"/>
        <v>Opel Kadett 16v</v>
      </c>
      <c r="CC39" s="249">
        <f t="shared" si="42"/>
        <v>13.731</v>
      </c>
      <c r="CD39" s="345">
        <f t="shared" si="43"/>
        <v>43309</v>
      </c>
      <c r="CE39" s="249">
        <f t="array" ref="CE39">MIN(IF(C:C=BU39,M:M))</f>
        <v>13.731</v>
      </c>
      <c r="CF39" s="249" t="b">
        <f t="shared" si="44"/>
        <v>1</v>
      </c>
      <c r="CI39" s="241" t="str">
        <f t="shared" si="45"/>
        <v>TRUE36</v>
      </c>
      <c r="CK39" s="249">
        <v>36</v>
      </c>
      <c r="CL39" s="249" t="str">
        <f t="shared" si="46"/>
        <v>6BR</v>
      </c>
      <c r="CM39" s="249" t="str">
        <f t="shared" si="47"/>
        <v>Stephen</v>
      </c>
      <c r="CN39" s="249" t="str">
        <f t="shared" si="48"/>
        <v>Swart</v>
      </c>
      <c r="CO39" s="249" t="str">
        <f t="shared" si="49"/>
        <v>135 BMW</v>
      </c>
      <c r="CP39" s="249">
        <f t="shared" si="50"/>
        <v>12.816000000000001</v>
      </c>
      <c r="CQ39" s="345">
        <f t="shared" si="51"/>
        <v>43309</v>
      </c>
    </row>
    <row r="40" spans="1:95" x14ac:dyDescent="0.3">
      <c r="A40" s="249" t="str">
        <f>B40&amp;COUNTIF(B$4:$B40,B40)</f>
        <v>201836</v>
      </c>
      <c r="B40" s="249">
        <f t="shared" si="20"/>
        <v>2018</v>
      </c>
      <c r="C40" s="249" t="str">
        <f t="shared" si="21"/>
        <v>4AFKeeganRamasamy</v>
      </c>
      <c r="D40" s="268" t="str">
        <f>N40&amp;COUNTIF(N$4:$N40,N40)</f>
        <v>433093</v>
      </c>
      <c r="E40" s="268" t="str">
        <f>F40&amp;COUNTIF(F$4:$F40,F40)</f>
        <v>433094AF2</v>
      </c>
      <c r="F40" s="268" t="str">
        <f t="shared" si="22"/>
        <v>433094AF</v>
      </c>
      <c r="G40" s="249" t="str">
        <f>I40&amp;COUNTIF($I$4:I40,I40)</f>
        <v>4AF10</v>
      </c>
      <c r="I40" s="249" t="s">
        <v>1</v>
      </c>
      <c r="J40" s="249" t="s">
        <v>588</v>
      </c>
      <c r="K40" s="249" t="s">
        <v>589</v>
      </c>
      <c r="L40" s="249" t="s">
        <v>435</v>
      </c>
      <c r="M40" s="249">
        <v>13.731</v>
      </c>
      <c r="N40" s="287">
        <v>43309</v>
      </c>
      <c r="O40" s="241"/>
      <c r="S40" s="249">
        <f t="shared" si="23"/>
        <v>13.709</v>
      </c>
      <c r="T40" s="249" t="str">
        <f t="shared" si="0"/>
        <v>4EX37</v>
      </c>
      <c r="U40" s="249">
        <v>37</v>
      </c>
      <c r="V40" s="249" t="str">
        <f t="shared" si="1"/>
        <v>4EX</v>
      </c>
      <c r="W40" s="249" t="str">
        <f t="shared" si="2"/>
        <v>Christo</v>
      </c>
      <c r="X40" s="249" t="str">
        <f t="shared" si="3"/>
        <v>Engelbrecht</v>
      </c>
      <c r="Y40" s="249" t="str">
        <f t="shared" si="4"/>
        <v>Toyota/Honda</v>
      </c>
      <c r="Z40" s="293">
        <f t="shared" si="5"/>
        <v>13.709</v>
      </c>
      <c r="AA40" s="268">
        <f t="shared" si="6"/>
        <v>43086</v>
      </c>
      <c r="AB40" s="269"/>
      <c r="AC40" s="292">
        <f t="shared" si="24"/>
        <v>12.657999999999999</v>
      </c>
      <c r="AD40" s="249">
        <v>37</v>
      </c>
      <c r="AE40" s="249" t="str">
        <f t="shared" si="52"/>
        <v>4EX</v>
      </c>
      <c r="AF40" s="203" t="str">
        <f t="shared" si="25"/>
        <v>PRESHEN</v>
      </c>
      <c r="AG40" s="204" t="str">
        <f t="shared" si="26"/>
        <v>NAIDOO</v>
      </c>
      <c r="AH40" s="249" t="str">
        <f t="shared" si="27"/>
        <v>AUDI S3</v>
      </c>
      <c r="AI40" s="249">
        <f t="shared" si="28"/>
        <v>12.657999999999999</v>
      </c>
      <c r="AJ40" s="268">
        <f t="shared" si="29"/>
        <v>43365</v>
      </c>
      <c r="AK40" s="249" t="str">
        <f t="shared" si="62"/>
        <v>PRESHEN NAIDOO</v>
      </c>
      <c r="AL40" s="249" t="str">
        <f>COUNTIF($AK$4:AK40,AK40)&amp;AK40</f>
        <v>1PRESHEN NAIDOO</v>
      </c>
      <c r="AM40" s="138"/>
      <c r="AN40" s="138"/>
      <c r="AO40" s="241">
        <f>COUNTIF($AK$4:AK40,AK40)</f>
        <v>1</v>
      </c>
      <c r="AP40" s="241">
        <f t="shared" si="55"/>
        <v>12.657999999999999</v>
      </c>
      <c r="AQ40" s="249" t="e">
        <f t="shared" si="56"/>
        <v>#NUM!</v>
      </c>
      <c r="BB40" s="334" t="str">
        <f t="shared" si="32"/>
        <v>6BRHERMANNMOSTERT</v>
      </c>
      <c r="BC40" s="323" t="str">
        <f t="shared" si="33"/>
        <v>4340737</v>
      </c>
      <c r="BE40" s="87">
        <v>37</v>
      </c>
      <c r="BF40" s="249" t="str">
        <f t="shared" si="57"/>
        <v>6BR</v>
      </c>
      <c r="BG40" s="249" t="str">
        <f t="shared" si="58"/>
        <v>HERMANN</v>
      </c>
      <c r="BH40" s="249" t="str">
        <f t="shared" si="59"/>
        <v>MOSTERT</v>
      </c>
      <c r="BI40" s="249" t="str">
        <f t="shared" si="60"/>
        <v>TOYOTA COROLLA 2JC</v>
      </c>
      <c r="BJ40" s="249">
        <f t="shared" si="61"/>
        <v>10.760999999999999</v>
      </c>
      <c r="BK40" s="327">
        <f t="shared" ref="BK40:BK76" si="63">IF(BJ40="-","-",BK39)</f>
        <v>43407</v>
      </c>
      <c r="BL40" s="338">
        <f t="array" ref="BL40">MIN(IF(C:C=BB40,M:M))</f>
        <v>10.760999999999999</v>
      </c>
      <c r="BM40" s="138"/>
      <c r="BN40" s="241" t="b">
        <f t="shared" si="35"/>
        <v>1</v>
      </c>
      <c r="BT40" s="249" t="str">
        <f>CF40&amp;COUNTIF($CF$4:CF40,CF40)</f>
        <v>FALSE24</v>
      </c>
      <c r="BU40" s="334" t="str">
        <f t="shared" si="36"/>
        <v>4AFDivanSnayers</v>
      </c>
      <c r="BW40" s="241" t="str">
        <f t="shared" si="37"/>
        <v>201837</v>
      </c>
      <c r="BX40" s="249">
        <v>37</v>
      </c>
      <c r="BY40" s="249" t="str">
        <f t="shared" si="38"/>
        <v>4AF</v>
      </c>
      <c r="BZ40" s="249" t="str">
        <f t="shared" si="39"/>
        <v>Divan</v>
      </c>
      <c r="CA40" s="249" t="str">
        <f t="shared" si="40"/>
        <v>Snayers</v>
      </c>
      <c r="CB40" s="249" t="str">
        <f t="shared" si="41"/>
        <v>Nissan Sentra STI</v>
      </c>
      <c r="CC40" s="249">
        <f t="shared" si="42"/>
        <v>13.981</v>
      </c>
      <c r="CD40" s="345">
        <f t="shared" si="43"/>
        <v>43309</v>
      </c>
      <c r="CE40" s="249">
        <f t="array" ref="CE40">MIN(IF(C:C=BU40,M:M))</f>
        <v>13.486000000000001</v>
      </c>
      <c r="CF40" s="249" t="b">
        <f t="shared" si="44"/>
        <v>0</v>
      </c>
      <c r="CI40" s="241" t="str">
        <f t="shared" si="45"/>
        <v>TRUE37</v>
      </c>
      <c r="CK40" s="249">
        <v>37</v>
      </c>
      <c r="CL40" s="249" t="str">
        <f t="shared" si="46"/>
        <v>8A</v>
      </c>
      <c r="CM40" s="249" t="str">
        <f t="shared" si="47"/>
        <v>Nazeem</v>
      </c>
      <c r="CN40" s="249" t="str">
        <f t="shared" si="48"/>
        <v>Sirkhotte</v>
      </c>
      <c r="CO40" s="249" t="str">
        <f t="shared" si="49"/>
        <v>Toyota Lexus</v>
      </c>
      <c r="CP40" s="249">
        <f t="shared" si="50"/>
        <v>12.154</v>
      </c>
      <c r="CQ40" s="345">
        <f t="shared" si="51"/>
        <v>43309</v>
      </c>
    </row>
    <row r="41" spans="1:95" x14ac:dyDescent="0.3">
      <c r="A41" s="249" t="str">
        <f>B41&amp;COUNTIF(B$4:$B41,B41)</f>
        <v>201837</v>
      </c>
      <c r="B41" s="249">
        <f t="shared" si="20"/>
        <v>2018</v>
      </c>
      <c r="C41" s="249" t="str">
        <f t="shared" si="21"/>
        <v>4AFDivanSnayers</v>
      </c>
      <c r="D41" s="268" t="str">
        <f>N41&amp;COUNTIF(N$4:$N41,N41)</f>
        <v>433094</v>
      </c>
      <c r="E41" s="268" t="str">
        <f>F41&amp;COUNTIF(F$4:$F41,F41)</f>
        <v>433094AF3</v>
      </c>
      <c r="F41" s="268" t="str">
        <f t="shared" si="22"/>
        <v>433094AF</v>
      </c>
      <c r="G41" s="249" t="str">
        <f>I41&amp;COUNTIF($I$4:I41,I41)</f>
        <v>4AF11</v>
      </c>
      <c r="I41" s="249" t="s">
        <v>1</v>
      </c>
      <c r="J41" s="249" t="s">
        <v>256</v>
      </c>
      <c r="K41" s="249" t="s">
        <v>257</v>
      </c>
      <c r="L41" s="249" t="s">
        <v>408</v>
      </c>
      <c r="M41" s="249">
        <v>13.981</v>
      </c>
      <c r="N41" s="287">
        <v>43309</v>
      </c>
      <c r="O41" s="241"/>
      <c r="S41" s="249">
        <f t="shared" si="23"/>
        <v>14.271000000000001</v>
      </c>
      <c r="T41" s="249" t="str">
        <f t="shared" si="0"/>
        <v>4EX38</v>
      </c>
      <c r="U41" s="249">
        <v>38</v>
      </c>
      <c r="V41" s="249" t="str">
        <f t="shared" si="1"/>
        <v>4EX</v>
      </c>
      <c r="W41" s="249" t="str">
        <f t="shared" si="2"/>
        <v>Goesnie</v>
      </c>
      <c r="X41" s="249" t="str">
        <f t="shared" si="3"/>
        <v>Tifleon</v>
      </c>
      <c r="Y41" s="249" t="str">
        <f t="shared" si="4"/>
        <v>Nissan Sabre SR20</v>
      </c>
      <c r="Z41" s="249">
        <f t="shared" si="5"/>
        <v>14.271000000000001</v>
      </c>
      <c r="AA41" s="268">
        <f t="shared" si="6"/>
        <v>43086</v>
      </c>
      <c r="AB41" s="269"/>
      <c r="AC41" s="292">
        <f t="shared" si="24"/>
        <v>12.682</v>
      </c>
      <c r="AD41" s="249">
        <v>38</v>
      </c>
      <c r="AE41" s="249" t="str">
        <f t="shared" si="52"/>
        <v>4EX</v>
      </c>
      <c r="AF41" s="203" t="str">
        <f t="shared" si="25"/>
        <v>Ashraf</v>
      </c>
      <c r="AG41" s="204" t="str">
        <f t="shared" si="26"/>
        <v>Rangasamy</v>
      </c>
      <c r="AH41" s="249" t="str">
        <f t="shared" si="27"/>
        <v>VW Golf</v>
      </c>
      <c r="AI41" s="249">
        <f t="shared" si="28"/>
        <v>12.682</v>
      </c>
      <c r="AJ41" s="268">
        <f t="shared" si="29"/>
        <v>43162</v>
      </c>
      <c r="AK41" s="249" t="str">
        <f t="shared" si="62"/>
        <v>Ashraf Rangasamy</v>
      </c>
      <c r="AL41" s="249" t="str">
        <f>COUNTIF($AK$4:AK41,AK41)&amp;AK41</f>
        <v>4Ashraf Rangasamy</v>
      </c>
      <c r="AM41" s="138"/>
      <c r="AN41" s="138"/>
      <c r="AO41" s="241">
        <f>COUNTIF($AK$4:AK41,AK41)</f>
        <v>4</v>
      </c>
      <c r="AP41" s="241" t="b">
        <f t="shared" si="55"/>
        <v>0</v>
      </c>
      <c r="AQ41" s="249" t="e">
        <f t="shared" si="56"/>
        <v>#NUM!</v>
      </c>
      <c r="AR41" s="138"/>
      <c r="BB41" s="334" t="str">
        <f t="shared" si="32"/>
        <v>6BRSTEPHENSWART</v>
      </c>
      <c r="BC41" s="323" t="str">
        <f t="shared" si="33"/>
        <v>4340738</v>
      </c>
      <c r="BE41" s="87">
        <v>38</v>
      </c>
      <c r="BF41" s="249" t="str">
        <f t="shared" si="57"/>
        <v>6BR</v>
      </c>
      <c r="BG41" s="249" t="str">
        <f t="shared" si="58"/>
        <v>STEPHEN</v>
      </c>
      <c r="BH41" s="249" t="str">
        <f t="shared" si="59"/>
        <v>SWART</v>
      </c>
      <c r="BI41" s="249" t="str">
        <f t="shared" si="60"/>
        <v>135i BMW</v>
      </c>
      <c r="BJ41" s="249">
        <f t="shared" si="61"/>
        <v>13.407</v>
      </c>
      <c r="BK41" s="327">
        <f t="shared" si="63"/>
        <v>43407</v>
      </c>
      <c r="BL41" s="338">
        <f t="array" ref="BL41">MIN(IF(C:C=BB41,M:M))</f>
        <v>12.816000000000001</v>
      </c>
      <c r="BM41" s="138"/>
      <c r="BN41" s="241" t="b">
        <f t="shared" si="35"/>
        <v>0</v>
      </c>
      <c r="BT41" s="249" t="str">
        <f>CF41&amp;COUNTIF($CF$4:CF41,CF41)</f>
        <v>TRUE14</v>
      </c>
      <c r="BU41" s="334" t="str">
        <f t="shared" si="36"/>
        <v>4AFFranklinJeftha</v>
      </c>
      <c r="BW41" s="241" t="str">
        <f t="shared" si="37"/>
        <v>201838</v>
      </c>
      <c r="BX41" s="249">
        <v>38</v>
      </c>
      <c r="BY41" s="249" t="str">
        <f t="shared" si="38"/>
        <v>4AF</v>
      </c>
      <c r="BZ41" s="249" t="str">
        <f t="shared" si="39"/>
        <v>Franklin</v>
      </c>
      <c r="CA41" s="249" t="str">
        <f t="shared" si="40"/>
        <v>Jeftha</v>
      </c>
      <c r="CB41" s="249" t="str">
        <f t="shared" si="41"/>
        <v>VW Golf 2ltr</v>
      </c>
      <c r="CC41" s="249">
        <f t="shared" si="42"/>
        <v>14.265000000000001</v>
      </c>
      <c r="CD41" s="345">
        <f t="shared" si="43"/>
        <v>43309</v>
      </c>
      <c r="CE41" s="249">
        <f t="array" ref="CE41">MIN(IF(C:C=BU41,M:M))</f>
        <v>14.265000000000001</v>
      </c>
      <c r="CF41" s="249" t="b">
        <f t="shared" si="44"/>
        <v>1</v>
      </c>
      <c r="CI41" s="241" t="str">
        <f t="shared" si="45"/>
        <v>TRUE38</v>
      </c>
      <c r="CK41" s="249">
        <v>38</v>
      </c>
      <c r="CL41" s="249" t="str">
        <f t="shared" si="46"/>
        <v>EX</v>
      </c>
      <c r="CM41" s="249" t="str">
        <f t="shared" si="47"/>
        <v>Amish</v>
      </c>
      <c r="CN41" s="249" t="str">
        <f t="shared" si="48"/>
        <v>Raga</v>
      </c>
      <c r="CO41" s="249" t="str">
        <f t="shared" si="49"/>
        <v>Golf TSI</v>
      </c>
      <c r="CP41" s="249">
        <f t="shared" si="50"/>
        <v>11.728999999999999</v>
      </c>
      <c r="CQ41" s="345">
        <f t="shared" si="51"/>
        <v>43309</v>
      </c>
    </row>
    <row r="42" spans="1:95" x14ac:dyDescent="0.3">
      <c r="A42" s="249" t="str">
        <f>B42&amp;COUNTIF(B$4:$B42,B42)</f>
        <v>201838</v>
      </c>
      <c r="B42" s="249">
        <f t="shared" si="20"/>
        <v>2018</v>
      </c>
      <c r="C42" s="249" t="str">
        <f t="shared" si="21"/>
        <v>4AFFranklinJeftha</v>
      </c>
      <c r="D42" s="268" t="str">
        <f>N42&amp;COUNTIF(N$4:$N42,N42)</f>
        <v>433095</v>
      </c>
      <c r="E42" s="268" t="str">
        <f>F42&amp;COUNTIF(F$4:$F42,F42)</f>
        <v>433094AF4</v>
      </c>
      <c r="F42" s="268" t="str">
        <f t="shared" si="22"/>
        <v>433094AF</v>
      </c>
      <c r="G42" s="249" t="str">
        <f>I42&amp;COUNTIF($I$4:I42,I42)</f>
        <v>4AF12</v>
      </c>
      <c r="I42" s="249" t="s">
        <v>1</v>
      </c>
      <c r="J42" s="249" t="s">
        <v>204</v>
      </c>
      <c r="K42" s="249" t="s">
        <v>205</v>
      </c>
      <c r="L42" s="249" t="s">
        <v>411</v>
      </c>
      <c r="M42" s="249">
        <v>14.265000000000001</v>
      </c>
      <c r="N42" s="287">
        <v>43309</v>
      </c>
      <c r="O42" s="241"/>
      <c r="S42" s="249">
        <f t="shared" si="23"/>
        <v>14.272</v>
      </c>
      <c r="T42" s="249" t="str">
        <f t="shared" si="0"/>
        <v>4EX39</v>
      </c>
      <c r="U42" s="249">
        <v>39</v>
      </c>
      <c r="V42" s="249" t="str">
        <f t="shared" si="1"/>
        <v>4EX</v>
      </c>
      <c r="W42" s="249" t="str">
        <f t="shared" si="2"/>
        <v>Divan</v>
      </c>
      <c r="X42" s="249" t="str">
        <f t="shared" si="3"/>
        <v>Snayers</v>
      </c>
      <c r="Y42" s="249" t="str">
        <f t="shared" si="4"/>
        <v>Nissan Sentra STI</v>
      </c>
      <c r="Z42" s="249">
        <f t="shared" si="5"/>
        <v>14.272</v>
      </c>
      <c r="AA42" s="268">
        <f t="shared" si="6"/>
        <v>43086</v>
      </c>
      <c r="AB42" s="269"/>
      <c r="AC42" s="292">
        <f t="shared" si="24"/>
        <v>12.717000000000001</v>
      </c>
      <c r="AD42" s="249">
        <v>39</v>
      </c>
      <c r="AE42" s="249" t="str">
        <f t="shared" si="52"/>
        <v>4EX</v>
      </c>
      <c r="AF42" s="203" t="str">
        <f t="shared" si="25"/>
        <v>Ashraf</v>
      </c>
      <c r="AG42" s="204" t="str">
        <f t="shared" si="26"/>
        <v>Rangasamy</v>
      </c>
      <c r="AH42" s="249" t="str">
        <f t="shared" si="27"/>
        <v>VW Golf</v>
      </c>
      <c r="AI42" s="249">
        <f t="shared" si="28"/>
        <v>12.717000000000001</v>
      </c>
      <c r="AJ42" s="268">
        <f t="shared" si="29"/>
        <v>42798</v>
      </c>
      <c r="AK42" s="249" t="str">
        <f t="shared" si="62"/>
        <v>Ashraf Rangasamy</v>
      </c>
      <c r="AL42" s="249" t="str">
        <f>COUNTIF($AK$4:AK42,AK42)&amp;AK42</f>
        <v>5Ashraf Rangasamy</v>
      </c>
      <c r="AM42" s="138"/>
      <c r="AN42" s="138"/>
      <c r="AO42" s="241">
        <f>COUNTIF($AK$4:AK42,AK42)</f>
        <v>5</v>
      </c>
      <c r="AP42" s="241" t="b">
        <f t="shared" si="55"/>
        <v>0</v>
      </c>
      <c r="AQ42" s="249" t="e">
        <f t="shared" si="56"/>
        <v>#NUM!</v>
      </c>
      <c r="AR42" s="138"/>
      <c r="BB42" s="334" t="str">
        <f t="shared" si="32"/>
        <v>6BRROBERTJANSE VAN RENSBURG</v>
      </c>
      <c r="BC42" s="323" t="str">
        <f t="shared" si="33"/>
        <v>4340739</v>
      </c>
      <c r="BE42" s="87">
        <v>39</v>
      </c>
      <c r="BF42" s="249" t="str">
        <f t="shared" si="57"/>
        <v>6BR</v>
      </c>
      <c r="BG42" s="249" t="str">
        <f t="shared" si="58"/>
        <v>ROBERT</v>
      </c>
      <c r="BH42" s="249" t="str">
        <f t="shared" si="59"/>
        <v>JANSE VAN RENSBURG</v>
      </c>
      <c r="BI42" s="249" t="str">
        <f t="shared" si="60"/>
        <v>BMW 135I</v>
      </c>
      <c r="BJ42" s="249">
        <f t="shared" si="61"/>
        <v>13.077</v>
      </c>
      <c r="BK42" s="327">
        <f t="shared" si="63"/>
        <v>43407</v>
      </c>
      <c r="BL42" s="338">
        <f t="array" ref="BL42">MIN(IF(C:C=BB42,M:M))</f>
        <v>13.077</v>
      </c>
      <c r="BM42" s="138"/>
      <c r="BN42" s="241" t="b">
        <f t="shared" si="35"/>
        <v>1</v>
      </c>
      <c r="BT42" s="249" t="str">
        <f>CF42&amp;COUNTIF($CF$4:CF42,CF42)</f>
        <v>FALSE25</v>
      </c>
      <c r="BU42" s="334" t="str">
        <f t="shared" si="36"/>
        <v>4AFRamanoLewack</v>
      </c>
      <c r="BW42" s="241" t="str">
        <f t="shared" si="37"/>
        <v>201839</v>
      </c>
      <c r="BX42" s="249">
        <v>39</v>
      </c>
      <c r="BY42" s="249" t="str">
        <f t="shared" si="38"/>
        <v>4AF</v>
      </c>
      <c r="BZ42" s="249" t="str">
        <f t="shared" si="39"/>
        <v>Ramano</v>
      </c>
      <c r="CA42" s="249" t="str">
        <f t="shared" si="40"/>
        <v>Lewack</v>
      </c>
      <c r="CB42" s="249" t="str">
        <f t="shared" si="41"/>
        <v>Citi Golf</v>
      </c>
      <c r="CC42" s="249">
        <f t="shared" si="42"/>
        <v>14.818</v>
      </c>
      <c r="CD42" s="345">
        <f t="shared" si="43"/>
        <v>43309</v>
      </c>
      <c r="CE42" s="249">
        <f t="array" ref="CE42">MIN(IF(C:C=BU42,M:M))</f>
        <v>14.526999999999999</v>
      </c>
      <c r="CF42" s="249" t="b">
        <f t="shared" si="44"/>
        <v>0</v>
      </c>
      <c r="CI42" s="241" t="str">
        <f t="shared" si="45"/>
        <v>TRUE39</v>
      </c>
      <c r="CK42" s="249">
        <v>39</v>
      </c>
      <c r="CL42" s="249" t="str">
        <f t="shared" si="46"/>
        <v>4AF</v>
      </c>
      <c r="CM42" s="249" t="str">
        <f t="shared" si="47"/>
        <v>Riyaadh</v>
      </c>
      <c r="CN42" s="249" t="str">
        <f t="shared" si="48"/>
        <v>Man Lee</v>
      </c>
      <c r="CO42" s="249" t="str">
        <f t="shared" si="49"/>
        <v>Honda Civic 2ltr</v>
      </c>
      <c r="CP42" s="249">
        <f t="shared" si="50"/>
        <v>13.83</v>
      </c>
      <c r="CQ42" s="345">
        <f t="shared" si="51"/>
        <v>43162</v>
      </c>
    </row>
    <row r="43" spans="1:95" x14ac:dyDescent="0.3">
      <c r="A43" s="249" t="str">
        <f>B43&amp;COUNTIF(B$4:$B43,B43)</f>
        <v>201839</v>
      </c>
      <c r="B43" s="249">
        <f t="shared" si="20"/>
        <v>2018</v>
      </c>
      <c r="C43" s="249" t="str">
        <f t="shared" si="21"/>
        <v>4AFRamanoLewack</v>
      </c>
      <c r="D43" s="268" t="str">
        <f>N43&amp;COUNTIF(N$4:$N43,N43)</f>
        <v>433096</v>
      </c>
      <c r="E43" s="268" t="str">
        <f>F43&amp;COUNTIF(F$4:$F43,F43)</f>
        <v>433094AF5</v>
      </c>
      <c r="F43" s="268" t="str">
        <f t="shared" si="22"/>
        <v>433094AF</v>
      </c>
      <c r="G43" s="249" t="str">
        <f>I43&amp;COUNTIF($I$4:I43,I43)</f>
        <v>4AF13</v>
      </c>
      <c r="I43" s="249" t="s">
        <v>1</v>
      </c>
      <c r="J43" s="249" t="s">
        <v>215</v>
      </c>
      <c r="K43" s="249" t="s">
        <v>216</v>
      </c>
      <c r="L43" s="249" t="s">
        <v>412</v>
      </c>
      <c r="M43" s="249">
        <v>14.818</v>
      </c>
      <c r="N43" s="287">
        <v>43309</v>
      </c>
      <c r="O43" s="241"/>
      <c r="S43" s="249">
        <f t="shared" si="23"/>
        <v>14.348000000000001</v>
      </c>
      <c r="T43" s="249" t="str">
        <f t="shared" si="0"/>
        <v>4EX40</v>
      </c>
      <c r="U43" s="249">
        <v>40</v>
      </c>
      <c r="V43" s="249" t="str">
        <f t="shared" si="1"/>
        <v>4EX</v>
      </c>
      <c r="W43" s="249" t="str">
        <f t="shared" si="2"/>
        <v>Leon</v>
      </c>
      <c r="X43" s="249" t="str">
        <f t="shared" si="3"/>
        <v>Oliphant</v>
      </c>
      <c r="Y43" s="249" t="str">
        <f t="shared" si="4"/>
        <v>VW Beetle 2ltr</v>
      </c>
      <c r="Z43" s="249">
        <f t="shared" si="5"/>
        <v>14.348000000000001</v>
      </c>
      <c r="AA43" s="268">
        <f t="shared" si="6"/>
        <v>43086</v>
      </c>
      <c r="AB43" s="269"/>
      <c r="AC43" s="292">
        <f t="shared" si="24"/>
        <v>12.782999999999999</v>
      </c>
      <c r="AD43" s="249">
        <v>40</v>
      </c>
      <c r="AE43" s="249" t="str">
        <f t="shared" si="52"/>
        <v>4EX</v>
      </c>
      <c r="AF43" s="203" t="str">
        <f t="shared" si="25"/>
        <v>ASHRAF</v>
      </c>
      <c r="AG43" s="204" t="str">
        <f t="shared" si="26"/>
        <v>RANGASAMY</v>
      </c>
      <c r="AH43" s="249" t="str">
        <f t="shared" si="27"/>
        <v>VW GOLF</v>
      </c>
      <c r="AI43" s="249">
        <f t="shared" si="28"/>
        <v>12.782999999999999</v>
      </c>
      <c r="AJ43" s="268">
        <f t="shared" si="29"/>
        <v>43365</v>
      </c>
      <c r="AK43" s="249" t="str">
        <f t="shared" si="62"/>
        <v>ASHRAF RANGASAMY</v>
      </c>
      <c r="AL43" s="249" t="str">
        <f>COUNTIF($AK$4:AK43,AK43)&amp;AK43</f>
        <v>6ASHRAF RANGASAMY</v>
      </c>
      <c r="AM43" s="138"/>
      <c r="AN43" s="138"/>
      <c r="AO43" s="241">
        <f>COUNTIF($AK$4:AK43,AK43)</f>
        <v>6</v>
      </c>
      <c r="AP43" s="241" t="b">
        <f t="shared" si="55"/>
        <v>0</v>
      </c>
      <c r="AQ43" s="249" t="e">
        <f t="shared" si="56"/>
        <v>#NUM!</v>
      </c>
      <c r="AR43" s="138"/>
      <c r="BB43" s="334" t="str">
        <f t="shared" si="32"/>
        <v>6CRVISWANATHANWILLIAMS</v>
      </c>
      <c r="BC43" s="323" t="str">
        <f t="shared" si="33"/>
        <v>4340740</v>
      </c>
      <c r="BE43" s="87">
        <v>40</v>
      </c>
      <c r="BF43" s="249" t="str">
        <f t="shared" si="57"/>
        <v>6CR</v>
      </c>
      <c r="BG43" s="249" t="str">
        <f t="shared" si="58"/>
        <v>VISWANATHAN</v>
      </c>
      <c r="BH43" s="249" t="str">
        <f t="shared" si="59"/>
        <v>WILLIAMS</v>
      </c>
      <c r="BI43" s="249" t="str">
        <f t="shared" si="60"/>
        <v>NISSAN GTR</v>
      </c>
      <c r="BJ43" s="249">
        <f t="shared" si="61"/>
        <v>9.7859999999999996</v>
      </c>
      <c r="BK43" s="327">
        <f t="shared" si="63"/>
        <v>43407</v>
      </c>
      <c r="BL43" s="338">
        <f t="array" ref="BL43">MIN(IF(C:C=BB43,M:M))</f>
        <v>9.7859999999999996</v>
      </c>
      <c r="BM43" s="138"/>
      <c r="BN43" s="241" t="b">
        <f t="shared" si="35"/>
        <v>1</v>
      </c>
      <c r="BT43" s="249" t="str">
        <f>CF43&amp;COUNTIF($CF$4:CF43,CF43)</f>
        <v>FALSE26</v>
      </c>
      <c r="BU43" s="334" t="str">
        <f t="shared" si="36"/>
        <v>4AFRuanMinnie</v>
      </c>
      <c r="BW43" s="241" t="str">
        <f t="shared" si="37"/>
        <v>201840</v>
      </c>
      <c r="BX43" s="249">
        <v>40</v>
      </c>
      <c r="BY43" s="249" t="str">
        <f t="shared" si="38"/>
        <v>4AF</v>
      </c>
      <c r="BZ43" s="249" t="str">
        <f t="shared" si="39"/>
        <v>Ruan</v>
      </c>
      <c r="CA43" s="249" t="str">
        <f t="shared" si="40"/>
        <v>Minnie</v>
      </c>
      <c r="CB43" s="249" t="str">
        <f t="shared" si="41"/>
        <v>VW Citi Golf 2ltr</v>
      </c>
      <c r="CC43" s="249">
        <f t="shared" si="42"/>
        <v>14.831</v>
      </c>
      <c r="CD43" s="345">
        <f t="shared" si="43"/>
        <v>43309</v>
      </c>
      <c r="CE43" s="249">
        <f t="array" ref="CE43">MIN(IF(C:C=BU43,M:M))</f>
        <v>14.477</v>
      </c>
      <c r="CF43" s="249" t="b">
        <f t="shared" si="44"/>
        <v>0</v>
      </c>
      <c r="CI43" s="241" t="str">
        <f t="shared" si="45"/>
        <v>TRUE40</v>
      </c>
      <c r="CK43" s="249">
        <v>40</v>
      </c>
      <c r="CL43" s="249" t="str">
        <f t="shared" si="46"/>
        <v>4AWD</v>
      </c>
      <c r="CM43" s="249" t="str">
        <f t="shared" si="47"/>
        <v>Dinnesh</v>
      </c>
      <c r="CN43" s="249" t="str">
        <f t="shared" si="48"/>
        <v>Bhagarette</v>
      </c>
      <c r="CO43" s="249" t="str">
        <f t="shared" si="49"/>
        <v>Golf 2ltr</v>
      </c>
      <c r="CP43" s="249">
        <f t="shared" si="50"/>
        <v>11.518000000000001</v>
      </c>
      <c r="CQ43" s="345">
        <f t="shared" si="51"/>
        <v>43162</v>
      </c>
    </row>
    <row r="44" spans="1:95" x14ac:dyDescent="0.3">
      <c r="A44" s="249" t="str">
        <f>B44&amp;COUNTIF(B$4:$B44,B44)</f>
        <v>201840</v>
      </c>
      <c r="B44" s="249">
        <f t="shared" si="20"/>
        <v>2018</v>
      </c>
      <c r="C44" s="249" t="str">
        <f t="shared" si="21"/>
        <v>4AFRuanMinnie</v>
      </c>
      <c r="D44" s="268" t="str">
        <f>N44&amp;COUNTIF(N$4:$N44,N44)</f>
        <v>433097</v>
      </c>
      <c r="E44" s="268" t="str">
        <f>F44&amp;COUNTIF(F$4:$F44,F44)</f>
        <v>433094AF6</v>
      </c>
      <c r="F44" s="268" t="str">
        <f t="shared" si="22"/>
        <v>433094AF</v>
      </c>
      <c r="G44" s="249" t="str">
        <f>I44&amp;COUNTIF($I$4:I44,I44)</f>
        <v>4AF14</v>
      </c>
      <c r="I44" s="249" t="s">
        <v>1</v>
      </c>
      <c r="J44" s="249" t="s">
        <v>572</v>
      </c>
      <c r="K44" s="249" t="s">
        <v>573</v>
      </c>
      <c r="L44" s="249" t="s">
        <v>436</v>
      </c>
      <c r="M44" s="249">
        <v>14.831</v>
      </c>
      <c r="N44" s="287">
        <v>43309</v>
      </c>
      <c r="O44" s="241"/>
      <c r="S44" s="249">
        <f t="shared" si="23"/>
        <v>15.025</v>
      </c>
      <c r="T44" s="249" t="str">
        <f t="shared" si="0"/>
        <v>4EX41</v>
      </c>
      <c r="U44" s="249">
        <v>41</v>
      </c>
      <c r="V44" s="249" t="str">
        <f t="shared" si="1"/>
        <v>4EX</v>
      </c>
      <c r="W44" s="249" t="str">
        <f t="shared" si="2"/>
        <v>Gavin</v>
      </c>
      <c r="X44" s="249" t="str">
        <f t="shared" si="3"/>
        <v>Meiring</v>
      </c>
      <c r="Y44" s="249" t="str">
        <f t="shared" si="4"/>
        <v>Nissan Sabre SR20</v>
      </c>
      <c r="Z44" s="249">
        <f t="shared" si="5"/>
        <v>15.025</v>
      </c>
      <c r="AA44" s="268">
        <f t="shared" si="6"/>
        <v>43086</v>
      </c>
      <c r="AB44" s="269"/>
      <c r="AC44" s="292">
        <f t="shared" si="24"/>
        <v>12.787000000000001</v>
      </c>
      <c r="AD44" s="249">
        <v>41</v>
      </c>
      <c r="AE44" s="249" t="str">
        <f t="shared" si="52"/>
        <v>4EX</v>
      </c>
      <c r="AF44" s="203" t="str">
        <f t="shared" si="25"/>
        <v>Riyaad</v>
      </c>
      <c r="AG44" s="204" t="str">
        <f t="shared" si="26"/>
        <v>Isaacs</v>
      </c>
      <c r="AH44" s="249" t="str">
        <f t="shared" si="27"/>
        <v>Honda CRX</v>
      </c>
      <c r="AI44" s="249">
        <f t="shared" si="28"/>
        <v>12.787000000000001</v>
      </c>
      <c r="AJ44" s="268">
        <f t="shared" si="29"/>
        <v>43162</v>
      </c>
      <c r="AK44" s="249" t="str">
        <f t="shared" si="62"/>
        <v>Riyaad Isaacs</v>
      </c>
      <c r="AL44" s="249" t="str">
        <f>COUNTIF($AK$4:AK44,AK44)&amp;AK44</f>
        <v>1Riyaad Isaacs</v>
      </c>
      <c r="AM44" s="138"/>
      <c r="AN44" s="138"/>
      <c r="AO44" s="241">
        <f>COUNTIF($AK$4:AK44,AK44)</f>
        <v>1</v>
      </c>
      <c r="AP44" s="241">
        <f t="shared" si="55"/>
        <v>12.787000000000001</v>
      </c>
      <c r="AQ44" s="249" t="e">
        <f t="shared" si="56"/>
        <v>#NUM!</v>
      </c>
      <c r="AR44" s="138"/>
      <c r="BB44" s="334" t="str">
        <f t="shared" si="32"/>
        <v>8BTERENCELANTZ</v>
      </c>
      <c r="BC44" s="323" t="str">
        <f t="shared" si="33"/>
        <v>4340741</v>
      </c>
      <c r="BE44" s="87">
        <v>41</v>
      </c>
      <c r="BF44" s="249" t="str">
        <f t="shared" si="57"/>
        <v>8B</v>
      </c>
      <c r="BG44" s="249" t="str">
        <f t="shared" si="58"/>
        <v>TERENCE</v>
      </c>
      <c r="BH44" s="249" t="str">
        <f t="shared" si="59"/>
        <v>LANTZ</v>
      </c>
      <c r="BI44" s="249" t="str">
        <f t="shared" si="60"/>
        <v>BMW LEXUS V8</v>
      </c>
      <c r="BJ44" s="249">
        <f t="shared" si="61"/>
        <v>11.619</v>
      </c>
      <c r="BK44" s="327">
        <f t="shared" si="63"/>
        <v>43407</v>
      </c>
      <c r="BL44" s="338">
        <f t="array" ref="BL44">MIN(IF(C:C=BB44,M:M))</f>
        <v>11.619</v>
      </c>
      <c r="BM44" s="138"/>
      <c r="BN44" s="241" t="b">
        <f t="shared" si="35"/>
        <v>1</v>
      </c>
      <c r="BT44" s="249" t="str">
        <f>CF44&amp;COUNTIF($CF$4:CF44,CF44)</f>
        <v>FALSE27</v>
      </c>
      <c r="BU44" s="334" t="str">
        <f t="shared" si="36"/>
        <v>4AFEdwinHart</v>
      </c>
      <c r="BW44" s="241" t="str">
        <f t="shared" si="37"/>
        <v>201841</v>
      </c>
      <c r="BX44" s="249">
        <v>41</v>
      </c>
      <c r="BY44" s="249" t="str">
        <f t="shared" si="38"/>
        <v>4AF</v>
      </c>
      <c r="BZ44" s="249" t="str">
        <f t="shared" si="39"/>
        <v>Edwin</v>
      </c>
      <c r="CA44" s="249" t="str">
        <f t="shared" si="40"/>
        <v>Hart</v>
      </c>
      <c r="CB44" s="249" t="str">
        <f t="shared" si="41"/>
        <v>Opel Kadett 16v</v>
      </c>
      <c r="CC44" s="249">
        <f t="shared" si="42"/>
        <v>14.859</v>
      </c>
      <c r="CD44" s="345">
        <f t="shared" si="43"/>
        <v>43309</v>
      </c>
      <c r="CE44" s="249">
        <f t="array" ref="CE44">MIN(IF(C:C=BU44,M:M))</f>
        <v>14.587</v>
      </c>
      <c r="CF44" s="249" t="b">
        <f t="shared" si="44"/>
        <v>0</v>
      </c>
      <c r="CI44" s="241" t="str">
        <f t="shared" si="45"/>
        <v>TRUE41</v>
      </c>
      <c r="CK44" s="249">
        <v>41</v>
      </c>
      <c r="CL44" s="249" t="str">
        <f t="shared" si="46"/>
        <v>4AWD</v>
      </c>
      <c r="CM44" s="249" t="str">
        <f t="shared" si="47"/>
        <v>Shaun</v>
      </c>
      <c r="CN44" s="249" t="str">
        <f t="shared" si="48"/>
        <v>Pillay</v>
      </c>
      <c r="CO44" s="249" t="str">
        <f t="shared" si="49"/>
        <v>Golf R 2litre Turbo</v>
      </c>
      <c r="CP44" s="249">
        <f t="shared" si="50"/>
        <v>11.518000000000001</v>
      </c>
      <c r="CQ44" s="345">
        <f t="shared" si="51"/>
        <v>43162</v>
      </c>
    </row>
    <row r="45" spans="1:95" x14ac:dyDescent="0.3">
      <c r="A45" s="249" t="str">
        <f>B45&amp;COUNTIF(B$4:$B45,B45)</f>
        <v>201841</v>
      </c>
      <c r="B45" s="249">
        <f t="shared" si="20"/>
        <v>2018</v>
      </c>
      <c r="C45" s="249" t="str">
        <f t="shared" si="21"/>
        <v>4AFEdwinHart</v>
      </c>
      <c r="D45" s="268" t="str">
        <f>N45&amp;COUNTIF(N$4:$N45,N45)</f>
        <v>433098</v>
      </c>
      <c r="E45" s="268" t="str">
        <f>F45&amp;COUNTIF(F$4:$F45,F45)</f>
        <v>433094AF7</v>
      </c>
      <c r="F45" s="268" t="str">
        <f t="shared" si="22"/>
        <v>433094AF</v>
      </c>
      <c r="G45" s="249" t="str">
        <f>I45&amp;COUNTIF($I$4:I45,I45)</f>
        <v>4AF15</v>
      </c>
      <c r="I45" s="249" t="s">
        <v>1</v>
      </c>
      <c r="J45" s="249" t="s">
        <v>590</v>
      </c>
      <c r="K45" s="249" t="s">
        <v>591</v>
      </c>
      <c r="L45" s="249" t="s">
        <v>435</v>
      </c>
      <c r="M45" s="249">
        <v>14.859</v>
      </c>
      <c r="N45" s="287">
        <v>43309</v>
      </c>
      <c r="O45" s="241"/>
      <c r="S45" s="249">
        <f t="shared" si="23"/>
        <v>15.403</v>
      </c>
      <c r="T45" s="249" t="str">
        <f t="shared" si="0"/>
        <v>4EX42</v>
      </c>
      <c r="U45" s="249">
        <v>42</v>
      </c>
      <c r="V45" s="249" t="str">
        <f t="shared" si="1"/>
        <v>4EX</v>
      </c>
      <c r="W45" s="249" t="str">
        <f t="shared" si="2"/>
        <v>Ruan</v>
      </c>
      <c r="X45" s="249" t="str">
        <f t="shared" si="3"/>
        <v>Olivier</v>
      </c>
      <c r="Y45" s="249" t="str">
        <f t="shared" si="4"/>
        <v>VW 16v 1.8</v>
      </c>
      <c r="Z45" s="249">
        <f t="shared" si="5"/>
        <v>15.403</v>
      </c>
      <c r="AA45" s="268">
        <f t="shared" si="6"/>
        <v>43086</v>
      </c>
      <c r="AB45" s="269"/>
      <c r="AC45" s="292">
        <f t="shared" si="24"/>
        <v>12.813000000000001</v>
      </c>
      <c r="AD45" s="249">
        <v>42</v>
      </c>
      <c r="AE45" s="249" t="str">
        <f t="shared" si="52"/>
        <v>4EX</v>
      </c>
      <c r="AF45" s="203" t="str">
        <f t="shared" si="25"/>
        <v>Ruan</v>
      </c>
      <c r="AG45" s="204" t="str">
        <f t="shared" si="26"/>
        <v>Olivier</v>
      </c>
      <c r="AH45" s="249" t="str">
        <f t="shared" si="27"/>
        <v>Toyota Corolla</v>
      </c>
      <c r="AI45" s="249">
        <f t="shared" si="28"/>
        <v>12.813000000000001</v>
      </c>
      <c r="AJ45" s="268">
        <f t="shared" si="29"/>
        <v>43309</v>
      </c>
      <c r="AK45" s="249" t="str">
        <f t="shared" si="62"/>
        <v>Ruan Olivier</v>
      </c>
      <c r="AL45" s="249" t="str">
        <f>COUNTIF($AK$4:AK45,AK45)&amp;AK45</f>
        <v>2Ruan Olivier</v>
      </c>
      <c r="AM45" s="138"/>
      <c r="AN45" s="138"/>
      <c r="AO45" s="241">
        <f>COUNTIF($AK$4:AK45,AK45)</f>
        <v>2</v>
      </c>
      <c r="AP45" s="241" t="b">
        <f t="shared" si="55"/>
        <v>0</v>
      </c>
      <c r="AQ45" s="249" t="e">
        <f t="shared" si="56"/>
        <v>#NUM!</v>
      </c>
      <c r="AR45" s="138"/>
      <c r="BB45" s="334" t="str">
        <f t="shared" si="32"/>
        <v>600STDSTEPHENLOTTERING</v>
      </c>
      <c r="BC45" s="323" t="str">
        <f t="shared" si="33"/>
        <v>4340742</v>
      </c>
      <c r="BE45" s="87">
        <v>42</v>
      </c>
      <c r="BF45" s="249" t="str">
        <f t="shared" si="57"/>
        <v>600STD</v>
      </c>
      <c r="BG45" s="249" t="str">
        <f t="shared" si="58"/>
        <v>STEPHEN</v>
      </c>
      <c r="BH45" s="249" t="str">
        <f t="shared" si="59"/>
        <v>LOTTERING</v>
      </c>
      <c r="BI45" s="249" t="str">
        <f t="shared" si="60"/>
        <v>HONDA CBR 600</v>
      </c>
      <c r="BJ45" s="249">
        <f t="shared" si="61"/>
        <v>10.477</v>
      </c>
      <c r="BK45" s="327">
        <f t="shared" si="63"/>
        <v>43407</v>
      </c>
      <c r="BL45" s="338">
        <f t="array" ref="BL45">MIN(IF(C:C=BB45,M:M))</f>
        <v>10.477</v>
      </c>
      <c r="BM45" s="138"/>
      <c r="BN45" s="241" t="b">
        <f t="shared" si="35"/>
        <v>1</v>
      </c>
      <c r="BT45" s="249" t="str">
        <f>CF45&amp;COUNTIF($CF$4:CF45,CF45)</f>
        <v>FALSE28</v>
      </c>
      <c r="BU45" s="334" t="str">
        <f t="shared" si="36"/>
        <v>4AFJacquesSteenberg</v>
      </c>
      <c r="BW45" s="241" t="str">
        <f t="shared" si="37"/>
        <v>201842</v>
      </c>
      <c r="BX45" s="249">
        <v>42</v>
      </c>
      <c r="BY45" s="249" t="str">
        <f t="shared" si="38"/>
        <v>4AF</v>
      </c>
      <c r="BZ45" s="249" t="str">
        <f t="shared" si="39"/>
        <v>Jacques</v>
      </c>
      <c r="CA45" s="249" t="str">
        <f t="shared" si="40"/>
        <v>Steenberg</v>
      </c>
      <c r="CB45" s="249" t="str">
        <f t="shared" si="41"/>
        <v>Opel Corsa</v>
      </c>
      <c r="CC45" s="249">
        <f t="shared" si="42"/>
        <v>18.591000000000001</v>
      </c>
      <c r="CD45" s="345">
        <f t="shared" si="43"/>
        <v>43309</v>
      </c>
      <c r="CE45" s="249">
        <f t="array" ref="CE45">MIN(IF(C:C=BU45,M:M))</f>
        <v>13.94</v>
      </c>
      <c r="CF45" s="249" t="b">
        <f t="shared" si="44"/>
        <v>0</v>
      </c>
      <c r="CI45" s="241" t="str">
        <f t="shared" si="45"/>
        <v>TRUE42</v>
      </c>
      <c r="CK45" s="249">
        <v>42</v>
      </c>
      <c r="CL45" s="249" t="str">
        <f t="shared" si="46"/>
        <v>4EX</v>
      </c>
      <c r="CM45" s="249" t="str">
        <f t="shared" si="47"/>
        <v>Kashief</v>
      </c>
      <c r="CN45" s="249" t="str">
        <f t="shared" si="48"/>
        <v>Nolan</v>
      </c>
      <c r="CO45" s="249" t="str">
        <f t="shared" si="49"/>
        <v>Honda CRX</v>
      </c>
      <c r="CP45" s="249">
        <f t="shared" si="50"/>
        <v>12.406000000000001</v>
      </c>
      <c r="CQ45" s="345">
        <f t="shared" si="51"/>
        <v>43162</v>
      </c>
    </row>
    <row r="46" spans="1:95" x14ac:dyDescent="0.3">
      <c r="A46" s="249" t="str">
        <f>B46&amp;COUNTIF(B$4:$B46,B46)</f>
        <v>201842</v>
      </c>
      <c r="B46" s="249">
        <f t="shared" si="20"/>
        <v>2018</v>
      </c>
      <c r="C46" s="249" t="str">
        <f t="shared" si="21"/>
        <v>4AFJacquesSteenberg</v>
      </c>
      <c r="D46" s="268" t="str">
        <f>N46&amp;COUNTIF(N$4:$N46,N46)</f>
        <v>433099</v>
      </c>
      <c r="E46" s="268" t="str">
        <f>F46&amp;COUNTIF(F$4:$F46,F46)</f>
        <v>433094AF8</v>
      </c>
      <c r="F46" s="268" t="str">
        <f t="shared" si="22"/>
        <v>433094AF</v>
      </c>
      <c r="G46" s="249" t="str">
        <f>I46&amp;COUNTIF($I$4:I46,I46)</f>
        <v>4AF16</v>
      </c>
      <c r="I46" s="249" t="s">
        <v>1</v>
      </c>
      <c r="J46" s="249" t="s">
        <v>210</v>
      </c>
      <c r="K46" s="249" t="s">
        <v>571</v>
      </c>
      <c r="L46" s="249" t="s">
        <v>410</v>
      </c>
      <c r="M46" s="249">
        <v>18.591000000000001</v>
      </c>
      <c r="N46" s="287">
        <v>43309</v>
      </c>
      <c r="O46" s="241"/>
      <c r="S46" s="249">
        <f t="shared" si="23"/>
        <v>15.478</v>
      </c>
      <c r="T46" s="249" t="str">
        <f t="shared" si="0"/>
        <v>4EX43</v>
      </c>
      <c r="U46" s="249">
        <v>43</v>
      </c>
      <c r="V46" s="249" t="str">
        <f t="shared" si="1"/>
        <v>4EX</v>
      </c>
      <c r="W46" s="249" t="str">
        <f t="shared" si="2"/>
        <v>Donald</v>
      </c>
      <c r="X46" s="249" t="str">
        <f t="shared" si="3"/>
        <v>Soloman</v>
      </c>
      <c r="Y46" s="249" t="str">
        <f t="shared" si="4"/>
        <v>Chev Spark Turbo</v>
      </c>
      <c r="Z46" s="249">
        <f t="shared" si="5"/>
        <v>15.478</v>
      </c>
      <c r="AA46" s="268">
        <f t="shared" si="6"/>
        <v>43086</v>
      </c>
      <c r="AB46" s="269"/>
      <c r="AC46" s="292">
        <f t="shared" si="24"/>
        <v>12.884</v>
      </c>
      <c r="AD46" s="249">
        <v>43</v>
      </c>
      <c r="AE46" s="249" t="str">
        <f t="shared" si="52"/>
        <v>4EX</v>
      </c>
      <c r="AF46" s="203" t="str">
        <f t="shared" si="25"/>
        <v>Riaan</v>
      </c>
      <c r="AG46" s="204" t="str">
        <f t="shared" si="26"/>
        <v>Scholtz</v>
      </c>
      <c r="AH46" s="249" t="str">
        <f t="shared" si="27"/>
        <v>Nissan Exa</v>
      </c>
      <c r="AI46" s="249">
        <f t="shared" si="28"/>
        <v>12.884</v>
      </c>
      <c r="AJ46" s="268">
        <f t="shared" si="29"/>
        <v>43162</v>
      </c>
      <c r="AK46" s="249" t="str">
        <f t="shared" ref="AK46:AK53" si="64">AF46&amp;" "&amp;AG46</f>
        <v>Riaan Scholtz</v>
      </c>
      <c r="AL46" s="249" t="str">
        <f>COUNTIF($AK$4:AK46,AK46)&amp;AK46</f>
        <v>1Riaan Scholtz</v>
      </c>
      <c r="AM46" s="138"/>
      <c r="AN46" s="138"/>
      <c r="AO46" s="241">
        <f>COUNTIF($AK$4:AK46,AK46)</f>
        <v>1</v>
      </c>
      <c r="AP46" s="241">
        <f t="shared" si="55"/>
        <v>12.884</v>
      </c>
      <c r="AQ46" s="249" t="e">
        <f t="shared" si="56"/>
        <v>#NUM!</v>
      </c>
      <c r="AR46" s="138"/>
      <c r="BB46" s="334" t="str">
        <f t="shared" si="32"/>
        <v>UNLI STDJAR-RVAN WYK</v>
      </c>
      <c r="BC46" s="323" t="str">
        <f t="shared" si="33"/>
        <v>4340743</v>
      </c>
      <c r="BE46" s="87">
        <v>43</v>
      </c>
      <c r="BF46" s="249" t="str">
        <f t="shared" si="57"/>
        <v>UNLI STD</v>
      </c>
      <c r="BG46" s="249" t="str">
        <f t="shared" si="58"/>
        <v>JAR-R</v>
      </c>
      <c r="BH46" s="249" t="str">
        <f t="shared" si="59"/>
        <v>VAN WYK</v>
      </c>
      <c r="BI46" s="249" t="str">
        <f t="shared" si="60"/>
        <v>Suzuki 1000cc</v>
      </c>
      <c r="BJ46" s="249">
        <f t="shared" si="61"/>
        <v>9.5730000000000004</v>
      </c>
      <c r="BK46" s="327">
        <f t="shared" si="63"/>
        <v>43407</v>
      </c>
      <c r="BL46" s="338">
        <f t="array" ref="BL46">MIN(IF(C:C=BB46,M:M))</f>
        <v>9.5730000000000004</v>
      </c>
      <c r="BM46" s="138"/>
      <c r="BN46" s="241" t="b">
        <f t="shared" si="35"/>
        <v>1</v>
      </c>
      <c r="BT46" s="249" t="str">
        <f>CF46&amp;COUNTIF($CF$4:CF46,CF46)</f>
        <v>TRUE15</v>
      </c>
      <c r="BU46" s="334" t="str">
        <f t="shared" si="36"/>
        <v>4ARZaynJonker</v>
      </c>
      <c r="BW46" s="241" t="str">
        <f t="shared" si="37"/>
        <v>201843</v>
      </c>
      <c r="BX46" s="249">
        <v>43</v>
      </c>
      <c r="BY46" s="249" t="str">
        <f t="shared" si="38"/>
        <v>4AR</v>
      </c>
      <c r="BZ46" s="249" t="str">
        <f t="shared" si="39"/>
        <v>Zayn</v>
      </c>
      <c r="CA46" s="249" t="str">
        <f t="shared" si="40"/>
        <v>Jonker</v>
      </c>
      <c r="CB46" s="249" t="str">
        <f t="shared" si="41"/>
        <v>Ford Escort MK1</v>
      </c>
      <c r="CC46" s="249">
        <f t="shared" si="42"/>
        <v>13.24</v>
      </c>
      <c r="CD46" s="345">
        <f t="shared" si="43"/>
        <v>43309</v>
      </c>
      <c r="CE46" s="249">
        <f t="array" ref="CE46">MIN(IF(C:C=BU46,M:M))</f>
        <v>13.24</v>
      </c>
      <c r="CF46" s="249" t="b">
        <f t="shared" si="44"/>
        <v>1</v>
      </c>
      <c r="CI46" s="241" t="str">
        <f t="shared" si="45"/>
        <v>TRUE43</v>
      </c>
      <c r="CK46" s="249">
        <v>43</v>
      </c>
      <c r="CL46" s="249" t="str">
        <f t="shared" si="46"/>
        <v>4EX</v>
      </c>
      <c r="CM46" s="249" t="str">
        <f t="shared" si="47"/>
        <v>Riyaad</v>
      </c>
      <c r="CN46" s="249" t="str">
        <f t="shared" si="48"/>
        <v>Isaacs</v>
      </c>
      <c r="CO46" s="249" t="str">
        <f t="shared" si="49"/>
        <v>Honda CRX</v>
      </c>
      <c r="CP46" s="249">
        <f t="shared" si="50"/>
        <v>12.787000000000001</v>
      </c>
      <c r="CQ46" s="345">
        <f t="shared" si="51"/>
        <v>43162</v>
      </c>
    </row>
    <row r="47" spans="1:95" x14ac:dyDescent="0.3">
      <c r="A47" s="249" t="str">
        <f>B47&amp;COUNTIF(B$4:$B47,B47)</f>
        <v>201843</v>
      </c>
      <c r="B47" s="249">
        <f t="shared" si="20"/>
        <v>2018</v>
      </c>
      <c r="C47" s="249" t="str">
        <f t="shared" si="21"/>
        <v>4ARZaynJonker</v>
      </c>
      <c r="D47" s="268" t="str">
        <f>N47&amp;COUNTIF(N$4:$N47,N47)</f>
        <v>4330910</v>
      </c>
      <c r="E47" s="268" t="str">
        <f>F47&amp;COUNTIF(F$4:$F47,F47)</f>
        <v>433094AR1</v>
      </c>
      <c r="F47" s="268" t="str">
        <f t="shared" si="22"/>
        <v>433094AR</v>
      </c>
      <c r="G47" s="249" t="str">
        <f>I47&amp;COUNTIF($I$4:I47,I47)</f>
        <v>4AR3</v>
      </c>
      <c r="I47" s="249" t="s">
        <v>7</v>
      </c>
      <c r="J47" s="249" t="s">
        <v>209</v>
      </c>
      <c r="K47" s="249" t="s">
        <v>208</v>
      </c>
      <c r="L47" s="249" t="s">
        <v>437</v>
      </c>
      <c r="M47" s="249">
        <v>13.24</v>
      </c>
      <c r="N47" s="287">
        <v>43309</v>
      </c>
      <c r="O47" s="241"/>
      <c r="S47" s="249">
        <f t="shared" si="23"/>
        <v>12.587999999999999</v>
      </c>
      <c r="T47" s="249" t="str">
        <f t="shared" si="0"/>
        <v>4EX44</v>
      </c>
      <c r="U47" s="249">
        <v>44</v>
      </c>
      <c r="V47" s="249" t="str">
        <f t="shared" si="1"/>
        <v>4EX</v>
      </c>
      <c r="W47" s="249" t="str">
        <f t="shared" si="2"/>
        <v>Ashraf</v>
      </c>
      <c r="X47" s="249" t="str">
        <f t="shared" si="3"/>
        <v>Rangasamy</v>
      </c>
      <c r="Y47" s="249" t="str">
        <f t="shared" si="4"/>
        <v>VW Golf</v>
      </c>
      <c r="Z47" s="249">
        <f t="shared" si="5"/>
        <v>12.587999999999999</v>
      </c>
      <c r="AA47" s="268">
        <f t="shared" si="6"/>
        <v>43086</v>
      </c>
      <c r="AB47" s="269"/>
      <c r="AC47" s="292">
        <f t="shared" si="24"/>
        <v>12.912000000000001</v>
      </c>
      <c r="AD47" s="249">
        <v>44</v>
      </c>
      <c r="AE47" s="249" t="str">
        <f t="shared" si="52"/>
        <v>4EX</v>
      </c>
      <c r="AF47" s="203" t="str">
        <f t="shared" si="25"/>
        <v>Justin</v>
      </c>
      <c r="AG47" s="204" t="str">
        <f t="shared" si="26"/>
        <v>Muller</v>
      </c>
      <c r="AH47" s="249" t="str">
        <f t="shared" si="27"/>
        <v>Honda B20</v>
      </c>
      <c r="AI47" s="249">
        <f t="shared" si="28"/>
        <v>12.912000000000001</v>
      </c>
      <c r="AJ47" s="268">
        <f t="shared" si="29"/>
        <v>42686</v>
      </c>
      <c r="AK47" s="249" t="str">
        <f t="shared" si="64"/>
        <v>Justin Muller</v>
      </c>
      <c r="AL47" s="249" t="str">
        <f>COUNTIF($AK$4:AK47,AK47)&amp;AK47</f>
        <v>4Justin Muller</v>
      </c>
      <c r="AM47" s="138"/>
      <c r="AN47" s="138"/>
      <c r="AO47" s="241">
        <f>COUNTIF($AK$4:AK47,AK47)</f>
        <v>4</v>
      </c>
      <c r="AP47" s="241" t="b">
        <f t="shared" si="55"/>
        <v>0</v>
      </c>
      <c r="AQ47" s="249" t="e">
        <f t="shared" si="56"/>
        <v>#NUM!</v>
      </c>
      <c r="AR47" s="138"/>
      <c r="BB47" s="334" t="str">
        <f t="shared" si="32"/>
        <v>UNLI MODAKONAQULUBA</v>
      </c>
      <c r="BC47" s="323" t="str">
        <f t="shared" si="33"/>
        <v>4340744</v>
      </c>
      <c r="BE47" s="87">
        <v>44</v>
      </c>
      <c r="BF47" s="249" t="str">
        <f t="shared" si="57"/>
        <v>UNLI MOD</v>
      </c>
      <c r="BG47" s="249" t="str">
        <f t="shared" si="58"/>
        <v>AKONA</v>
      </c>
      <c r="BH47" s="249" t="str">
        <f t="shared" si="59"/>
        <v>QULUBA</v>
      </c>
      <c r="BI47" s="249" t="str">
        <f t="shared" si="60"/>
        <v>SUZUKI 1300</v>
      </c>
      <c r="BJ47" s="249">
        <f t="shared" si="61"/>
        <v>9.7949999999999999</v>
      </c>
      <c r="BK47" s="327">
        <f t="shared" si="63"/>
        <v>43407</v>
      </c>
      <c r="BL47" s="338">
        <f t="array" ref="BL47">MIN(IF(C:C=BB47,M:M))</f>
        <v>9.7949999999999999</v>
      </c>
      <c r="BM47" s="138"/>
      <c r="BN47" s="241" t="b">
        <f t="shared" si="35"/>
        <v>1</v>
      </c>
      <c r="BT47" s="249" t="str">
        <f>CF47&amp;COUNTIF($CF$4:CF47,CF47)</f>
        <v>TRUE16</v>
      </c>
      <c r="BU47" s="334" t="str">
        <f t="shared" si="36"/>
        <v>4ARRodneyTimm</v>
      </c>
      <c r="BW47" s="241" t="str">
        <f t="shared" si="37"/>
        <v>201844</v>
      </c>
      <c r="BX47" s="249">
        <v>44</v>
      </c>
      <c r="BY47" s="249" t="str">
        <f t="shared" si="38"/>
        <v>4AR</v>
      </c>
      <c r="BZ47" s="249" t="str">
        <f t="shared" si="39"/>
        <v>Rodney</v>
      </c>
      <c r="CA47" s="249" t="str">
        <f t="shared" si="40"/>
        <v>Timm</v>
      </c>
      <c r="CB47" s="249" t="str">
        <f t="shared" si="41"/>
        <v>VW Beetle 2ltr</v>
      </c>
      <c r="CC47" s="249">
        <f t="shared" si="42"/>
        <v>16.631</v>
      </c>
      <c r="CD47" s="345">
        <f t="shared" si="43"/>
        <v>43309</v>
      </c>
      <c r="CE47" s="249">
        <f t="array" ref="CE47">MIN(IF(C:C=BU47,M:M))</f>
        <v>16.631</v>
      </c>
      <c r="CF47" s="249" t="b">
        <f t="shared" si="44"/>
        <v>1</v>
      </c>
      <c r="CI47" s="241" t="str">
        <f t="shared" si="45"/>
        <v>TRUE44</v>
      </c>
      <c r="CK47" s="249">
        <v>44</v>
      </c>
      <c r="CL47" s="249" t="str">
        <f t="shared" si="46"/>
        <v>4EX</v>
      </c>
      <c r="CM47" s="249" t="str">
        <f t="shared" si="47"/>
        <v>Riaan</v>
      </c>
      <c r="CN47" s="249" t="str">
        <f t="shared" si="48"/>
        <v>Scholtz</v>
      </c>
      <c r="CO47" s="249" t="str">
        <f t="shared" si="49"/>
        <v>Nissan Exa</v>
      </c>
      <c r="CP47" s="249">
        <f t="shared" si="50"/>
        <v>12.884</v>
      </c>
      <c r="CQ47" s="345">
        <f t="shared" si="51"/>
        <v>43162</v>
      </c>
    </row>
    <row r="48" spans="1:95" x14ac:dyDescent="0.3">
      <c r="A48" s="249" t="str">
        <f>B48&amp;COUNTIF(B$4:$B48,B48)</f>
        <v>201844</v>
      </c>
      <c r="B48" s="249">
        <f t="shared" si="20"/>
        <v>2018</v>
      </c>
      <c r="C48" s="249" t="str">
        <f t="shared" si="21"/>
        <v>4ARRodneyTimm</v>
      </c>
      <c r="D48" s="268" t="str">
        <f>N48&amp;COUNTIF(N$4:$N48,N48)</f>
        <v>4330911</v>
      </c>
      <c r="E48" s="268" t="str">
        <f>F48&amp;COUNTIF(F$4:$F48,F48)</f>
        <v>433094AR2</v>
      </c>
      <c r="F48" s="268" t="str">
        <f t="shared" si="22"/>
        <v>433094AR</v>
      </c>
      <c r="G48" s="249" t="str">
        <f>I48&amp;COUNTIF($I$4:I48,I48)</f>
        <v>4AR4</v>
      </c>
      <c r="I48" s="249" t="s">
        <v>7</v>
      </c>
      <c r="J48" s="249" t="s">
        <v>592</v>
      </c>
      <c r="K48" s="249" t="s">
        <v>593</v>
      </c>
      <c r="L48" s="249" t="s">
        <v>438</v>
      </c>
      <c r="M48" s="249">
        <v>16.631</v>
      </c>
      <c r="N48" s="287">
        <v>43309</v>
      </c>
      <c r="O48" s="241"/>
      <c r="S48" s="249">
        <f t="shared" si="23"/>
        <v>13.773999999999999</v>
      </c>
      <c r="T48" s="249" t="str">
        <f t="shared" si="0"/>
        <v>4EX45</v>
      </c>
      <c r="U48" s="249">
        <v>45</v>
      </c>
      <c r="V48" s="249" t="str">
        <f t="shared" si="1"/>
        <v>4EX</v>
      </c>
      <c r="W48" s="249" t="str">
        <f t="shared" si="2"/>
        <v>Aran</v>
      </c>
      <c r="X48" s="249" t="str">
        <f t="shared" si="3"/>
        <v>Mayne</v>
      </c>
      <c r="Y48" s="249" t="str">
        <f t="shared" si="4"/>
        <v>Honda Vtec</v>
      </c>
      <c r="Z48" s="249">
        <f t="shared" si="5"/>
        <v>13.773999999999999</v>
      </c>
      <c r="AA48" s="268">
        <f t="shared" si="6"/>
        <v>42917</v>
      </c>
      <c r="AB48" s="269"/>
      <c r="AC48" s="292">
        <f t="shared" si="24"/>
        <v>12.988</v>
      </c>
      <c r="AD48" s="249">
        <v>45</v>
      </c>
      <c r="AE48" s="249" t="str">
        <f t="shared" si="52"/>
        <v>4EX</v>
      </c>
      <c r="AF48" s="203" t="str">
        <f t="shared" si="25"/>
        <v>MATTHEW</v>
      </c>
      <c r="AG48" s="204" t="str">
        <f t="shared" si="26"/>
        <v>BUSSY</v>
      </c>
      <c r="AH48" s="249" t="str">
        <f t="shared" si="27"/>
        <v>TOYOTA TAZZ</v>
      </c>
      <c r="AI48" s="249">
        <f t="shared" si="28"/>
        <v>12.988</v>
      </c>
      <c r="AJ48" s="268">
        <f t="shared" si="29"/>
        <v>43407</v>
      </c>
      <c r="AK48" s="249" t="str">
        <f t="shared" si="64"/>
        <v>MATTHEW BUSSY</v>
      </c>
      <c r="AL48" s="249" t="str">
        <f>COUNTIF($AK$4:AK48,AK48)&amp;AK48</f>
        <v>1MATTHEW BUSSY</v>
      </c>
      <c r="AM48" s="138"/>
      <c r="AN48" s="138"/>
      <c r="AO48" s="241">
        <f>COUNTIF($AK$4:AK48,AK48)</f>
        <v>1</v>
      </c>
      <c r="AP48" s="241">
        <f t="shared" si="55"/>
        <v>12.988</v>
      </c>
      <c r="AQ48" s="249" t="e">
        <f t="shared" si="56"/>
        <v>#NUM!</v>
      </c>
      <c r="AR48" s="138"/>
      <c r="BB48" s="334" t="str">
        <f t="shared" si="32"/>
        <v>UNLI STDGEORGEOKEEFE</v>
      </c>
      <c r="BC48" s="323" t="str">
        <f t="shared" si="33"/>
        <v>4340745</v>
      </c>
      <c r="BE48" s="87">
        <v>45</v>
      </c>
      <c r="BF48" s="249" t="str">
        <f t="shared" si="57"/>
        <v>UNLI STD</v>
      </c>
      <c r="BG48" s="249" t="str">
        <f t="shared" si="58"/>
        <v>GEORGE</v>
      </c>
      <c r="BH48" s="249" t="str">
        <f t="shared" si="59"/>
        <v>OKEEFE</v>
      </c>
      <c r="BI48" s="249" t="str">
        <f t="shared" si="60"/>
        <v>Suzuki 1000cc</v>
      </c>
      <c r="BJ48" s="249">
        <f t="shared" si="61"/>
        <v>9.6340000000000003</v>
      </c>
      <c r="BK48" s="327">
        <f t="shared" si="63"/>
        <v>43407</v>
      </c>
      <c r="BL48" s="338">
        <f t="array" ref="BL48">MIN(IF(C:C=BB48,M:M))</f>
        <v>9.4610000000000003</v>
      </c>
      <c r="BM48" s="138"/>
      <c r="BN48" s="241" t="b">
        <f t="shared" si="35"/>
        <v>0</v>
      </c>
      <c r="BT48" s="249" t="str">
        <f>CF48&amp;COUNTIF($CF$4:CF48,CF48)</f>
        <v>TRUE17</v>
      </c>
      <c r="BU48" s="334" t="str">
        <f t="shared" si="36"/>
        <v>4AWDAmishRaga</v>
      </c>
      <c r="BW48" s="241" t="str">
        <f t="shared" si="37"/>
        <v>201845</v>
      </c>
      <c r="BX48" s="249">
        <v>45</v>
      </c>
      <c r="BY48" s="249" t="str">
        <f t="shared" si="38"/>
        <v>4AWD</v>
      </c>
      <c r="BZ48" s="249" t="str">
        <f t="shared" si="39"/>
        <v>Amish</v>
      </c>
      <c r="CA48" s="249" t="str">
        <f t="shared" si="40"/>
        <v>Raga</v>
      </c>
      <c r="CB48" s="249" t="str">
        <f t="shared" si="41"/>
        <v>Golf TSI</v>
      </c>
      <c r="CC48" s="249">
        <f t="shared" si="42"/>
        <v>11.208</v>
      </c>
      <c r="CD48" s="345">
        <f t="shared" si="43"/>
        <v>43309</v>
      </c>
      <c r="CE48" s="249">
        <f t="array" ref="CE48">MIN(IF(C:C=BU48,M:M))</f>
        <v>11.208</v>
      </c>
      <c r="CF48" s="249" t="b">
        <f t="shared" si="44"/>
        <v>1</v>
      </c>
      <c r="CI48" s="241" t="str">
        <f t="shared" si="45"/>
        <v>TRUE45</v>
      </c>
      <c r="CK48" s="249">
        <v>45</v>
      </c>
      <c r="CL48" s="249" t="str">
        <f t="shared" si="46"/>
        <v>4EX</v>
      </c>
      <c r="CM48" s="249" t="str">
        <f t="shared" si="47"/>
        <v>Tiaan</v>
      </c>
      <c r="CN48" s="249" t="str">
        <f t="shared" si="48"/>
        <v>Esterhuizen</v>
      </c>
      <c r="CO48" s="249" t="str">
        <f t="shared" si="49"/>
        <v>Toyota Beams</v>
      </c>
      <c r="CP48" s="249">
        <f t="shared" si="50"/>
        <v>13.212</v>
      </c>
      <c r="CQ48" s="345">
        <f t="shared" si="51"/>
        <v>43162</v>
      </c>
    </row>
    <row r="49" spans="1:95" x14ac:dyDescent="0.3">
      <c r="A49" s="249" t="str">
        <f>B49&amp;COUNTIF(B$4:$B49,B49)</f>
        <v>201845</v>
      </c>
      <c r="B49" s="249">
        <f t="shared" si="20"/>
        <v>2018</v>
      </c>
      <c r="C49" s="249" t="str">
        <f t="shared" si="21"/>
        <v>4AWDAmishRaga</v>
      </c>
      <c r="D49" s="268" t="str">
        <f>N49&amp;COUNTIF(N$4:$N49,N49)</f>
        <v>4330912</v>
      </c>
      <c r="E49" s="268" t="str">
        <f>F49&amp;COUNTIF(F$4:$F49,F49)</f>
        <v>433094AWD1</v>
      </c>
      <c r="F49" s="268" t="str">
        <f t="shared" si="22"/>
        <v>433094AWD</v>
      </c>
      <c r="G49" s="249" t="str">
        <f>I49&amp;COUNTIF($I$4:I49,I49)</f>
        <v>4AWD2</v>
      </c>
      <c r="I49" s="249" t="s">
        <v>23</v>
      </c>
      <c r="J49" s="249" t="s">
        <v>594</v>
      </c>
      <c r="K49" s="249" t="s">
        <v>595</v>
      </c>
      <c r="L49" s="249" t="s">
        <v>439</v>
      </c>
      <c r="M49" s="249">
        <v>11.208</v>
      </c>
      <c r="N49" s="287">
        <v>43309</v>
      </c>
      <c r="O49" s="241"/>
      <c r="S49" s="249">
        <f t="shared" si="23"/>
        <v>11.319000000000001</v>
      </c>
      <c r="T49" s="249" t="str">
        <f t="shared" si="0"/>
        <v>4EX46</v>
      </c>
      <c r="U49" s="249">
        <v>46</v>
      </c>
      <c r="V49" s="249" t="str">
        <f t="shared" si="1"/>
        <v>4EX</v>
      </c>
      <c r="W49" s="249" t="str">
        <f t="shared" si="2"/>
        <v>Luellen</v>
      </c>
      <c r="X49" s="249" t="str">
        <f t="shared" si="3"/>
        <v>Reddy</v>
      </c>
      <c r="Y49" s="249" t="str">
        <f t="shared" si="4"/>
        <v>Lueallen Reddy</v>
      </c>
      <c r="Z49" s="249">
        <f t="shared" si="5"/>
        <v>11.319000000000001</v>
      </c>
      <c r="AA49" s="268">
        <f t="shared" si="6"/>
        <v>42917</v>
      </c>
      <c r="AB49" s="269"/>
      <c r="AC49" s="292">
        <f t="shared" si="24"/>
        <v>13.002000000000001</v>
      </c>
      <c r="AD49" s="249">
        <v>46</v>
      </c>
      <c r="AE49" s="249" t="str">
        <f t="shared" si="52"/>
        <v>4EX</v>
      </c>
      <c r="AF49" s="203" t="str">
        <f t="shared" si="25"/>
        <v>MATTHEW</v>
      </c>
      <c r="AG49" s="204" t="str">
        <f t="shared" si="26"/>
        <v>BUSSY</v>
      </c>
      <c r="AH49" s="249" t="str">
        <f t="shared" si="27"/>
        <v>TOYOTA TAZZ</v>
      </c>
      <c r="AI49" s="249">
        <f t="shared" si="28"/>
        <v>13.002000000000001</v>
      </c>
      <c r="AJ49" s="268">
        <f t="shared" si="29"/>
        <v>43365</v>
      </c>
      <c r="AK49" s="249" t="str">
        <f t="shared" si="64"/>
        <v>MATTHEW BUSSY</v>
      </c>
      <c r="AL49" s="249" t="str">
        <f>COUNTIF($AK$4:AK49,AK49)&amp;AK49</f>
        <v>2MATTHEW BUSSY</v>
      </c>
      <c r="AM49" s="138"/>
      <c r="AN49" s="138"/>
      <c r="AO49" s="241">
        <f>COUNTIF($AK$4:AK49,AK49)</f>
        <v>2</v>
      </c>
      <c r="AP49" s="241" t="b">
        <f t="shared" si="55"/>
        <v>0</v>
      </c>
      <c r="AQ49" s="249" t="e">
        <f t="shared" si="56"/>
        <v>#NUM!</v>
      </c>
      <c r="AR49" s="138"/>
      <c r="BB49" s="334" t="str">
        <f t="shared" si="32"/>
        <v>UNLI STDWESLEYSTRYDOM</v>
      </c>
      <c r="BC49" s="323" t="str">
        <f t="shared" si="33"/>
        <v>4340746</v>
      </c>
      <c r="BE49" s="87">
        <v>46</v>
      </c>
      <c r="BF49" s="249" t="str">
        <f t="shared" si="57"/>
        <v>UNLI STD</v>
      </c>
      <c r="BG49" s="249" t="str">
        <f t="shared" si="58"/>
        <v>WESLEY</v>
      </c>
      <c r="BH49" s="249" t="str">
        <f t="shared" si="59"/>
        <v>STRYDOM</v>
      </c>
      <c r="BI49" s="249" t="str">
        <f t="shared" si="60"/>
        <v xml:space="preserve">SUZUKI GSXR 1000 </v>
      </c>
      <c r="BJ49" s="249">
        <f t="shared" si="61"/>
        <v>9.7040000000000006</v>
      </c>
      <c r="BK49" s="327">
        <f t="shared" si="63"/>
        <v>43407</v>
      </c>
      <c r="BL49" s="338">
        <f t="array" ref="BL49">MIN(IF(C:C=BB49,M:M))</f>
        <v>9.6720000000000006</v>
      </c>
      <c r="BM49" s="138"/>
      <c r="BN49" s="241" t="b">
        <f t="shared" si="35"/>
        <v>0</v>
      </c>
      <c r="BT49" s="249" t="str">
        <f>CF49&amp;COUNTIF($CF$4:CF49,CF49)</f>
        <v>FALSE29</v>
      </c>
      <c r="BU49" s="334" t="str">
        <f t="shared" si="36"/>
        <v>4AWDYasirHart</v>
      </c>
      <c r="BW49" s="241" t="str">
        <f t="shared" si="37"/>
        <v>201846</v>
      </c>
      <c r="BX49" s="249">
        <v>46</v>
      </c>
      <c r="BY49" s="249" t="str">
        <f t="shared" si="38"/>
        <v>4AWD</v>
      </c>
      <c r="BZ49" s="249" t="str">
        <f t="shared" si="39"/>
        <v>Yasir</v>
      </c>
      <c r="CA49" s="249" t="str">
        <f t="shared" si="40"/>
        <v>Hart</v>
      </c>
      <c r="CB49" s="249" t="str">
        <f t="shared" si="41"/>
        <v>VW Golf 2ltr</v>
      </c>
      <c r="CC49" s="249">
        <f t="shared" si="42"/>
        <v>12.148999999999999</v>
      </c>
      <c r="CD49" s="345">
        <f t="shared" si="43"/>
        <v>43309</v>
      </c>
      <c r="CE49" s="249">
        <f t="array" ref="CE49">MIN(IF(C:C=BU49,M:M))</f>
        <v>11.827999999999999</v>
      </c>
      <c r="CF49" s="249" t="b">
        <f t="shared" si="44"/>
        <v>0</v>
      </c>
      <c r="CI49" s="241" t="str">
        <f t="shared" si="45"/>
        <v>TRUE46</v>
      </c>
      <c r="CK49" s="249">
        <v>46</v>
      </c>
      <c r="CL49" s="249" t="str">
        <f t="shared" si="46"/>
        <v>4EX</v>
      </c>
      <c r="CM49" s="249" t="str">
        <f t="shared" si="47"/>
        <v>Whaleed</v>
      </c>
      <c r="CN49" s="249" t="str">
        <f t="shared" si="48"/>
        <v>Manuel</v>
      </c>
      <c r="CO49" s="249" t="str">
        <f t="shared" si="49"/>
        <v>VW Golf MK1 2ltr 16v</v>
      </c>
      <c r="CP49" s="249">
        <f t="shared" si="50"/>
        <v>13.867000000000001</v>
      </c>
      <c r="CQ49" s="345">
        <f t="shared" si="51"/>
        <v>43162</v>
      </c>
    </row>
    <row r="50" spans="1:95" x14ac:dyDescent="0.3">
      <c r="A50" s="249" t="str">
        <f>B50&amp;COUNTIF(B$4:$B50,B50)</f>
        <v>201846</v>
      </c>
      <c r="B50" s="249">
        <f t="shared" si="20"/>
        <v>2018</v>
      </c>
      <c r="C50" s="249" t="str">
        <f t="shared" si="21"/>
        <v>4AWDYasirHart</v>
      </c>
      <c r="D50" s="268" t="str">
        <f>N50&amp;COUNTIF(N$4:$N50,N50)</f>
        <v>4330913</v>
      </c>
      <c r="E50" s="268" t="str">
        <f>F50&amp;COUNTIF(F$4:$F50,F50)</f>
        <v>433094AWD2</v>
      </c>
      <c r="F50" s="268" t="str">
        <f t="shared" si="22"/>
        <v>433094AWD</v>
      </c>
      <c r="G50" s="249" t="str">
        <f>I50&amp;COUNTIF($I$4:I50,I50)</f>
        <v>4AWD3</v>
      </c>
      <c r="I50" s="249" t="s">
        <v>23</v>
      </c>
      <c r="J50" s="249" t="s">
        <v>596</v>
      </c>
      <c r="K50" s="249" t="s">
        <v>591</v>
      </c>
      <c r="L50" s="249" t="s">
        <v>411</v>
      </c>
      <c r="M50" s="249">
        <v>12.148999999999999</v>
      </c>
      <c r="N50" s="287">
        <v>43309</v>
      </c>
      <c r="O50" s="241"/>
      <c r="S50" s="249">
        <f t="shared" si="23"/>
        <v>11.677</v>
      </c>
      <c r="T50" s="249" t="str">
        <f t="shared" si="0"/>
        <v>4EX47</v>
      </c>
      <c r="U50" s="249">
        <v>47</v>
      </c>
      <c r="V50" s="249" t="str">
        <f t="shared" si="1"/>
        <v>4EX</v>
      </c>
      <c r="W50" s="249" t="str">
        <f t="shared" si="2"/>
        <v>Nazeem</v>
      </c>
      <c r="X50" s="249" t="str">
        <f t="shared" si="3"/>
        <v>Sirkhotte</v>
      </c>
      <c r="Y50" s="249" t="str">
        <f t="shared" si="4"/>
        <v>Honda Vtec Turbo</v>
      </c>
      <c r="Z50" s="249">
        <f t="shared" si="5"/>
        <v>11.677</v>
      </c>
      <c r="AA50" s="268">
        <f t="shared" si="6"/>
        <v>42917</v>
      </c>
      <c r="AB50" s="269"/>
      <c r="AC50" s="292">
        <f t="shared" si="24"/>
        <v>13.037000000000001</v>
      </c>
      <c r="AD50" s="249">
        <v>47</v>
      </c>
      <c r="AE50" s="249" t="str">
        <f t="shared" si="52"/>
        <v>4EX</v>
      </c>
      <c r="AF50" s="203" t="str">
        <f t="shared" si="25"/>
        <v>Nicholas</v>
      </c>
      <c r="AG50" s="204" t="str">
        <f t="shared" si="26"/>
        <v>Nel</v>
      </c>
      <c r="AH50" s="249" t="str">
        <f t="shared" si="27"/>
        <v>VW Golf MK1 2L 20v</v>
      </c>
      <c r="AI50" s="249">
        <f t="shared" si="28"/>
        <v>13.037000000000001</v>
      </c>
      <c r="AJ50" s="268">
        <f t="shared" si="29"/>
        <v>42506</v>
      </c>
      <c r="AK50" s="249" t="str">
        <f t="shared" si="64"/>
        <v>Nicholas Nel</v>
      </c>
      <c r="AL50" s="249" t="str">
        <f>COUNTIF($AK$4:AK50,AK50)&amp;AK50</f>
        <v>1Nicholas Nel</v>
      </c>
      <c r="AM50" s="138"/>
      <c r="AN50" s="138"/>
      <c r="AO50" s="241">
        <f>COUNTIF($AK$4:AK50,AK50)</f>
        <v>1</v>
      </c>
      <c r="AP50" s="241">
        <f t="shared" si="55"/>
        <v>13.037000000000001</v>
      </c>
      <c r="AQ50" s="249" t="e">
        <f t="shared" si="56"/>
        <v>#NUM!</v>
      </c>
      <c r="AR50" s="138"/>
      <c r="BB50" s="334" t="str">
        <f t="shared" si="32"/>
        <v>UNLI STDJEVONJOHNSON</v>
      </c>
      <c r="BC50" s="323" t="str">
        <f t="shared" si="33"/>
        <v>4340747</v>
      </c>
      <c r="BE50" s="87">
        <v>47</v>
      </c>
      <c r="BF50" s="249" t="str">
        <f t="shared" si="57"/>
        <v>UNLI STD</v>
      </c>
      <c r="BG50" s="249" t="str">
        <f t="shared" si="58"/>
        <v>JEVON</v>
      </c>
      <c r="BH50" s="249" t="str">
        <f t="shared" si="59"/>
        <v>JOHNSON</v>
      </c>
      <c r="BI50" s="249" t="str">
        <f t="shared" si="60"/>
        <v>BMW S1000RR</v>
      </c>
      <c r="BJ50" s="249">
        <f t="shared" si="61"/>
        <v>10.005000000000001</v>
      </c>
      <c r="BK50" s="327">
        <f t="shared" si="63"/>
        <v>43407</v>
      </c>
      <c r="BL50" s="338">
        <f t="array" ref="BL50">MIN(IF(C:C=BB50,M:M))</f>
        <v>9.891</v>
      </c>
      <c r="BM50" s="138"/>
      <c r="BN50" s="241" t="b">
        <f t="shared" si="35"/>
        <v>0</v>
      </c>
      <c r="BT50" s="249" t="str">
        <f>CF50&amp;COUNTIF($CF$4:CF50,CF50)</f>
        <v>FALSE30</v>
      </c>
      <c r="BU50" s="334" t="str">
        <f t="shared" si="36"/>
        <v>4AWDCharletonMendes</v>
      </c>
      <c r="BW50" s="241" t="str">
        <f t="shared" si="37"/>
        <v>201847</v>
      </c>
      <c r="BX50" s="249">
        <v>47</v>
      </c>
      <c r="BY50" s="249" t="str">
        <f t="shared" si="38"/>
        <v>4AWD</v>
      </c>
      <c r="BZ50" s="249" t="str">
        <f t="shared" si="39"/>
        <v>Charleton</v>
      </c>
      <c r="CA50" s="249" t="str">
        <f t="shared" si="40"/>
        <v>Mendes</v>
      </c>
      <c r="CB50" s="249" t="str">
        <f t="shared" si="41"/>
        <v>Audi S3</v>
      </c>
      <c r="CC50" s="249">
        <f t="shared" si="42"/>
        <v>13.497</v>
      </c>
      <c r="CD50" s="345">
        <f t="shared" si="43"/>
        <v>43309</v>
      </c>
      <c r="CE50" s="249">
        <f t="array" ref="CE50">MIN(IF(C:C=BU50,M:M))</f>
        <v>12.409000000000001</v>
      </c>
      <c r="CF50" s="249" t="b">
        <f t="shared" si="44"/>
        <v>0</v>
      </c>
      <c r="CI50" s="241" t="str">
        <f t="shared" si="45"/>
        <v>TRUE47</v>
      </c>
      <c r="CK50" s="249">
        <v>47</v>
      </c>
      <c r="CL50" s="249" t="str">
        <f t="shared" si="46"/>
        <v>4EX</v>
      </c>
      <c r="CM50" s="249" t="str">
        <f t="shared" si="47"/>
        <v>Brandon</v>
      </c>
      <c r="CN50" s="249" t="str">
        <f t="shared" si="48"/>
        <v>Botha</v>
      </c>
      <c r="CO50" s="249" t="str">
        <f t="shared" si="49"/>
        <v>Opel Corsa</v>
      </c>
      <c r="CP50" s="249">
        <f t="shared" si="50"/>
        <v>14.555</v>
      </c>
      <c r="CQ50" s="345">
        <f t="shared" si="51"/>
        <v>43162</v>
      </c>
    </row>
    <row r="51" spans="1:95" x14ac:dyDescent="0.3">
      <c r="A51" s="249" t="str">
        <f>B51&amp;COUNTIF(B$4:$B51,B51)</f>
        <v>201847</v>
      </c>
      <c r="B51" s="249">
        <f t="shared" si="20"/>
        <v>2018</v>
      </c>
      <c r="C51" s="249" t="str">
        <f t="shared" si="21"/>
        <v>4AWDCharletonMendes</v>
      </c>
      <c r="D51" s="268" t="str">
        <f>N51&amp;COUNTIF(N$4:$N51,N51)</f>
        <v>4330914</v>
      </c>
      <c r="E51" s="268" t="str">
        <f>F51&amp;COUNTIF(F$4:$F51,F51)</f>
        <v>433094AWD3</v>
      </c>
      <c r="F51" s="268" t="str">
        <f t="shared" si="22"/>
        <v>433094AWD</v>
      </c>
      <c r="G51" s="249" t="str">
        <f>I51&amp;COUNTIF($I$4:I51,I51)</f>
        <v>4AWD4</v>
      </c>
      <c r="I51" s="249" t="s">
        <v>23</v>
      </c>
      <c r="J51" s="249" t="s">
        <v>597</v>
      </c>
      <c r="K51" s="249" t="s">
        <v>598</v>
      </c>
      <c r="L51" s="249" t="s">
        <v>87</v>
      </c>
      <c r="M51" s="249">
        <v>13.497</v>
      </c>
      <c r="N51" s="287">
        <v>43309</v>
      </c>
      <c r="O51" s="241"/>
      <c r="S51" s="249">
        <f t="shared" si="23"/>
        <v>12.457000000000001</v>
      </c>
      <c r="T51" s="249" t="str">
        <f t="shared" si="0"/>
        <v>4EX48</v>
      </c>
      <c r="U51" s="249">
        <v>48</v>
      </c>
      <c r="V51" s="249" t="str">
        <f t="shared" si="1"/>
        <v>4EX</v>
      </c>
      <c r="W51" s="249" t="str">
        <f t="shared" si="2"/>
        <v>Christo</v>
      </c>
      <c r="X51" s="249" t="str">
        <f t="shared" si="3"/>
        <v>Engelbrecht</v>
      </c>
      <c r="Y51" s="249" t="str">
        <f t="shared" si="4"/>
        <v>Toyota/Honda</v>
      </c>
      <c r="Z51" s="249">
        <f t="shared" si="5"/>
        <v>12.457000000000001</v>
      </c>
      <c r="AA51" s="268">
        <f t="shared" si="6"/>
        <v>42917</v>
      </c>
      <c r="AB51" s="269"/>
      <c r="AC51" s="292">
        <f t="shared" si="24"/>
        <v>13.048</v>
      </c>
      <c r="AD51" s="249">
        <v>48</v>
      </c>
      <c r="AE51" s="249" t="str">
        <f t="shared" si="52"/>
        <v>4EX</v>
      </c>
      <c r="AF51" s="203" t="str">
        <f t="shared" si="25"/>
        <v>Ishmael</v>
      </c>
      <c r="AG51" s="204" t="str">
        <f t="shared" si="26"/>
        <v>Jattiem</v>
      </c>
      <c r="AH51" s="249" t="str">
        <f t="shared" si="27"/>
        <v>Fiat Uno Turbo</v>
      </c>
      <c r="AI51" s="249">
        <f t="shared" si="28"/>
        <v>13.048</v>
      </c>
      <c r="AJ51" s="268">
        <f t="shared" si="29"/>
        <v>42798</v>
      </c>
      <c r="AK51" s="249" t="str">
        <f t="shared" si="64"/>
        <v>Ishmael Jattiem</v>
      </c>
      <c r="AL51" s="249" t="str">
        <f>COUNTIF($AK$4:AK51,AK51)&amp;AK51</f>
        <v>1Ishmael Jattiem</v>
      </c>
      <c r="AM51" s="138"/>
      <c r="AN51" s="138"/>
      <c r="AO51" s="241">
        <f>COUNTIF($AK$4:AK51,AK51)</f>
        <v>1</v>
      </c>
      <c r="AP51" s="241">
        <f t="shared" si="55"/>
        <v>13.048</v>
      </c>
      <c r="AQ51" s="249" t="e">
        <f t="shared" si="56"/>
        <v>#NUM!</v>
      </c>
      <c r="AR51" s="138"/>
      <c r="BB51" s="334" t="str">
        <f t="shared" si="32"/>
        <v>---</v>
      </c>
      <c r="BC51" s="323" t="str">
        <f t="shared" si="33"/>
        <v>4340748</v>
      </c>
      <c r="BE51" s="87">
        <v>48</v>
      </c>
      <c r="BF51" s="249" t="str">
        <f t="shared" si="57"/>
        <v>-</v>
      </c>
      <c r="BG51" s="249" t="str">
        <f t="shared" si="58"/>
        <v>-</v>
      </c>
      <c r="BH51" s="249" t="str">
        <f t="shared" si="59"/>
        <v>-</v>
      </c>
      <c r="BI51" s="249" t="str">
        <f t="shared" si="60"/>
        <v>-</v>
      </c>
      <c r="BJ51" s="249" t="str">
        <f t="shared" si="61"/>
        <v>-</v>
      </c>
      <c r="BK51" s="327" t="str">
        <f t="shared" si="63"/>
        <v>-</v>
      </c>
      <c r="BL51" s="338">
        <f t="array" ref="BL51">MIN(IF(C:C=BB51,M:M))</f>
        <v>0</v>
      </c>
      <c r="BM51" s="138"/>
      <c r="BN51" s="241" t="b">
        <f t="shared" si="35"/>
        <v>0</v>
      </c>
      <c r="BT51" s="249" t="str">
        <f>CF51&amp;COUNTIF($CF$4:CF51,CF51)</f>
        <v>TRUE18</v>
      </c>
      <c r="BU51" s="334" t="str">
        <f t="shared" si="36"/>
        <v>4BFJamianQuirk</v>
      </c>
      <c r="BW51" s="241" t="str">
        <f t="shared" si="37"/>
        <v>201848</v>
      </c>
      <c r="BX51" s="249">
        <v>48</v>
      </c>
      <c r="BY51" s="249" t="str">
        <f t="shared" si="38"/>
        <v>4BF</v>
      </c>
      <c r="BZ51" s="249" t="str">
        <f t="shared" si="39"/>
        <v>Jamian</v>
      </c>
      <c r="CA51" s="249" t="str">
        <f t="shared" si="40"/>
        <v>Quirk</v>
      </c>
      <c r="CB51" s="249" t="str">
        <f t="shared" si="41"/>
        <v>VW Golf 6 Edition</v>
      </c>
      <c r="CC51" s="249">
        <f t="shared" si="42"/>
        <v>11.984999999999999</v>
      </c>
      <c r="CD51" s="345">
        <f t="shared" si="43"/>
        <v>43309</v>
      </c>
      <c r="CE51" s="249">
        <f t="array" ref="CE51">MIN(IF(C:C=BU51,M:M))</f>
        <v>11.984999999999999</v>
      </c>
      <c r="CF51" s="249" t="b">
        <f t="shared" si="44"/>
        <v>1</v>
      </c>
      <c r="CI51" s="241" t="str">
        <f t="shared" si="45"/>
        <v>TRUE48</v>
      </c>
      <c r="CK51" s="249">
        <v>48</v>
      </c>
      <c r="CL51" s="249" t="str">
        <f t="shared" si="46"/>
        <v>4EX</v>
      </c>
      <c r="CM51" s="249" t="str">
        <f t="shared" si="47"/>
        <v>Barry</v>
      </c>
      <c r="CN51" s="249" t="str">
        <f t="shared" si="48"/>
        <v>Wehmeyer</v>
      </c>
      <c r="CO51" s="249" t="str">
        <f t="shared" si="49"/>
        <v>Nissan SR20</v>
      </c>
      <c r="CP51" s="249">
        <f t="shared" si="50"/>
        <v>14.765000000000001</v>
      </c>
      <c r="CQ51" s="345">
        <f t="shared" si="51"/>
        <v>43162</v>
      </c>
    </row>
    <row r="52" spans="1:95" x14ac:dyDescent="0.3">
      <c r="A52" s="249" t="str">
        <f>B52&amp;COUNTIF(B$4:$B52,B52)</f>
        <v>201848</v>
      </c>
      <c r="B52" s="249">
        <f t="shared" si="20"/>
        <v>2018</v>
      </c>
      <c r="C52" s="249" t="str">
        <f t="shared" si="21"/>
        <v>4BFJamianQuirk</v>
      </c>
      <c r="D52" s="268" t="str">
        <f>N52&amp;COUNTIF(N$4:$N52,N52)</f>
        <v>4330915</v>
      </c>
      <c r="E52" s="268" t="str">
        <f>F52&amp;COUNTIF(F$4:$F52,F52)</f>
        <v>433094BF1</v>
      </c>
      <c r="F52" s="268" t="str">
        <f t="shared" si="22"/>
        <v>433094BF</v>
      </c>
      <c r="G52" s="249" t="str">
        <f>I52&amp;COUNTIF($I$4:I52,I52)</f>
        <v>4BF5</v>
      </c>
      <c r="I52" s="249" t="s">
        <v>0</v>
      </c>
      <c r="J52" s="249" t="s">
        <v>575</v>
      </c>
      <c r="K52" s="249" t="s">
        <v>576</v>
      </c>
      <c r="L52" s="249" t="s">
        <v>416</v>
      </c>
      <c r="M52" s="249">
        <v>11.984999999999999</v>
      </c>
      <c r="N52" s="287">
        <v>43309</v>
      </c>
      <c r="O52" s="241"/>
      <c r="S52" s="249">
        <f t="shared" si="23"/>
        <v>13.538</v>
      </c>
      <c r="T52" s="249" t="str">
        <f t="shared" si="0"/>
        <v>4EX49</v>
      </c>
      <c r="U52" s="249">
        <v>49</v>
      </c>
      <c r="V52" s="249" t="str">
        <f t="shared" si="1"/>
        <v>4EX</v>
      </c>
      <c r="W52" s="249" t="str">
        <f t="shared" si="2"/>
        <v>Ziyaad</v>
      </c>
      <c r="X52" s="249" t="str">
        <f t="shared" si="3"/>
        <v>Solomon</v>
      </c>
      <c r="Y52" s="249" t="str">
        <f t="shared" si="4"/>
        <v>Nissan VVL</v>
      </c>
      <c r="Z52" s="249">
        <f t="shared" si="5"/>
        <v>13.538</v>
      </c>
      <c r="AA52" s="268">
        <f t="shared" si="6"/>
        <v>42917</v>
      </c>
      <c r="AB52" s="269"/>
      <c r="AC52" s="292">
        <f t="shared" si="24"/>
        <v>13.048</v>
      </c>
      <c r="AD52" s="249">
        <v>49</v>
      </c>
      <c r="AE52" s="249" t="str">
        <f t="shared" si="52"/>
        <v>4EX</v>
      </c>
      <c r="AF52" s="203" t="str">
        <f t="shared" si="25"/>
        <v>Ishmael</v>
      </c>
      <c r="AG52" s="204" t="str">
        <f t="shared" si="26"/>
        <v>Jattiem</v>
      </c>
      <c r="AH52" s="249" t="str">
        <f t="shared" si="27"/>
        <v>Fiat Uno Turbo</v>
      </c>
      <c r="AI52" s="249">
        <f t="shared" si="28"/>
        <v>13.048</v>
      </c>
      <c r="AJ52" s="268">
        <f t="shared" si="29"/>
        <v>42798</v>
      </c>
      <c r="AK52" s="249" t="str">
        <f t="shared" si="64"/>
        <v>Ishmael Jattiem</v>
      </c>
      <c r="AL52" s="249" t="str">
        <f>COUNTIF($AK$4:AK52,AK52)&amp;AK52</f>
        <v>2Ishmael Jattiem</v>
      </c>
      <c r="AM52" s="138"/>
      <c r="AN52" s="138"/>
      <c r="AO52" s="241">
        <f>COUNTIF($AK$4:AK52,AK52)</f>
        <v>2</v>
      </c>
      <c r="AP52" s="241" t="b">
        <f t="shared" si="55"/>
        <v>0</v>
      </c>
      <c r="AQ52" s="249" t="e">
        <f t="shared" si="56"/>
        <v>#NUM!</v>
      </c>
      <c r="AR52" s="138"/>
      <c r="BB52" s="334" t="str">
        <f t="shared" si="32"/>
        <v>---</v>
      </c>
      <c r="BC52" s="323" t="str">
        <f t="shared" si="33"/>
        <v>4340749</v>
      </c>
      <c r="BE52" s="87">
        <v>49</v>
      </c>
      <c r="BF52" s="249" t="str">
        <f t="shared" si="57"/>
        <v>-</v>
      </c>
      <c r="BG52" s="249" t="str">
        <f t="shared" si="58"/>
        <v>-</v>
      </c>
      <c r="BH52" s="249" t="str">
        <f t="shared" si="59"/>
        <v>-</v>
      </c>
      <c r="BI52" s="249" t="str">
        <f t="shared" si="60"/>
        <v>-</v>
      </c>
      <c r="BJ52" s="249" t="str">
        <f t="shared" si="61"/>
        <v>-</v>
      </c>
      <c r="BK52" s="327" t="str">
        <f t="shared" si="63"/>
        <v>-</v>
      </c>
      <c r="BL52" s="338">
        <f t="array" ref="BL52">MIN(IF(C:C=BB52,M:M))</f>
        <v>0</v>
      </c>
      <c r="BM52" s="138"/>
      <c r="BN52" s="241" t="b">
        <f t="shared" si="35"/>
        <v>0</v>
      </c>
      <c r="BT52" s="249" t="str">
        <f>CF52&amp;COUNTIF($CF$4:CF52,CF52)</f>
        <v>TRUE19</v>
      </c>
      <c r="BU52" s="334" t="str">
        <f t="shared" si="36"/>
        <v>4BFTaahirMoodley</v>
      </c>
      <c r="BW52" s="241" t="str">
        <f t="shared" si="37"/>
        <v>201849</v>
      </c>
      <c r="BX52" s="249">
        <v>49</v>
      </c>
      <c r="BY52" s="249" t="str">
        <f t="shared" si="38"/>
        <v>4BF</v>
      </c>
      <c r="BZ52" s="249" t="str">
        <f t="shared" si="39"/>
        <v>Taahir</v>
      </c>
      <c r="CA52" s="249" t="str">
        <f t="shared" si="40"/>
        <v>Moodley</v>
      </c>
      <c r="CB52" s="249" t="str">
        <f t="shared" si="41"/>
        <v>VW Golf 7 GTI</v>
      </c>
      <c r="CC52" s="249">
        <f t="shared" si="42"/>
        <v>12.847</v>
      </c>
      <c r="CD52" s="345">
        <f t="shared" si="43"/>
        <v>43309</v>
      </c>
      <c r="CE52" s="249">
        <f t="array" ref="CE52">MIN(IF(C:C=BU52,M:M))</f>
        <v>12.847</v>
      </c>
      <c r="CF52" s="249" t="b">
        <f t="shared" si="44"/>
        <v>1</v>
      </c>
      <c r="CI52" s="241" t="str">
        <f t="shared" si="45"/>
        <v>TRUE49</v>
      </c>
      <c r="CK52" s="249">
        <v>49</v>
      </c>
      <c r="CL52" s="249" t="str">
        <f t="shared" si="46"/>
        <v>4S</v>
      </c>
      <c r="CM52" s="249" t="str">
        <f t="shared" si="47"/>
        <v>Willie</v>
      </c>
      <c r="CN52" s="249" t="str">
        <f t="shared" si="48"/>
        <v>Fouche</v>
      </c>
      <c r="CO52" s="249" t="str">
        <f t="shared" si="49"/>
        <v>Champ 2ltr Turbo</v>
      </c>
      <c r="CP52" s="249">
        <f t="shared" si="50"/>
        <v>11.090999999999999</v>
      </c>
      <c r="CQ52" s="345">
        <f t="shared" si="51"/>
        <v>43162</v>
      </c>
    </row>
    <row r="53" spans="1:95" x14ac:dyDescent="0.3">
      <c r="A53" s="249" t="str">
        <f>B53&amp;COUNTIF(B$4:$B53,B53)</f>
        <v>201849</v>
      </c>
      <c r="B53" s="249">
        <f t="shared" si="20"/>
        <v>2018</v>
      </c>
      <c r="C53" s="249" t="str">
        <f t="shared" si="21"/>
        <v>4BFTaahirMoodley</v>
      </c>
      <c r="D53" s="268" t="str">
        <f>N53&amp;COUNTIF(N$4:$N53,N53)</f>
        <v>4330916</v>
      </c>
      <c r="E53" s="268" t="str">
        <f>F53&amp;COUNTIF(F$4:$F53,F53)</f>
        <v>433094BF2</v>
      </c>
      <c r="F53" s="268" t="str">
        <f t="shared" si="22"/>
        <v>433094BF</v>
      </c>
      <c r="G53" s="249" t="str">
        <f>I53&amp;COUNTIF($I$4:I53,I53)</f>
        <v>4BF6</v>
      </c>
      <c r="I53" s="249" t="s">
        <v>0</v>
      </c>
      <c r="J53" s="249" t="s">
        <v>599</v>
      </c>
      <c r="K53" s="249" t="s">
        <v>600</v>
      </c>
      <c r="L53" s="249" t="s">
        <v>440</v>
      </c>
      <c r="M53" s="249">
        <v>12.847</v>
      </c>
      <c r="N53" s="287">
        <v>43309</v>
      </c>
      <c r="O53" s="241"/>
      <c r="S53" s="249">
        <f t="shared" si="23"/>
        <v>11.717000000000001</v>
      </c>
      <c r="T53" s="249" t="str">
        <f t="shared" si="0"/>
        <v>4EX50</v>
      </c>
      <c r="U53" s="249">
        <v>50</v>
      </c>
      <c r="V53" s="249" t="str">
        <f t="shared" si="1"/>
        <v>4EX</v>
      </c>
      <c r="W53" s="249" t="str">
        <f t="shared" si="2"/>
        <v>Nazeem</v>
      </c>
      <c r="X53" s="249" t="str">
        <f t="shared" si="3"/>
        <v>Sirkhotte</v>
      </c>
      <c r="Y53" s="249" t="str">
        <f t="shared" si="4"/>
        <v>Honda Vtec Turbo</v>
      </c>
      <c r="Z53" s="249">
        <f t="shared" si="5"/>
        <v>11.717000000000001</v>
      </c>
      <c r="AA53" s="268">
        <f t="shared" si="6"/>
        <v>42868</v>
      </c>
      <c r="AB53" s="269"/>
      <c r="AC53" s="292">
        <f t="shared" si="24"/>
        <v>13.067</v>
      </c>
      <c r="AD53" s="249">
        <v>50</v>
      </c>
      <c r="AE53" s="249" t="str">
        <f t="shared" si="52"/>
        <v>4EX</v>
      </c>
      <c r="AF53" s="203" t="str">
        <f t="shared" si="25"/>
        <v>Matthew</v>
      </c>
      <c r="AG53" s="204" t="str">
        <f t="shared" si="26"/>
        <v>Bussy</v>
      </c>
      <c r="AH53" s="249" t="str">
        <f t="shared" si="27"/>
        <v>Toyota Tazz</v>
      </c>
      <c r="AI53" s="249">
        <f t="shared" si="28"/>
        <v>13.067</v>
      </c>
      <c r="AJ53" s="268">
        <f t="shared" si="29"/>
        <v>43309</v>
      </c>
      <c r="AK53" s="249" t="str">
        <f t="shared" si="64"/>
        <v>Matthew Bussy</v>
      </c>
      <c r="AL53" s="249" t="str">
        <f>COUNTIF($AK$4:AK53,AK53)&amp;AK53</f>
        <v>3Matthew Bussy</v>
      </c>
      <c r="AM53" s="138"/>
      <c r="AN53" s="138"/>
      <c r="AO53" s="241">
        <f>COUNTIF($AK$4:AK53,AK53)</f>
        <v>3</v>
      </c>
      <c r="AP53" s="241" t="b">
        <f t="shared" si="55"/>
        <v>0</v>
      </c>
      <c r="AQ53" s="249" t="e">
        <f t="shared" si="56"/>
        <v>#NUM!</v>
      </c>
      <c r="AR53" s="138"/>
      <c r="BB53" s="334" t="str">
        <f t="shared" si="32"/>
        <v>---</v>
      </c>
      <c r="BC53" s="323" t="str">
        <f t="shared" si="33"/>
        <v>4340750</v>
      </c>
      <c r="BE53" s="87">
        <v>50</v>
      </c>
      <c r="BF53" s="249" t="str">
        <f t="shared" si="57"/>
        <v>-</v>
      </c>
      <c r="BG53" s="249" t="str">
        <f t="shared" si="58"/>
        <v>-</v>
      </c>
      <c r="BH53" s="249" t="str">
        <f t="shared" si="59"/>
        <v>-</v>
      </c>
      <c r="BI53" s="249" t="str">
        <f t="shared" si="60"/>
        <v>-</v>
      </c>
      <c r="BJ53" s="249" t="str">
        <f t="shared" si="61"/>
        <v>-</v>
      </c>
      <c r="BK53" s="327" t="str">
        <f t="shared" si="63"/>
        <v>-</v>
      </c>
      <c r="BL53" s="338">
        <f t="array" ref="BL53">MIN(IF(C:C=BB53,M:M))</f>
        <v>0</v>
      </c>
      <c r="BM53" s="138"/>
      <c r="BN53" s="241" t="b">
        <f t="shared" si="35"/>
        <v>0</v>
      </c>
      <c r="BT53" s="249" t="str">
        <f>CF53&amp;COUNTIF($CF$4:CF53,CF53)</f>
        <v>TRUE20</v>
      </c>
      <c r="BU53" s="334" t="str">
        <f t="shared" si="36"/>
        <v>4BFDonavanVosloo</v>
      </c>
      <c r="BW53" s="241" t="str">
        <f t="shared" si="37"/>
        <v>201850</v>
      </c>
      <c r="BX53" s="249">
        <v>50</v>
      </c>
      <c r="BY53" s="249" t="str">
        <f t="shared" si="38"/>
        <v>4BF</v>
      </c>
      <c r="BZ53" s="249" t="str">
        <f t="shared" si="39"/>
        <v>Donavan</v>
      </c>
      <c r="CA53" s="249" t="str">
        <f t="shared" si="40"/>
        <v>Vosloo</v>
      </c>
      <c r="CB53" s="249" t="str">
        <f t="shared" si="41"/>
        <v>VW Scirocco</v>
      </c>
      <c r="CC53" s="249">
        <f t="shared" si="42"/>
        <v>12.956</v>
      </c>
      <c r="CD53" s="345">
        <f t="shared" si="43"/>
        <v>43309</v>
      </c>
      <c r="CE53" s="249">
        <f t="array" ref="CE53">MIN(IF(C:C=BU53,M:M))</f>
        <v>12.956</v>
      </c>
      <c r="CF53" s="249" t="b">
        <f t="shared" si="44"/>
        <v>1</v>
      </c>
      <c r="CI53" s="241" t="str">
        <f t="shared" si="45"/>
        <v>TRUE50</v>
      </c>
      <c r="CK53" s="249">
        <v>50</v>
      </c>
      <c r="CL53" s="249" t="str">
        <f t="shared" si="46"/>
        <v>4S</v>
      </c>
      <c r="CM53" s="249" t="str">
        <f t="shared" si="47"/>
        <v>Sharief</v>
      </c>
      <c r="CN53" s="249" t="str">
        <f t="shared" si="48"/>
        <v>Gallie</v>
      </c>
      <c r="CO53" s="249" t="str">
        <f t="shared" si="49"/>
        <v>VW Golf MK1</v>
      </c>
      <c r="CP53" s="249">
        <f t="shared" si="50"/>
        <v>12.708</v>
      </c>
      <c r="CQ53" s="345">
        <f t="shared" si="51"/>
        <v>43162</v>
      </c>
    </row>
    <row r="54" spans="1:95" x14ac:dyDescent="0.3">
      <c r="A54" s="249" t="str">
        <f>B54&amp;COUNTIF(B$4:$B54,B54)</f>
        <v>201850</v>
      </c>
      <c r="B54" s="249">
        <f t="shared" si="20"/>
        <v>2018</v>
      </c>
      <c r="C54" s="249" t="str">
        <f t="shared" si="21"/>
        <v>4BFDonavanVosloo</v>
      </c>
      <c r="D54" s="268" t="str">
        <f>N54&amp;COUNTIF(N$4:$N54,N54)</f>
        <v>4330917</v>
      </c>
      <c r="E54" s="268" t="str">
        <f>F54&amp;COUNTIF(F$4:$F54,F54)</f>
        <v>433094BF3</v>
      </c>
      <c r="F54" s="268" t="str">
        <f t="shared" si="22"/>
        <v>433094BF</v>
      </c>
      <c r="G54" s="249" t="str">
        <f>I54&amp;COUNTIF($I$4:I54,I54)</f>
        <v>4BF7</v>
      </c>
      <c r="I54" s="249" t="s">
        <v>0</v>
      </c>
      <c r="J54" s="249" t="s">
        <v>578</v>
      </c>
      <c r="K54" s="249" t="s">
        <v>263</v>
      </c>
      <c r="L54" s="249" t="s">
        <v>418</v>
      </c>
      <c r="M54" s="249">
        <v>12.956</v>
      </c>
      <c r="N54" s="287">
        <v>43309</v>
      </c>
      <c r="O54" s="241"/>
      <c r="S54" s="249">
        <f t="shared" si="23"/>
        <v>13.579000000000001</v>
      </c>
      <c r="T54" s="249" t="str">
        <f t="shared" si="0"/>
        <v>4EX51</v>
      </c>
      <c r="U54" s="249">
        <v>51</v>
      </c>
      <c r="V54" s="249" t="str">
        <f t="shared" si="1"/>
        <v>4EX</v>
      </c>
      <c r="W54" s="249" t="str">
        <f t="shared" si="2"/>
        <v>Ifaan</v>
      </c>
      <c r="X54" s="249" t="str">
        <f t="shared" si="3"/>
        <v>Abrahams</v>
      </c>
      <c r="Y54" s="249" t="str">
        <f t="shared" si="4"/>
        <v>Nissan Sabre 2ltr</v>
      </c>
      <c r="Z54" s="249">
        <f t="shared" si="5"/>
        <v>13.579000000000001</v>
      </c>
      <c r="AA54" s="268">
        <f t="shared" si="6"/>
        <v>42868</v>
      </c>
      <c r="AB54" s="269"/>
      <c r="AC54" s="292">
        <f t="shared" si="24"/>
        <v>13.082000000000001</v>
      </c>
      <c r="AD54" s="249">
        <v>51</v>
      </c>
      <c r="AE54" s="249" t="str">
        <f t="shared" si="52"/>
        <v>4EX</v>
      </c>
      <c r="AF54" s="203" t="str">
        <f t="shared" si="25"/>
        <v>Nazeem</v>
      </c>
      <c r="AG54" s="204" t="str">
        <f t="shared" si="26"/>
        <v>Sirkhotte</v>
      </c>
      <c r="AH54" s="249" t="str">
        <f t="shared" si="27"/>
        <v>Honda Vtec Turbo</v>
      </c>
      <c r="AI54" s="249">
        <f t="shared" si="28"/>
        <v>13.082000000000001</v>
      </c>
      <c r="AJ54" s="268">
        <f t="shared" si="29"/>
        <v>43086</v>
      </c>
      <c r="AK54" s="249" t="str">
        <f t="shared" ref="AK54:AK117" si="65">AF54&amp;" "&amp;AG54</f>
        <v>Nazeem Sirkhotte</v>
      </c>
      <c r="AL54" s="249" t="str">
        <f>COUNTIF($AK$4:AK54,AK54)&amp;AK54</f>
        <v>8Nazeem Sirkhotte</v>
      </c>
      <c r="AM54" s="138"/>
      <c r="AN54" s="138"/>
      <c r="BB54" s="334" t="str">
        <f t="shared" si="32"/>
        <v>---</v>
      </c>
      <c r="BC54" s="323" t="str">
        <f t="shared" si="33"/>
        <v>4340751</v>
      </c>
      <c r="BE54" s="87">
        <v>51</v>
      </c>
      <c r="BF54" s="249" t="str">
        <f t="shared" si="57"/>
        <v>-</v>
      </c>
      <c r="BG54" s="249" t="str">
        <f t="shared" si="58"/>
        <v>-</v>
      </c>
      <c r="BH54" s="249" t="str">
        <f t="shared" si="59"/>
        <v>-</v>
      </c>
      <c r="BI54" s="249" t="str">
        <f t="shared" si="60"/>
        <v>-</v>
      </c>
      <c r="BJ54" s="249" t="str">
        <f t="shared" si="61"/>
        <v>-</v>
      </c>
      <c r="BK54" s="327" t="str">
        <f t="shared" si="63"/>
        <v>-</v>
      </c>
      <c r="BL54" s="338">
        <f t="array" ref="BL54">MIN(IF(C:C=BB54,M:M))</f>
        <v>0</v>
      </c>
      <c r="BM54" s="138"/>
      <c r="BN54" s="241" t="b">
        <f t="shared" si="35"/>
        <v>0</v>
      </c>
      <c r="BT54" s="249" t="str">
        <f>CF54&amp;COUNTIF($CF$4:CF54,CF54)</f>
        <v>TRUE21</v>
      </c>
      <c r="BU54" s="334" t="str">
        <f t="shared" si="36"/>
        <v>4BFDanielDe Jager</v>
      </c>
      <c r="BW54" s="241" t="str">
        <f t="shared" si="37"/>
        <v>201851</v>
      </c>
      <c r="BX54" s="249">
        <v>51</v>
      </c>
      <c r="BY54" s="249" t="str">
        <f t="shared" si="38"/>
        <v>4BF</v>
      </c>
      <c r="BZ54" s="249" t="str">
        <f t="shared" si="39"/>
        <v>Daniel</v>
      </c>
      <c r="CA54" s="249" t="str">
        <f t="shared" si="40"/>
        <v>De Jager</v>
      </c>
      <c r="CB54" s="249" t="str">
        <f t="shared" si="41"/>
        <v>Audi TFS</v>
      </c>
      <c r="CC54" s="249">
        <f t="shared" si="42"/>
        <v>13.632999999999999</v>
      </c>
      <c r="CD54" s="345">
        <f t="shared" si="43"/>
        <v>43309</v>
      </c>
      <c r="CE54" s="249">
        <f t="array" ref="CE54">MIN(IF(C:C=BU54,M:M))</f>
        <v>13.632999999999999</v>
      </c>
      <c r="CF54" s="249" t="b">
        <f t="shared" si="44"/>
        <v>1</v>
      </c>
      <c r="CI54" s="241" t="str">
        <f t="shared" si="45"/>
        <v>TRUE51</v>
      </c>
      <c r="CK54" s="249">
        <v>51</v>
      </c>
      <c r="CL54" s="249" t="str">
        <f t="shared" si="46"/>
        <v>6AR</v>
      </c>
      <c r="CM54" s="249" t="str">
        <f t="shared" si="47"/>
        <v>Shiraaz</v>
      </c>
      <c r="CN54" s="249" t="str">
        <f t="shared" si="48"/>
        <v>Mahomed</v>
      </c>
      <c r="CO54" s="249" t="str">
        <f t="shared" si="49"/>
        <v>BMW 325 is</v>
      </c>
      <c r="CP54" s="249">
        <f t="shared" si="50"/>
        <v>15.023999999999999</v>
      </c>
      <c r="CQ54" s="345">
        <f t="shared" si="51"/>
        <v>43162</v>
      </c>
    </row>
    <row r="55" spans="1:95" x14ac:dyDescent="0.3">
      <c r="A55" s="249" t="str">
        <f>B55&amp;COUNTIF(B$4:$B55,B55)</f>
        <v>201851</v>
      </c>
      <c r="B55" s="249">
        <f t="shared" si="20"/>
        <v>2018</v>
      </c>
      <c r="C55" s="249" t="str">
        <f t="shared" si="21"/>
        <v>4BFDanielDe Jager</v>
      </c>
      <c r="D55" s="268" t="str">
        <f>N55&amp;COUNTIF(N$4:$N55,N55)</f>
        <v>4330918</v>
      </c>
      <c r="E55" s="268" t="str">
        <f>F55&amp;COUNTIF(F$4:$F55,F55)</f>
        <v>433094BF4</v>
      </c>
      <c r="F55" s="268" t="str">
        <f t="shared" si="22"/>
        <v>433094BF</v>
      </c>
      <c r="G55" s="249" t="str">
        <f>I55&amp;COUNTIF($I$4:I55,I55)</f>
        <v>4BF8</v>
      </c>
      <c r="I55" s="249" t="s">
        <v>0</v>
      </c>
      <c r="J55" s="249" t="s">
        <v>183</v>
      </c>
      <c r="K55" s="249" t="s">
        <v>820</v>
      </c>
      <c r="L55" s="249" t="s">
        <v>441</v>
      </c>
      <c r="M55" s="249">
        <v>13.632999999999999</v>
      </c>
      <c r="N55" s="287">
        <v>43309</v>
      </c>
      <c r="O55" s="241"/>
      <c r="S55" s="249">
        <f t="shared" si="23"/>
        <v>13.967000000000001</v>
      </c>
      <c r="T55" s="249" t="str">
        <f t="shared" si="0"/>
        <v>4EX52</v>
      </c>
      <c r="U55" s="249">
        <v>52</v>
      </c>
      <c r="V55" s="249" t="str">
        <f t="shared" si="1"/>
        <v>4EX</v>
      </c>
      <c r="W55" s="249" t="str">
        <f t="shared" si="2"/>
        <v>Reynard</v>
      </c>
      <c r="X55" s="249" t="str">
        <f t="shared" si="3"/>
        <v>Stander</v>
      </c>
      <c r="Y55" s="249" t="str">
        <f t="shared" si="4"/>
        <v>Nissan Sentra SR20</v>
      </c>
      <c r="Z55" s="249">
        <f t="shared" si="5"/>
        <v>13.967000000000001</v>
      </c>
      <c r="AA55" s="268">
        <f t="shared" si="6"/>
        <v>42868</v>
      </c>
      <c r="AB55" s="269"/>
      <c r="AC55" s="292">
        <f t="shared" si="24"/>
        <v>13.212</v>
      </c>
      <c r="AD55" s="249">
        <v>52</v>
      </c>
      <c r="AE55" s="249" t="str">
        <f t="shared" si="52"/>
        <v>4EX</v>
      </c>
      <c r="AF55" s="203" t="str">
        <f t="shared" si="25"/>
        <v>Tiaan</v>
      </c>
      <c r="AG55" s="204" t="str">
        <f t="shared" si="26"/>
        <v>Esterhuizen</v>
      </c>
      <c r="AH55" s="249" t="str">
        <f t="shared" si="27"/>
        <v>Toyota Beams</v>
      </c>
      <c r="AI55" s="249">
        <f t="shared" si="28"/>
        <v>13.212</v>
      </c>
      <c r="AJ55" s="268">
        <f t="shared" si="29"/>
        <v>43162</v>
      </c>
      <c r="AK55" s="249" t="str">
        <f t="shared" si="65"/>
        <v>Tiaan Esterhuizen</v>
      </c>
      <c r="AL55" s="249" t="str">
        <f>COUNTIF($AK$4:AK55,AK55)&amp;AK55</f>
        <v>1Tiaan Esterhuizen</v>
      </c>
      <c r="AM55" s="138"/>
      <c r="AN55" s="138"/>
      <c r="BB55" s="334" t="str">
        <f t="shared" si="32"/>
        <v>---</v>
      </c>
      <c r="BC55" s="323" t="str">
        <f t="shared" si="33"/>
        <v>4340752</v>
      </c>
      <c r="BE55" s="87">
        <v>52</v>
      </c>
      <c r="BF55" s="249" t="str">
        <f t="shared" si="57"/>
        <v>-</v>
      </c>
      <c r="BG55" s="249" t="str">
        <f t="shared" si="58"/>
        <v>-</v>
      </c>
      <c r="BH55" s="249" t="str">
        <f t="shared" si="59"/>
        <v>-</v>
      </c>
      <c r="BI55" s="249" t="str">
        <f t="shared" si="60"/>
        <v>-</v>
      </c>
      <c r="BJ55" s="249" t="str">
        <f t="shared" si="61"/>
        <v>-</v>
      </c>
      <c r="BK55" s="327" t="str">
        <f t="shared" si="63"/>
        <v>-</v>
      </c>
      <c r="BL55" s="338">
        <f t="array" ref="BL55">MIN(IF(C:C=BB55,M:M))</f>
        <v>0</v>
      </c>
      <c r="BM55" s="138"/>
      <c r="BN55" s="241" t="b">
        <f t="shared" si="35"/>
        <v>0</v>
      </c>
      <c r="BT55" s="249" t="str">
        <f>CF55&amp;COUNTIF($CF$4:CF55,CF55)</f>
        <v>TRUE22</v>
      </c>
      <c r="BU55" s="334" t="str">
        <f t="shared" si="36"/>
        <v>4BRNazeemSirkhotte</v>
      </c>
      <c r="BW55" s="241" t="str">
        <f t="shared" si="37"/>
        <v>201852</v>
      </c>
      <c r="BX55" s="249">
        <v>52</v>
      </c>
      <c r="BY55" s="249" t="str">
        <f t="shared" si="38"/>
        <v>4BR</v>
      </c>
      <c r="BZ55" s="249" t="str">
        <f t="shared" si="39"/>
        <v>Nazeem</v>
      </c>
      <c r="CA55" s="249" t="str">
        <f t="shared" si="40"/>
        <v>Sirkhotte</v>
      </c>
      <c r="CB55" s="249" t="str">
        <f t="shared" si="41"/>
        <v>Toyota MR2</v>
      </c>
      <c r="CC55" s="249">
        <f t="shared" si="42"/>
        <v>15.715</v>
      </c>
      <c r="CD55" s="345">
        <f t="shared" si="43"/>
        <v>43309</v>
      </c>
      <c r="CE55" s="249">
        <f t="array" ref="CE55">MIN(IF(C:C=BU55,M:M))</f>
        <v>15.715</v>
      </c>
      <c r="CF55" s="249" t="b">
        <f t="shared" si="44"/>
        <v>1</v>
      </c>
      <c r="CI55" s="241" t="str">
        <f t="shared" si="45"/>
        <v>TRUE52</v>
      </c>
      <c r="CK55" s="249">
        <v>52</v>
      </c>
      <c r="CL55" s="249" t="str">
        <f t="shared" si="46"/>
        <v>6AWD</v>
      </c>
      <c r="CM55" s="249" t="str">
        <f t="shared" si="47"/>
        <v>Jacques</v>
      </c>
      <c r="CN55" s="249" t="str">
        <f t="shared" si="48"/>
        <v>Klase</v>
      </c>
      <c r="CO55" s="249" t="str">
        <f t="shared" si="49"/>
        <v>Nissan GTR</v>
      </c>
      <c r="CP55" s="249">
        <f t="shared" si="50"/>
        <v>11.151</v>
      </c>
      <c r="CQ55" s="345">
        <f t="shared" si="51"/>
        <v>43162</v>
      </c>
    </row>
    <row r="56" spans="1:95" x14ac:dyDescent="0.3">
      <c r="A56" s="249" t="str">
        <f>B56&amp;COUNTIF(B$4:$B56,B56)</f>
        <v>201852</v>
      </c>
      <c r="B56" s="249">
        <f t="shared" si="20"/>
        <v>2018</v>
      </c>
      <c r="C56" s="249" t="str">
        <f t="shared" si="21"/>
        <v>4BRNazeemSirkhotte</v>
      </c>
      <c r="D56" s="268" t="str">
        <f>N56&amp;COUNTIF(N$4:$N56,N56)</f>
        <v>4330919</v>
      </c>
      <c r="E56" s="268" t="str">
        <f>F56&amp;COUNTIF(F$4:$F56,F56)</f>
        <v>433094BR1</v>
      </c>
      <c r="F56" s="268" t="str">
        <f t="shared" si="22"/>
        <v>433094BR</v>
      </c>
      <c r="G56" s="249" t="str">
        <f>I56&amp;COUNTIF($I$4:I56,I56)</f>
        <v>4BR1</v>
      </c>
      <c r="I56" s="249" t="s">
        <v>129</v>
      </c>
      <c r="J56" s="249" t="s">
        <v>251</v>
      </c>
      <c r="K56" s="249" t="s">
        <v>252</v>
      </c>
      <c r="L56" s="249" t="s">
        <v>442</v>
      </c>
      <c r="M56" s="249">
        <v>15.715</v>
      </c>
      <c r="N56" s="287">
        <v>43309</v>
      </c>
      <c r="O56" s="241"/>
      <c r="S56" s="249">
        <f t="shared" si="23"/>
        <v>14.279</v>
      </c>
      <c r="T56" s="249" t="str">
        <f t="shared" si="0"/>
        <v>4EX53</v>
      </c>
      <c r="U56" s="249">
        <v>53</v>
      </c>
      <c r="V56" s="249" t="str">
        <f t="shared" si="1"/>
        <v>4EX</v>
      </c>
      <c r="W56" s="249" t="str">
        <f t="shared" si="2"/>
        <v>Bernard</v>
      </c>
      <c r="X56" s="249" t="str">
        <f t="shared" si="3"/>
        <v>Wehmeyer</v>
      </c>
      <c r="Y56" s="249" t="str">
        <f t="shared" si="4"/>
        <v>Nissan Sabre 2ltr</v>
      </c>
      <c r="Z56" s="249">
        <f t="shared" si="5"/>
        <v>14.279</v>
      </c>
      <c r="AA56" s="268">
        <f t="shared" si="6"/>
        <v>42868</v>
      </c>
      <c r="AB56" s="269"/>
      <c r="AC56" s="292">
        <f t="shared" si="24"/>
        <v>13.215</v>
      </c>
      <c r="AD56" s="249">
        <v>53</v>
      </c>
      <c r="AE56" s="249" t="str">
        <f t="shared" si="52"/>
        <v>4EX</v>
      </c>
      <c r="AF56" s="203" t="str">
        <f t="shared" si="25"/>
        <v>Justin</v>
      </c>
      <c r="AG56" s="204" t="str">
        <f t="shared" si="26"/>
        <v>Muller</v>
      </c>
      <c r="AH56" s="249" t="str">
        <f t="shared" si="27"/>
        <v>Honda B20</v>
      </c>
      <c r="AI56" s="249">
        <f t="shared" si="28"/>
        <v>13.215</v>
      </c>
      <c r="AJ56" s="268">
        <f t="shared" si="29"/>
        <v>42721</v>
      </c>
      <c r="AK56" s="249" t="str">
        <f t="shared" si="65"/>
        <v>Justin Muller</v>
      </c>
      <c r="AL56" s="249" t="str">
        <f>COUNTIF($AK$4:AK56,AK56)&amp;AK56</f>
        <v>5Justin Muller</v>
      </c>
      <c r="AM56" s="138"/>
      <c r="AN56" s="138"/>
      <c r="BB56" s="334" t="str">
        <f t="shared" si="32"/>
        <v>---</v>
      </c>
      <c r="BC56" s="323" t="str">
        <f t="shared" si="33"/>
        <v>4340753</v>
      </c>
      <c r="BE56" s="87">
        <v>53</v>
      </c>
      <c r="BF56" s="249" t="str">
        <f t="shared" si="57"/>
        <v>-</v>
      </c>
      <c r="BG56" s="249" t="str">
        <f t="shared" si="58"/>
        <v>-</v>
      </c>
      <c r="BH56" s="249" t="str">
        <f t="shared" si="59"/>
        <v>-</v>
      </c>
      <c r="BI56" s="249" t="str">
        <f t="shared" si="60"/>
        <v>-</v>
      </c>
      <c r="BJ56" s="249" t="str">
        <f t="shared" si="61"/>
        <v>-</v>
      </c>
      <c r="BK56" s="327" t="str">
        <f t="shared" si="63"/>
        <v>-</v>
      </c>
      <c r="BL56" s="338">
        <f t="array" ref="BL56">MIN(IF(C:C=BB56,M:M))</f>
        <v>0</v>
      </c>
      <c r="BM56" s="138"/>
      <c r="BN56" s="241" t="b">
        <f t="shared" si="35"/>
        <v>0</v>
      </c>
      <c r="BT56" s="249" t="str">
        <f>CF56&amp;COUNTIF($CF$4:CF56,CF56)</f>
        <v>TRUE23</v>
      </c>
      <c r="BU56" s="334" t="str">
        <f t="shared" si="36"/>
        <v>4EXNaseemAhmed</v>
      </c>
      <c r="BW56" s="241" t="str">
        <f t="shared" si="37"/>
        <v>201853</v>
      </c>
      <c r="BX56" s="249">
        <v>53</v>
      </c>
      <c r="BY56" s="249" t="str">
        <f t="shared" si="38"/>
        <v>4EX</v>
      </c>
      <c r="BZ56" s="249" t="str">
        <f t="shared" si="39"/>
        <v>Naseem</v>
      </c>
      <c r="CA56" s="249" t="str">
        <f t="shared" si="40"/>
        <v>Ahmed</v>
      </c>
      <c r="CB56" s="249" t="str">
        <f t="shared" si="41"/>
        <v>Honda EG Turbo</v>
      </c>
      <c r="CC56" s="249">
        <f t="shared" si="42"/>
        <v>11.656000000000001</v>
      </c>
      <c r="CD56" s="345">
        <f t="shared" si="43"/>
        <v>43309</v>
      </c>
      <c r="CE56" s="249">
        <f t="array" ref="CE56">MIN(IF(C:C=BU56,M:M))</f>
        <v>11.656000000000001</v>
      </c>
      <c r="CF56" s="249" t="b">
        <f t="shared" si="44"/>
        <v>1</v>
      </c>
      <c r="CI56" s="241" t="str">
        <f t="shared" si="45"/>
        <v>TRUE53</v>
      </c>
      <c r="CK56" s="249">
        <v>53</v>
      </c>
      <c r="CL56" s="249" t="str">
        <f t="shared" si="46"/>
        <v>6BR</v>
      </c>
      <c r="CM56" s="249" t="str">
        <f t="shared" si="47"/>
        <v>Wayne</v>
      </c>
      <c r="CN56" s="249" t="str">
        <f t="shared" si="48"/>
        <v>Wittstock</v>
      </c>
      <c r="CO56" s="249" t="str">
        <f t="shared" si="49"/>
        <v>BMW E36/Toyota</v>
      </c>
      <c r="CP56" s="249">
        <f t="shared" si="50"/>
        <v>16.303999999999998</v>
      </c>
      <c r="CQ56" s="345">
        <f t="shared" si="51"/>
        <v>43162</v>
      </c>
    </row>
    <row r="57" spans="1:95" x14ac:dyDescent="0.3">
      <c r="A57" s="249" t="str">
        <f>B57&amp;COUNTIF(B$4:$B57,B57)</f>
        <v>201853</v>
      </c>
      <c r="B57" s="249">
        <f t="shared" si="20"/>
        <v>2018</v>
      </c>
      <c r="C57" s="249" t="str">
        <f t="shared" si="21"/>
        <v>4EXNaseemAhmed</v>
      </c>
      <c r="D57" s="268" t="str">
        <f>N57&amp;COUNTIF(N$4:$N57,N57)</f>
        <v>4330920</v>
      </c>
      <c r="E57" s="268" t="str">
        <f>F57&amp;COUNTIF(F$4:$F57,F57)</f>
        <v>433094EX1</v>
      </c>
      <c r="F57" s="268" t="str">
        <f t="shared" si="22"/>
        <v>433094EX</v>
      </c>
      <c r="G57" s="249" t="str">
        <f>I57&amp;COUNTIF($I$4:I57,I57)</f>
        <v>4EX6</v>
      </c>
      <c r="I57" s="249" t="s">
        <v>20</v>
      </c>
      <c r="J57" s="249" t="s">
        <v>169</v>
      </c>
      <c r="K57" s="249" t="s">
        <v>170</v>
      </c>
      <c r="L57" s="249" t="s">
        <v>443</v>
      </c>
      <c r="M57" s="249">
        <v>11.656000000000001</v>
      </c>
      <c r="N57" s="287">
        <v>43309</v>
      </c>
      <c r="O57" s="241"/>
      <c r="S57" s="249">
        <f t="shared" si="23"/>
        <v>13.528</v>
      </c>
      <c r="T57" s="249" t="str">
        <f t="shared" si="0"/>
        <v>4EX54</v>
      </c>
      <c r="U57" s="249">
        <v>54</v>
      </c>
      <c r="V57" s="249" t="str">
        <f t="shared" si="1"/>
        <v>4EX</v>
      </c>
      <c r="W57" s="249" t="str">
        <f t="shared" si="2"/>
        <v>Keenan</v>
      </c>
      <c r="X57" s="249" t="str">
        <f t="shared" si="3"/>
        <v>Jones</v>
      </c>
      <c r="Y57" s="249" t="str">
        <f t="shared" si="4"/>
        <v>Honda Vtec</v>
      </c>
      <c r="Z57" s="249">
        <f t="shared" si="5"/>
        <v>13.528</v>
      </c>
      <c r="AA57" s="268">
        <f t="shared" si="6"/>
        <v>42868</v>
      </c>
      <c r="AB57" s="269"/>
      <c r="AC57" s="292">
        <f t="shared" si="24"/>
        <v>13.223000000000001</v>
      </c>
      <c r="AD57" s="249">
        <v>54</v>
      </c>
      <c r="AE57" s="249" t="str">
        <f t="shared" si="52"/>
        <v>4EX</v>
      </c>
      <c r="AF57" s="203" t="str">
        <f t="shared" si="25"/>
        <v>Ruan</v>
      </c>
      <c r="AG57" s="204" t="str">
        <f t="shared" si="26"/>
        <v>Olivier</v>
      </c>
      <c r="AH57" s="249" t="str">
        <f t="shared" si="27"/>
        <v>VW 2ltr</v>
      </c>
      <c r="AI57" s="249">
        <f t="shared" si="28"/>
        <v>13.223000000000001</v>
      </c>
      <c r="AJ57" s="268">
        <f t="shared" si="29"/>
        <v>42434</v>
      </c>
      <c r="AK57" s="249" t="str">
        <f t="shared" si="65"/>
        <v>Ruan Olivier</v>
      </c>
      <c r="AL57" s="249" t="str">
        <f>COUNTIF($AK$4:AK57,AK57)&amp;AK57</f>
        <v>3Ruan Olivier</v>
      </c>
      <c r="AM57" s="138"/>
      <c r="AN57" s="138"/>
      <c r="BB57" s="334" t="str">
        <f t="shared" si="32"/>
        <v>---</v>
      </c>
      <c r="BC57" s="323" t="str">
        <f t="shared" si="33"/>
        <v>4340754</v>
      </c>
      <c r="BE57" s="297">
        <v>54</v>
      </c>
      <c r="BF57" s="249" t="str">
        <f t="shared" si="57"/>
        <v>-</v>
      </c>
      <c r="BG57" s="249" t="str">
        <f t="shared" si="58"/>
        <v>-</v>
      </c>
      <c r="BH57" s="249" t="str">
        <f t="shared" si="59"/>
        <v>-</v>
      </c>
      <c r="BI57" s="249" t="str">
        <f t="shared" si="60"/>
        <v>-</v>
      </c>
      <c r="BJ57" s="249" t="str">
        <f t="shared" si="61"/>
        <v>-</v>
      </c>
      <c r="BK57" s="327" t="str">
        <f t="shared" si="63"/>
        <v>-</v>
      </c>
      <c r="BL57" s="338">
        <f t="array" ref="BL57">MIN(IF(C:C=BB57,M:M))</f>
        <v>0</v>
      </c>
      <c r="BM57" s="138"/>
      <c r="BN57" s="241" t="b">
        <f t="shared" si="35"/>
        <v>0</v>
      </c>
      <c r="BT57" s="249" t="str">
        <f>CF57&amp;COUNTIF($CF$4:CF57,CF57)</f>
        <v>FALSE31</v>
      </c>
      <c r="BU57" s="334" t="str">
        <f t="shared" si="36"/>
        <v>4EXChristoEngelbrecht</v>
      </c>
      <c r="BW57" s="241" t="str">
        <f t="shared" si="37"/>
        <v>201854</v>
      </c>
      <c r="BX57" s="249">
        <v>54</v>
      </c>
      <c r="BY57" s="249" t="str">
        <f t="shared" si="38"/>
        <v>4EX</v>
      </c>
      <c r="BZ57" s="249" t="str">
        <f t="shared" si="39"/>
        <v>Christo</v>
      </c>
      <c r="CA57" s="249" t="str">
        <f t="shared" si="40"/>
        <v>Engelbrecht</v>
      </c>
      <c r="CB57" s="249" t="str">
        <f t="shared" si="41"/>
        <v>Toyota/Honda</v>
      </c>
      <c r="CC57" s="249">
        <f t="shared" si="42"/>
        <v>12.222</v>
      </c>
      <c r="CD57" s="345">
        <f t="shared" si="43"/>
        <v>43309</v>
      </c>
      <c r="CE57" s="249">
        <f t="array" ref="CE57">MIN(IF(C:C=BU57,M:M))</f>
        <v>12.193</v>
      </c>
      <c r="CF57" s="249" t="b">
        <f t="shared" si="44"/>
        <v>0</v>
      </c>
      <c r="CI57" s="241" t="str">
        <f t="shared" si="45"/>
        <v>TRUE54</v>
      </c>
      <c r="CK57" s="249">
        <v>54</v>
      </c>
      <c r="CL57" s="249" t="str">
        <f t="shared" si="46"/>
        <v>6CR</v>
      </c>
      <c r="CM57" s="249" t="str">
        <f t="shared" si="47"/>
        <v>Hassan</v>
      </c>
      <c r="CN57" s="249" t="str">
        <f t="shared" si="48"/>
        <v>Moosa</v>
      </c>
      <c r="CO57" s="249" t="str">
        <f t="shared" si="49"/>
        <v>BMW 135i</v>
      </c>
      <c r="CP57" s="249">
        <f t="shared" si="50"/>
        <v>11.6</v>
      </c>
      <c r="CQ57" s="345">
        <f t="shared" si="51"/>
        <v>43162</v>
      </c>
    </row>
    <row r="58" spans="1:95" x14ac:dyDescent="0.3">
      <c r="A58" s="249" t="str">
        <f>B58&amp;COUNTIF(B$4:$B58,B58)</f>
        <v>201854</v>
      </c>
      <c r="B58" s="249">
        <f t="shared" si="20"/>
        <v>2018</v>
      </c>
      <c r="C58" s="249" t="str">
        <f t="shared" si="21"/>
        <v>4EXChristoEngelbrecht</v>
      </c>
      <c r="D58" s="268" t="str">
        <f>N58&amp;COUNTIF(N$4:$N58,N58)</f>
        <v>4330921</v>
      </c>
      <c r="E58" s="268" t="str">
        <f>F58&amp;COUNTIF(F$4:$F58,F58)</f>
        <v>433094EX2</v>
      </c>
      <c r="F58" s="268" t="str">
        <f t="shared" si="22"/>
        <v>433094EX</v>
      </c>
      <c r="G58" s="249" t="str">
        <f>I58&amp;COUNTIF($I$4:I58,I58)</f>
        <v>4EX7</v>
      </c>
      <c r="I58" s="249" t="s">
        <v>20</v>
      </c>
      <c r="J58" s="249" t="s">
        <v>192</v>
      </c>
      <c r="K58" s="249" t="s">
        <v>193</v>
      </c>
      <c r="L58" s="249" t="s">
        <v>421</v>
      </c>
      <c r="M58" s="249">
        <v>12.222</v>
      </c>
      <c r="N58" s="287">
        <v>43309</v>
      </c>
      <c r="O58" s="241"/>
      <c r="S58" s="249">
        <f t="shared" si="23"/>
        <v>13.577</v>
      </c>
      <c r="T58" s="249" t="str">
        <f t="shared" si="0"/>
        <v>4EX55</v>
      </c>
      <c r="U58" s="249">
        <v>55</v>
      </c>
      <c r="V58" s="249" t="str">
        <f t="shared" si="1"/>
        <v>4EX</v>
      </c>
      <c r="W58" s="249" t="str">
        <f t="shared" si="2"/>
        <v>Kurt</v>
      </c>
      <c r="X58" s="249" t="str">
        <f t="shared" si="3"/>
        <v>Cain</v>
      </c>
      <c r="Y58" s="249" t="str">
        <f t="shared" si="4"/>
        <v>Honda Civic B20</v>
      </c>
      <c r="Z58" s="249">
        <f t="shared" si="5"/>
        <v>13.577</v>
      </c>
      <c r="AA58" s="268">
        <f t="shared" si="6"/>
        <v>42798</v>
      </c>
      <c r="AB58" s="269"/>
      <c r="AC58" s="292">
        <f t="shared" si="24"/>
        <v>13.234999999999999</v>
      </c>
      <c r="AD58" s="249">
        <v>55</v>
      </c>
      <c r="AE58" s="249" t="str">
        <f t="shared" si="52"/>
        <v>4EX</v>
      </c>
      <c r="AF58" s="203" t="str">
        <f t="shared" si="25"/>
        <v>Goesnie</v>
      </c>
      <c r="AG58" s="204" t="str">
        <f t="shared" si="26"/>
        <v>Tifleon</v>
      </c>
      <c r="AH58" s="249" t="str">
        <f t="shared" si="27"/>
        <v>Nissan VVL</v>
      </c>
      <c r="AI58" s="249">
        <f t="shared" si="28"/>
        <v>13.234999999999999</v>
      </c>
      <c r="AJ58" s="268">
        <f t="shared" si="29"/>
        <v>43309</v>
      </c>
      <c r="AK58" s="249" t="str">
        <f t="shared" si="65"/>
        <v>Goesnie Tifleon</v>
      </c>
      <c r="AL58" s="249" t="str">
        <f>COUNTIF($AK$4:AK58,AK58)&amp;AK58</f>
        <v>1Goesnie Tifleon</v>
      </c>
      <c r="AM58" s="138"/>
      <c r="AN58" s="138"/>
      <c r="BB58" s="334" t="str">
        <f t="shared" si="32"/>
        <v>---</v>
      </c>
      <c r="BC58" s="323" t="str">
        <f t="shared" si="33"/>
        <v>4340755</v>
      </c>
      <c r="BE58" s="87">
        <v>55</v>
      </c>
      <c r="BF58" s="249" t="str">
        <f t="shared" si="57"/>
        <v>-</v>
      </c>
      <c r="BG58" s="249" t="str">
        <f t="shared" si="58"/>
        <v>-</v>
      </c>
      <c r="BH58" s="249" t="str">
        <f t="shared" si="59"/>
        <v>-</v>
      </c>
      <c r="BI58" s="249" t="str">
        <f t="shared" si="60"/>
        <v>-</v>
      </c>
      <c r="BJ58" s="249" t="str">
        <f t="shared" si="61"/>
        <v>-</v>
      </c>
      <c r="BK58" s="327" t="str">
        <f t="shared" si="63"/>
        <v>-</v>
      </c>
      <c r="BL58" s="338">
        <f t="array" ref="BL58">MIN(IF(C:C=BB58,M:M))</f>
        <v>0</v>
      </c>
      <c r="BM58" s="138"/>
      <c r="BN58" s="241" t="b">
        <f t="shared" si="35"/>
        <v>0</v>
      </c>
      <c r="BT58" s="249" t="str">
        <f>CF58&amp;COUNTIF($CF$4:CF58,CF58)</f>
        <v>TRUE24</v>
      </c>
      <c r="BU58" s="334" t="str">
        <f t="shared" si="36"/>
        <v>4EXAshrafRangasamy</v>
      </c>
      <c r="BW58" s="241" t="str">
        <f t="shared" si="37"/>
        <v>201855</v>
      </c>
      <c r="BX58" s="249">
        <v>55</v>
      </c>
      <c r="BY58" s="249" t="str">
        <f t="shared" si="38"/>
        <v>4EX</v>
      </c>
      <c r="BZ58" s="249" t="str">
        <f t="shared" si="39"/>
        <v>Ashraf</v>
      </c>
      <c r="CA58" s="249" t="str">
        <f t="shared" si="40"/>
        <v>Rangasamy</v>
      </c>
      <c r="CB58" s="249" t="str">
        <f t="shared" si="41"/>
        <v>VW Golf</v>
      </c>
      <c r="CC58" s="249">
        <f t="shared" si="42"/>
        <v>12.228</v>
      </c>
      <c r="CD58" s="345">
        <f t="shared" si="43"/>
        <v>43309</v>
      </c>
      <c r="CE58" s="249">
        <f t="array" ref="CE58">MIN(IF(C:C=BU58,M:M))</f>
        <v>12.228</v>
      </c>
      <c r="CF58" s="249" t="b">
        <f t="shared" si="44"/>
        <v>1</v>
      </c>
      <c r="CI58" s="241" t="str">
        <f t="shared" si="45"/>
        <v>TRUE55</v>
      </c>
      <c r="CK58" s="249">
        <v>55</v>
      </c>
      <c r="CL58" s="249" t="str">
        <f t="shared" si="46"/>
        <v>8A</v>
      </c>
      <c r="CM58" s="249" t="str">
        <f t="shared" si="47"/>
        <v>Jamian</v>
      </c>
      <c r="CN58" s="249" t="str">
        <f t="shared" si="48"/>
        <v>Quirk</v>
      </c>
      <c r="CO58" s="249" t="str">
        <f t="shared" si="49"/>
        <v>Mercedes AMG</v>
      </c>
      <c r="CP58" s="249">
        <f t="shared" si="50"/>
        <v>13.183999999999999</v>
      </c>
      <c r="CQ58" s="345">
        <f t="shared" si="51"/>
        <v>43309</v>
      </c>
    </row>
    <row r="59" spans="1:95" x14ac:dyDescent="0.3">
      <c r="A59" s="249" t="str">
        <f>B59&amp;COUNTIF(B$4:$B59,B59)</f>
        <v>201855</v>
      </c>
      <c r="B59" s="249">
        <f t="shared" si="20"/>
        <v>2018</v>
      </c>
      <c r="C59" s="249" t="str">
        <f t="shared" si="21"/>
        <v>4EXAshrafRangasamy</v>
      </c>
      <c r="D59" s="268" t="str">
        <f>N59&amp;COUNTIF(N$4:$N59,N59)</f>
        <v>4330922</v>
      </c>
      <c r="E59" s="268" t="str">
        <f>F59&amp;COUNTIF(F$4:$F59,F59)</f>
        <v>433094EX3</v>
      </c>
      <c r="F59" s="268" t="str">
        <f t="shared" si="22"/>
        <v>433094EX</v>
      </c>
      <c r="G59" s="249" t="str">
        <f>I59&amp;COUNTIF($I$4:I59,I59)</f>
        <v>4EX8</v>
      </c>
      <c r="I59" s="249" t="s">
        <v>20</v>
      </c>
      <c r="J59" s="249" t="s">
        <v>240</v>
      </c>
      <c r="K59" s="249" t="s">
        <v>241</v>
      </c>
      <c r="L59" s="249" t="s">
        <v>444</v>
      </c>
      <c r="M59" s="249">
        <v>12.228</v>
      </c>
      <c r="N59" s="287">
        <v>43309</v>
      </c>
      <c r="O59" s="241"/>
      <c r="S59" s="249">
        <f t="shared" si="23"/>
        <v>13.64</v>
      </c>
      <c r="T59" s="249" t="str">
        <f t="shared" si="0"/>
        <v>4EX56</v>
      </c>
      <c r="U59" s="249">
        <v>56</v>
      </c>
      <c r="V59" s="249" t="str">
        <f t="shared" si="1"/>
        <v>4EX</v>
      </c>
      <c r="W59" s="249" t="str">
        <f t="shared" si="2"/>
        <v>Ifaan</v>
      </c>
      <c r="X59" s="249" t="str">
        <f t="shared" si="3"/>
        <v>Abrahams</v>
      </c>
      <c r="Y59" s="249" t="str">
        <f t="shared" si="4"/>
        <v>Nissan Sabre 2ltr</v>
      </c>
      <c r="Z59" s="249">
        <f t="shared" si="5"/>
        <v>13.64</v>
      </c>
      <c r="AA59" s="268">
        <f t="shared" si="6"/>
        <v>42798</v>
      </c>
      <c r="AB59" s="269"/>
      <c r="AC59" s="292">
        <f t="shared" si="24"/>
        <v>13.28</v>
      </c>
      <c r="AD59" s="249">
        <v>56</v>
      </c>
      <c r="AE59" s="249" t="str">
        <f t="shared" si="52"/>
        <v>4EX</v>
      </c>
      <c r="AF59" s="203" t="str">
        <f t="shared" si="25"/>
        <v>Sulaiman</v>
      </c>
      <c r="AG59" s="204" t="str">
        <f t="shared" si="26"/>
        <v>Anthony</v>
      </c>
      <c r="AH59" s="249" t="str">
        <f t="shared" si="27"/>
        <v>Toyota Conquest</v>
      </c>
      <c r="AI59" s="249">
        <f t="shared" si="28"/>
        <v>13.28</v>
      </c>
      <c r="AJ59" s="268">
        <f t="shared" si="29"/>
        <v>43086</v>
      </c>
      <c r="AK59" s="249" t="str">
        <f t="shared" si="65"/>
        <v>Sulaiman Anthony</v>
      </c>
      <c r="AL59" s="249" t="str">
        <f>COUNTIF($AK$4:AK59,AK59)&amp;AK59</f>
        <v>1Sulaiman Anthony</v>
      </c>
      <c r="AM59" s="138"/>
      <c r="AN59" s="138"/>
      <c r="BB59" s="334" t="str">
        <f t="shared" si="32"/>
        <v>---</v>
      </c>
      <c r="BC59" s="323" t="str">
        <f t="shared" si="33"/>
        <v>4340756</v>
      </c>
      <c r="BE59" s="87">
        <v>56</v>
      </c>
      <c r="BF59" s="249" t="str">
        <f t="shared" si="57"/>
        <v>-</v>
      </c>
      <c r="BG59" s="249" t="str">
        <f t="shared" si="58"/>
        <v>-</v>
      </c>
      <c r="BH59" s="249" t="str">
        <f t="shared" si="59"/>
        <v>-</v>
      </c>
      <c r="BI59" s="249" t="str">
        <f t="shared" si="60"/>
        <v>-</v>
      </c>
      <c r="BJ59" s="249" t="str">
        <f t="shared" si="61"/>
        <v>-</v>
      </c>
      <c r="BK59" s="327" t="str">
        <f t="shared" si="63"/>
        <v>-</v>
      </c>
      <c r="BL59" s="338">
        <f t="array" ref="BL59">MIN(IF(C:C=BB59,M:M))</f>
        <v>0</v>
      </c>
      <c r="BM59" s="138"/>
      <c r="BN59" s="241" t="b">
        <f t="shared" si="35"/>
        <v>0</v>
      </c>
      <c r="BT59" s="249" t="str">
        <f>CF59&amp;COUNTIF($CF$4:CF59,CF59)</f>
        <v>FALSE32</v>
      </c>
      <c r="BU59" s="334" t="str">
        <f t="shared" si="36"/>
        <v>4EXRuanOlivier</v>
      </c>
      <c r="BW59" s="241" t="str">
        <f t="shared" si="37"/>
        <v>201856</v>
      </c>
      <c r="BX59" s="249">
        <v>56</v>
      </c>
      <c r="BY59" s="249" t="str">
        <f t="shared" si="38"/>
        <v>4EX</v>
      </c>
      <c r="BZ59" s="249" t="str">
        <f t="shared" si="39"/>
        <v>Ruan</v>
      </c>
      <c r="CA59" s="249" t="str">
        <f t="shared" si="40"/>
        <v>Olivier</v>
      </c>
      <c r="CB59" s="249" t="str">
        <f t="shared" si="41"/>
        <v>Toyota Corolla</v>
      </c>
      <c r="CC59" s="249">
        <f t="shared" si="42"/>
        <v>12.813000000000001</v>
      </c>
      <c r="CD59" s="345">
        <f t="shared" si="43"/>
        <v>43309</v>
      </c>
      <c r="CE59" s="249">
        <f t="array" ref="CE59">MIN(IF(C:C=BU59,M:M))</f>
        <v>12.144</v>
      </c>
      <c r="CF59" s="249" t="b">
        <f t="shared" si="44"/>
        <v>0</v>
      </c>
      <c r="CI59" s="241" t="str">
        <f t="shared" si="45"/>
        <v>TRUE56</v>
      </c>
      <c r="CK59" s="249">
        <v>56</v>
      </c>
      <c r="CL59" s="249" t="str">
        <f t="shared" si="46"/>
        <v>8A</v>
      </c>
      <c r="CM59" s="249" t="str">
        <f t="shared" si="47"/>
        <v>Naseem</v>
      </c>
      <c r="CN59" s="249" t="str">
        <f t="shared" si="48"/>
        <v>Ahmed</v>
      </c>
      <c r="CO59" s="249" t="str">
        <f t="shared" si="49"/>
        <v>Toyota Lexus</v>
      </c>
      <c r="CP59" s="249">
        <f t="shared" si="50"/>
        <v>13.601000000000001</v>
      </c>
      <c r="CQ59" s="345">
        <f t="shared" si="51"/>
        <v>43162</v>
      </c>
    </row>
    <row r="60" spans="1:95" x14ac:dyDescent="0.3">
      <c r="A60" s="249" t="str">
        <f>B60&amp;COUNTIF(B$4:$B60,B60)</f>
        <v>201856</v>
      </c>
      <c r="B60" s="249">
        <f t="shared" si="20"/>
        <v>2018</v>
      </c>
      <c r="C60" s="249" t="str">
        <f t="shared" si="21"/>
        <v>4EXRuanOlivier</v>
      </c>
      <c r="D60" s="268" t="str">
        <f>N60&amp;COUNTIF(N$4:$N60,N60)</f>
        <v>4330923</v>
      </c>
      <c r="E60" s="268" t="str">
        <f>F60&amp;COUNTIF(F$4:$F60,F60)</f>
        <v>433094EX4</v>
      </c>
      <c r="F60" s="268" t="str">
        <f t="shared" si="22"/>
        <v>433094EX</v>
      </c>
      <c r="G60" s="249" t="str">
        <f>I60&amp;COUNTIF($I$4:I60,I60)</f>
        <v>4EX9</v>
      </c>
      <c r="I60" s="249" t="s">
        <v>20</v>
      </c>
      <c r="J60" s="249" t="s">
        <v>572</v>
      </c>
      <c r="K60" s="249" t="s">
        <v>601</v>
      </c>
      <c r="L60" s="249" t="s">
        <v>445</v>
      </c>
      <c r="M60" s="249">
        <v>12.813000000000001</v>
      </c>
      <c r="N60" s="287">
        <v>43309</v>
      </c>
      <c r="O60" s="241"/>
      <c r="S60" s="249">
        <f t="shared" si="23"/>
        <v>14.544</v>
      </c>
      <c r="T60" s="249" t="str">
        <f t="shared" si="0"/>
        <v>4EX57</v>
      </c>
      <c r="U60" s="249">
        <v>57</v>
      </c>
      <c r="V60" s="249" t="str">
        <f t="shared" si="1"/>
        <v>4EX</v>
      </c>
      <c r="W60" s="249" t="str">
        <f t="shared" si="2"/>
        <v>Darren</v>
      </c>
      <c r="X60" s="249" t="str">
        <f t="shared" si="3"/>
        <v>Van Staden</v>
      </c>
      <c r="Y60" s="249" t="str">
        <f t="shared" si="4"/>
        <v>Nissan Sabre 2ltr</v>
      </c>
      <c r="Z60" s="249">
        <f t="shared" si="5"/>
        <v>14.544</v>
      </c>
      <c r="AA60" s="268">
        <f t="shared" si="6"/>
        <v>42798</v>
      </c>
      <c r="AB60" s="269"/>
      <c r="AC60" s="292">
        <f t="shared" si="24"/>
        <v>13.285</v>
      </c>
      <c r="AD60" s="249">
        <v>57</v>
      </c>
      <c r="AE60" s="249" t="str">
        <f t="shared" si="52"/>
        <v>4EX</v>
      </c>
      <c r="AF60" s="203" t="str">
        <f t="shared" si="25"/>
        <v>Sulaiman</v>
      </c>
      <c r="AG60" s="204" t="str">
        <f t="shared" si="26"/>
        <v>Anthony</v>
      </c>
      <c r="AH60" s="249" t="str">
        <f t="shared" si="27"/>
        <v>Toyota Conquest</v>
      </c>
      <c r="AI60" s="249">
        <f t="shared" si="28"/>
        <v>13.285</v>
      </c>
      <c r="AJ60" s="268">
        <f t="shared" si="29"/>
        <v>43162</v>
      </c>
      <c r="AK60" s="249" t="str">
        <f t="shared" si="65"/>
        <v>Sulaiman Anthony</v>
      </c>
      <c r="AL60" s="249" t="str">
        <f>COUNTIF($AK$4:AK60,AK60)&amp;AK60</f>
        <v>2Sulaiman Anthony</v>
      </c>
      <c r="AM60" s="138"/>
      <c r="AN60" s="138"/>
      <c r="BB60" s="334" t="str">
        <f t="shared" si="32"/>
        <v>---</v>
      </c>
      <c r="BC60" s="323" t="str">
        <f t="shared" si="33"/>
        <v>4340757</v>
      </c>
      <c r="BE60" s="87">
        <v>57</v>
      </c>
      <c r="BF60" s="249" t="str">
        <f t="shared" si="57"/>
        <v>-</v>
      </c>
      <c r="BG60" s="249" t="str">
        <f t="shared" si="58"/>
        <v>-</v>
      </c>
      <c r="BH60" s="249" t="str">
        <f t="shared" si="59"/>
        <v>-</v>
      </c>
      <c r="BI60" s="249" t="str">
        <f t="shared" si="60"/>
        <v>-</v>
      </c>
      <c r="BJ60" s="249" t="str">
        <f t="shared" si="61"/>
        <v>-</v>
      </c>
      <c r="BK60" s="327" t="str">
        <f t="shared" si="63"/>
        <v>-</v>
      </c>
      <c r="BL60" s="338">
        <f t="array" ref="BL60">MIN(IF(C:C=BB60,M:M))</f>
        <v>0</v>
      </c>
      <c r="BM60" s="138"/>
      <c r="BN60" s="241" t="b">
        <f t="shared" si="35"/>
        <v>0</v>
      </c>
      <c r="BT60" s="249" t="str">
        <f>CF60&amp;COUNTIF($CF$4:CF60,CF60)</f>
        <v>FALSE33</v>
      </c>
      <c r="BU60" s="334" t="str">
        <f t="shared" si="36"/>
        <v>4EXMatthewBussy</v>
      </c>
      <c r="BW60" s="241" t="str">
        <f t="shared" si="37"/>
        <v>201857</v>
      </c>
      <c r="BX60" s="249">
        <v>57</v>
      </c>
      <c r="BY60" s="249" t="str">
        <f t="shared" si="38"/>
        <v>4EX</v>
      </c>
      <c r="BZ60" s="249" t="str">
        <f t="shared" si="39"/>
        <v>Matthew</v>
      </c>
      <c r="CA60" s="249" t="str">
        <f t="shared" si="40"/>
        <v>Bussy</v>
      </c>
      <c r="CB60" s="249" t="str">
        <f t="shared" si="41"/>
        <v>Toyota Tazz</v>
      </c>
      <c r="CC60" s="249">
        <f t="shared" si="42"/>
        <v>13.067</v>
      </c>
      <c r="CD60" s="345">
        <f t="shared" si="43"/>
        <v>43309</v>
      </c>
      <c r="CE60" s="249">
        <f t="array" ref="CE60">MIN(IF(C:C=BU60,M:M))</f>
        <v>12.988</v>
      </c>
      <c r="CF60" s="249" t="b">
        <f t="shared" si="44"/>
        <v>0</v>
      </c>
      <c r="CI60" s="241" t="str">
        <f t="shared" si="45"/>
        <v>TRUE57</v>
      </c>
      <c r="CK60" s="249">
        <v>57</v>
      </c>
      <c r="CL60" s="249" t="str">
        <f t="shared" si="46"/>
        <v>8A</v>
      </c>
      <c r="CM60" s="249" t="str">
        <f t="shared" si="47"/>
        <v>Ashley</v>
      </c>
      <c r="CN60" s="249" t="str">
        <f t="shared" si="48"/>
        <v>Flamwell</v>
      </c>
      <c r="CO60" s="249" t="str">
        <f t="shared" si="49"/>
        <v>BMW V8</v>
      </c>
      <c r="CP60" s="249">
        <f t="shared" si="50"/>
        <v>14.374000000000001</v>
      </c>
      <c r="CQ60" s="345">
        <f t="shared" si="51"/>
        <v>43309</v>
      </c>
    </row>
    <row r="61" spans="1:95" x14ac:dyDescent="0.3">
      <c r="A61" s="249" t="str">
        <f>B61&amp;COUNTIF(B$4:$B61,B61)</f>
        <v>201857</v>
      </c>
      <c r="B61" s="249">
        <f t="shared" si="20"/>
        <v>2018</v>
      </c>
      <c r="C61" s="249" t="str">
        <f t="shared" si="21"/>
        <v>4EXMatthewBussy</v>
      </c>
      <c r="D61" s="268" t="str">
        <f>N61&amp;COUNTIF(N$4:$N61,N61)</f>
        <v>4330924</v>
      </c>
      <c r="E61" s="268" t="str">
        <f>F61&amp;COUNTIF(F$4:$F61,F61)</f>
        <v>433094EX5</v>
      </c>
      <c r="F61" s="268" t="str">
        <f t="shared" si="22"/>
        <v>433094EX</v>
      </c>
      <c r="G61" s="249" t="str">
        <f>I61&amp;COUNTIF($I$4:I61,I61)</f>
        <v>4EX10</v>
      </c>
      <c r="I61" s="249" t="s">
        <v>20</v>
      </c>
      <c r="J61" s="249" t="s">
        <v>266</v>
      </c>
      <c r="K61" s="249" t="s">
        <v>602</v>
      </c>
      <c r="L61" s="249" t="s">
        <v>426</v>
      </c>
      <c r="M61" s="249">
        <v>13.067</v>
      </c>
      <c r="N61" s="287">
        <v>43309</v>
      </c>
      <c r="O61" s="241"/>
      <c r="S61" s="249">
        <f t="shared" si="23"/>
        <v>14.696999999999999</v>
      </c>
      <c r="T61" s="249" t="str">
        <f t="shared" si="0"/>
        <v>4EX58</v>
      </c>
      <c r="U61" s="249">
        <v>58</v>
      </c>
      <c r="V61" s="249" t="str">
        <f t="shared" si="1"/>
        <v>4EX</v>
      </c>
      <c r="W61" s="249" t="str">
        <f t="shared" si="2"/>
        <v>Cheston</v>
      </c>
      <c r="X61" s="249" t="str">
        <f t="shared" si="3"/>
        <v>Pilcher</v>
      </c>
      <c r="Y61" s="249" t="str">
        <f t="shared" si="4"/>
        <v>Nissan Sentra</v>
      </c>
      <c r="Z61" s="249">
        <f t="shared" si="5"/>
        <v>14.696999999999999</v>
      </c>
      <c r="AA61" s="268">
        <f t="shared" si="6"/>
        <v>42798</v>
      </c>
      <c r="AB61" s="269"/>
      <c r="AC61" s="292">
        <f t="shared" si="24"/>
        <v>13.302</v>
      </c>
      <c r="AD61" s="249">
        <v>58</v>
      </c>
      <c r="AE61" s="249" t="str">
        <f t="shared" si="52"/>
        <v>4EX</v>
      </c>
      <c r="AF61" s="203" t="str">
        <f t="shared" si="25"/>
        <v>Naseem</v>
      </c>
      <c r="AG61" s="204" t="str">
        <f t="shared" si="26"/>
        <v>Ahmed</v>
      </c>
      <c r="AH61" s="249" t="str">
        <f t="shared" si="27"/>
        <v>Honda B20</v>
      </c>
      <c r="AI61" s="249">
        <f t="shared" si="28"/>
        <v>13.302</v>
      </c>
      <c r="AJ61" s="268">
        <f t="shared" si="29"/>
        <v>42506</v>
      </c>
      <c r="AK61" s="249" t="str">
        <f t="shared" si="65"/>
        <v>Naseem Ahmed</v>
      </c>
      <c r="AL61" s="249" t="str">
        <f>COUNTIF($AK$4:AK61,AK61)&amp;AK61</f>
        <v>2Naseem Ahmed</v>
      </c>
      <c r="AM61" s="138"/>
      <c r="AN61" s="138"/>
      <c r="BB61" s="334" t="str">
        <f t="shared" si="32"/>
        <v>---</v>
      </c>
      <c r="BC61" s="323" t="str">
        <f t="shared" si="33"/>
        <v>4340758</v>
      </c>
      <c r="BE61" s="87">
        <v>58</v>
      </c>
      <c r="BF61" s="249" t="str">
        <f t="shared" si="57"/>
        <v>-</v>
      </c>
      <c r="BG61" s="249" t="str">
        <f t="shared" si="58"/>
        <v>-</v>
      </c>
      <c r="BH61" s="249" t="str">
        <f t="shared" si="59"/>
        <v>-</v>
      </c>
      <c r="BI61" s="249" t="str">
        <f t="shared" si="60"/>
        <v>-</v>
      </c>
      <c r="BJ61" s="249" t="str">
        <f t="shared" si="61"/>
        <v>-</v>
      </c>
      <c r="BK61" s="327" t="str">
        <f t="shared" si="63"/>
        <v>-</v>
      </c>
      <c r="BL61" s="338">
        <f t="array" ref="BL61">MIN(IF(C:C=BB61,M:M))</f>
        <v>0</v>
      </c>
      <c r="BM61" s="138"/>
      <c r="BN61" s="241" t="b">
        <f t="shared" si="35"/>
        <v>0</v>
      </c>
      <c r="BT61" s="249" t="str">
        <f>CF61&amp;COUNTIF($CF$4:CF61,CF61)</f>
        <v>TRUE25</v>
      </c>
      <c r="BU61" s="334" t="str">
        <f t="shared" si="36"/>
        <v>4EXGoesnieTifleon</v>
      </c>
      <c r="BW61" s="241" t="str">
        <f t="shared" si="37"/>
        <v>201858</v>
      </c>
      <c r="BX61" s="249">
        <v>58</v>
      </c>
      <c r="BY61" s="249" t="str">
        <f t="shared" si="38"/>
        <v>4EX</v>
      </c>
      <c r="BZ61" s="249" t="str">
        <f t="shared" si="39"/>
        <v>Goesnie</v>
      </c>
      <c r="CA61" s="249" t="str">
        <f t="shared" si="40"/>
        <v>Tifleon</v>
      </c>
      <c r="CB61" s="249" t="str">
        <f t="shared" si="41"/>
        <v>Nissan VVL</v>
      </c>
      <c r="CC61" s="249">
        <f t="shared" si="42"/>
        <v>13.234999999999999</v>
      </c>
      <c r="CD61" s="345">
        <f t="shared" si="43"/>
        <v>43309</v>
      </c>
      <c r="CE61" s="249">
        <f t="array" ref="CE61">MIN(IF(C:C=BU61,M:M))</f>
        <v>13.234999999999999</v>
      </c>
      <c r="CF61" s="249" t="b">
        <f t="shared" si="44"/>
        <v>1</v>
      </c>
      <c r="CI61" s="241" t="str">
        <f t="shared" si="45"/>
        <v>TRUE58</v>
      </c>
      <c r="CK61" s="249">
        <v>58</v>
      </c>
      <c r="CL61" s="249" t="str">
        <f t="shared" si="46"/>
        <v>8A</v>
      </c>
      <c r="CM61" s="249" t="str">
        <f t="shared" si="47"/>
        <v>Jeff</v>
      </c>
      <c r="CN61" s="249" t="str">
        <f t="shared" si="48"/>
        <v>Guscott</v>
      </c>
      <c r="CO61" s="249" t="str">
        <f t="shared" si="49"/>
        <v>Porsche/Lexus</v>
      </c>
      <c r="CP61" s="249">
        <f t="shared" si="50"/>
        <v>16.05</v>
      </c>
      <c r="CQ61" s="345">
        <f t="shared" si="51"/>
        <v>43162</v>
      </c>
    </row>
    <row r="62" spans="1:95" x14ac:dyDescent="0.3">
      <c r="A62" s="249" t="str">
        <f>B62&amp;COUNTIF(B$4:$B62,B62)</f>
        <v>201858</v>
      </c>
      <c r="B62" s="249">
        <f t="shared" si="20"/>
        <v>2018</v>
      </c>
      <c r="C62" s="249" t="str">
        <f t="shared" si="21"/>
        <v>4EXGoesnieTifleon</v>
      </c>
      <c r="D62" s="268" t="str">
        <f>N62&amp;COUNTIF(N$4:$N62,N62)</f>
        <v>4330925</v>
      </c>
      <c r="E62" s="268" t="str">
        <f>F62&amp;COUNTIF(F$4:$F62,F62)</f>
        <v>433094EX6</v>
      </c>
      <c r="F62" s="268" t="str">
        <f t="shared" si="22"/>
        <v>433094EX</v>
      </c>
      <c r="G62" s="249" t="str">
        <f>I62&amp;COUNTIF($I$4:I62,I62)</f>
        <v>4EX11</v>
      </c>
      <c r="I62" s="249" t="s">
        <v>20</v>
      </c>
      <c r="J62" s="249" t="s">
        <v>603</v>
      </c>
      <c r="K62" s="249" t="s">
        <v>604</v>
      </c>
      <c r="L62" s="249" t="s">
        <v>446</v>
      </c>
      <c r="M62" s="249">
        <v>13.234999999999999</v>
      </c>
      <c r="N62" s="287">
        <v>43309</v>
      </c>
      <c r="O62" s="241"/>
      <c r="S62" s="249">
        <f t="shared" si="23"/>
        <v>14.942</v>
      </c>
      <c r="T62" s="249" t="str">
        <f t="shared" si="0"/>
        <v>4EX59</v>
      </c>
      <c r="U62" s="249">
        <v>59</v>
      </c>
      <c r="V62" s="249" t="str">
        <f t="shared" si="1"/>
        <v>4EX</v>
      </c>
      <c r="W62" s="249" t="str">
        <f t="shared" si="2"/>
        <v>Bernard</v>
      </c>
      <c r="X62" s="249" t="str">
        <f t="shared" si="3"/>
        <v>Wehmeyer</v>
      </c>
      <c r="Y62" s="249" t="str">
        <f t="shared" si="4"/>
        <v>Nissan Sabre 2ltr</v>
      </c>
      <c r="Z62" s="249">
        <f t="shared" si="5"/>
        <v>14.942</v>
      </c>
      <c r="AA62" s="268">
        <f t="shared" si="6"/>
        <v>42798</v>
      </c>
      <c r="AB62" s="269"/>
      <c r="AC62" s="292">
        <f t="shared" si="24"/>
        <v>13.32</v>
      </c>
      <c r="AD62" s="249">
        <v>59</v>
      </c>
      <c r="AE62" s="249" t="str">
        <f t="shared" si="52"/>
        <v>4EX</v>
      </c>
      <c r="AF62" s="203" t="str">
        <f t="shared" si="25"/>
        <v>Riyaadh</v>
      </c>
      <c r="AG62" s="204" t="str">
        <f t="shared" si="26"/>
        <v>Man Lee</v>
      </c>
      <c r="AH62" s="249" t="str">
        <f t="shared" si="27"/>
        <v>Honda Civic 2ltr</v>
      </c>
      <c r="AI62" s="249">
        <f t="shared" si="28"/>
        <v>13.32</v>
      </c>
      <c r="AJ62" s="268">
        <f t="shared" si="29"/>
        <v>43232</v>
      </c>
      <c r="AK62" s="249" t="str">
        <f t="shared" si="65"/>
        <v>Riyaadh Man Lee</v>
      </c>
      <c r="AL62" s="249" t="str">
        <f>COUNTIF($AK$4:AK62,AK62)&amp;AK62</f>
        <v>1Riyaadh Man Lee</v>
      </c>
      <c r="AM62" s="138"/>
      <c r="AN62" s="138"/>
      <c r="BB62" s="334" t="str">
        <f t="shared" si="32"/>
        <v>---</v>
      </c>
      <c r="BC62" s="323" t="str">
        <f t="shared" si="33"/>
        <v>4340759</v>
      </c>
      <c r="BE62" s="87">
        <v>59</v>
      </c>
      <c r="BF62" s="249" t="str">
        <f t="shared" si="57"/>
        <v>-</v>
      </c>
      <c r="BG62" s="249" t="str">
        <f t="shared" si="58"/>
        <v>-</v>
      </c>
      <c r="BH62" s="249" t="str">
        <f t="shared" si="59"/>
        <v>-</v>
      </c>
      <c r="BI62" s="249" t="str">
        <f t="shared" si="60"/>
        <v>-</v>
      </c>
      <c r="BJ62" s="249" t="str">
        <f t="shared" si="61"/>
        <v>-</v>
      </c>
      <c r="BK62" s="327" t="str">
        <f t="shared" si="63"/>
        <v>-</v>
      </c>
      <c r="BL62" s="338">
        <f t="array" ref="BL62">MIN(IF(C:C=BB62,M:M))</f>
        <v>0</v>
      </c>
      <c r="BM62" s="138"/>
      <c r="BN62" s="241" t="b">
        <f t="shared" si="35"/>
        <v>0</v>
      </c>
      <c r="BT62" s="249" t="str">
        <f>CF62&amp;COUNTIF($CF$4:CF62,CF62)</f>
        <v>TRUE26</v>
      </c>
      <c r="BU62" s="334" t="str">
        <f t="shared" si="36"/>
        <v>4EXPhillipJonker</v>
      </c>
      <c r="BW62" s="241" t="str">
        <f t="shared" si="37"/>
        <v>201859</v>
      </c>
      <c r="BX62" s="249">
        <v>59</v>
      </c>
      <c r="BY62" s="249" t="str">
        <f t="shared" si="38"/>
        <v>4EX</v>
      </c>
      <c r="BZ62" s="249" t="str">
        <f t="shared" si="39"/>
        <v>Phillip</v>
      </c>
      <c r="CA62" s="249" t="str">
        <f t="shared" si="40"/>
        <v>Jonker</v>
      </c>
      <c r="CB62" s="249" t="str">
        <f t="shared" si="41"/>
        <v>Toyota 16v</v>
      </c>
      <c r="CC62" s="249">
        <f t="shared" si="42"/>
        <v>13.409000000000001</v>
      </c>
      <c r="CD62" s="345">
        <f t="shared" si="43"/>
        <v>43309</v>
      </c>
      <c r="CE62" s="249">
        <f t="array" ref="CE62">MIN(IF(C:C=BU62,M:M))</f>
        <v>13.409000000000001</v>
      </c>
      <c r="CF62" s="249" t="b">
        <f t="shared" si="44"/>
        <v>1</v>
      </c>
      <c r="CI62" s="241" t="str">
        <f t="shared" si="45"/>
        <v>TRUE59</v>
      </c>
      <c r="CK62" s="249">
        <v>59</v>
      </c>
      <c r="CL62" s="249" t="str">
        <f t="shared" si="46"/>
        <v>4AF</v>
      </c>
      <c r="CM62" s="249" t="str">
        <f t="shared" si="47"/>
        <v>ROBIN</v>
      </c>
      <c r="CN62" s="249" t="str">
        <f t="shared" si="48"/>
        <v>VENTER</v>
      </c>
      <c r="CO62" s="249" t="str">
        <f t="shared" si="49"/>
        <v xml:space="preserve">TOYOTA CONQUEST  </v>
      </c>
      <c r="CP62" s="249">
        <f t="shared" si="50"/>
        <v>13.185</v>
      </c>
      <c r="CQ62" s="345">
        <f t="shared" si="51"/>
        <v>43407</v>
      </c>
    </row>
    <row r="63" spans="1:95" x14ac:dyDescent="0.3">
      <c r="A63" s="249" t="str">
        <f>B63&amp;COUNTIF(B$4:$B63,B63)</f>
        <v>201859</v>
      </c>
      <c r="B63" s="249">
        <f t="shared" si="20"/>
        <v>2018</v>
      </c>
      <c r="C63" s="249" t="str">
        <f t="shared" si="21"/>
        <v>4EXPhillipJonker</v>
      </c>
      <c r="D63" s="268" t="str">
        <f>N63&amp;COUNTIF(N$4:$N63,N63)</f>
        <v>4330926</v>
      </c>
      <c r="E63" s="268" t="str">
        <f>F63&amp;COUNTIF(F$4:$F63,F63)</f>
        <v>433094EX7</v>
      </c>
      <c r="F63" s="268" t="str">
        <f t="shared" si="22"/>
        <v>433094EX</v>
      </c>
      <c r="G63" s="249" t="str">
        <f>I63&amp;COUNTIF($I$4:I63,I63)</f>
        <v>4EX12</v>
      </c>
      <c r="I63" s="249" t="s">
        <v>20</v>
      </c>
      <c r="J63" s="249" t="s">
        <v>574</v>
      </c>
      <c r="K63" s="249" t="s">
        <v>208</v>
      </c>
      <c r="L63" s="249" t="s">
        <v>414</v>
      </c>
      <c r="M63" s="249">
        <v>13.409000000000001</v>
      </c>
      <c r="N63" s="287">
        <v>43309</v>
      </c>
      <c r="O63" s="241"/>
      <c r="S63" s="249">
        <f t="shared" si="23"/>
        <v>10.66</v>
      </c>
      <c r="T63" s="249" t="str">
        <f t="shared" si="0"/>
        <v>4EX60</v>
      </c>
      <c r="U63" s="249">
        <v>60</v>
      </c>
      <c r="V63" s="249" t="str">
        <f t="shared" si="1"/>
        <v>4EX</v>
      </c>
      <c r="W63" s="249" t="str">
        <f t="shared" si="2"/>
        <v>Kalen</v>
      </c>
      <c r="X63" s="249" t="str">
        <f t="shared" si="3"/>
        <v>Arumugan</v>
      </c>
      <c r="Y63" s="249" t="str">
        <f t="shared" si="4"/>
        <v>Opel Superboss Turbo</v>
      </c>
      <c r="Z63" s="249">
        <f t="shared" si="5"/>
        <v>10.66</v>
      </c>
      <c r="AA63" s="268">
        <f t="shared" si="6"/>
        <v>42798</v>
      </c>
      <c r="AB63" s="269"/>
      <c r="AC63" s="292">
        <f t="shared" si="24"/>
        <v>13.34</v>
      </c>
      <c r="AD63" s="249">
        <v>60</v>
      </c>
      <c r="AE63" s="249" t="str">
        <f t="shared" si="52"/>
        <v>4EX</v>
      </c>
      <c r="AF63" s="203" t="str">
        <f t="shared" si="25"/>
        <v>Preshen</v>
      </c>
      <c r="AG63" s="204" t="str">
        <f t="shared" si="26"/>
        <v>Naidoo</v>
      </c>
      <c r="AH63" s="249" t="str">
        <f t="shared" si="27"/>
        <v>Audi A3</v>
      </c>
      <c r="AI63" s="249">
        <f t="shared" si="28"/>
        <v>13.34</v>
      </c>
      <c r="AJ63" s="268">
        <f t="shared" si="29"/>
        <v>42721</v>
      </c>
      <c r="AK63" s="249" t="str">
        <f t="shared" si="65"/>
        <v>Preshen Naidoo</v>
      </c>
      <c r="AL63" s="249" t="str">
        <f>COUNTIF($AK$4:AK63,AK63)&amp;AK63</f>
        <v>2Preshen Naidoo</v>
      </c>
      <c r="AM63" s="138"/>
      <c r="AN63" s="138"/>
      <c r="BB63" s="334" t="str">
        <f t="shared" si="32"/>
        <v>---</v>
      </c>
      <c r="BC63" s="323" t="str">
        <f t="shared" si="33"/>
        <v>4340760</v>
      </c>
      <c r="BE63" s="87">
        <v>60</v>
      </c>
      <c r="BF63" s="249" t="str">
        <f t="shared" si="57"/>
        <v>-</v>
      </c>
      <c r="BG63" s="249" t="str">
        <f t="shared" si="58"/>
        <v>-</v>
      </c>
      <c r="BH63" s="249" t="str">
        <f t="shared" si="59"/>
        <v>-</v>
      </c>
      <c r="BI63" s="249" t="str">
        <f t="shared" si="60"/>
        <v>-</v>
      </c>
      <c r="BJ63" s="249" t="str">
        <f t="shared" si="61"/>
        <v>-</v>
      </c>
      <c r="BK63" s="327" t="str">
        <f t="shared" si="63"/>
        <v>-</v>
      </c>
      <c r="BL63" s="338">
        <f t="array" ref="BL63">MIN(IF(C:C=BB63,M:M))</f>
        <v>0</v>
      </c>
      <c r="BM63" s="138"/>
      <c r="BN63" s="241" t="b">
        <f t="shared" si="35"/>
        <v>0</v>
      </c>
      <c r="BT63" s="249" t="str">
        <f>CF63&amp;COUNTIF($CF$4:CF63,CF63)</f>
        <v>TRUE27</v>
      </c>
      <c r="BU63" s="334" t="str">
        <f t="shared" si="36"/>
        <v>4EXGurshanThomas</v>
      </c>
      <c r="BW63" s="241" t="str">
        <f t="shared" si="37"/>
        <v>201860</v>
      </c>
      <c r="BX63" s="249">
        <v>60</v>
      </c>
      <c r="BY63" s="249" t="str">
        <f t="shared" si="38"/>
        <v>4EX</v>
      </c>
      <c r="BZ63" s="249" t="str">
        <f t="shared" si="39"/>
        <v>Gurshan</v>
      </c>
      <c r="CA63" s="249" t="str">
        <f t="shared" si="40"/>
        <v>Thomas</v>
      </c>
      <c r="CB63" s="249" t="str">
        <f t="shared" si="41"/>
        <v>Golf MK1 2ltr 16v</v>
      </c>
      <c r="CC63" s="249">
        <f t="shared" si="42"/>
        <v>13.571999999999999</v>
      </c>
      <c r="CD63" s="345">
        <f t="shared" si="43"/>
        <v>43309</v>
      </c>
      <c r="CE63" s="249">
        <f t="array" ref="CE63">MIN(IF(C:C=BU63,M:M))</f>
        <v>13.571999999999999</v>
      </c>
      <c r="CF63" s="249" t="b">
        <f t="shared" si="44"/>
        <v>1</v>
      </c>
      <c r="CI63" s="241" t="str">
        <f t="shared" si="45"/>
        <v>TRUE60</v>
      </c>
      <c r="CK63" s="249">
        <v>60</v>
      </c>
      <c r="CL63" s="249" t="str">
        <f t="shared" si="46"/>
        <v>4AF</v>
      </c>
      <c r="CM63" s="249" t="str">
        <f t="shared" si="47"/>
        <v>LEROY</v>
      </c>
      <c r="CN63" s="249" t="str">
        <f t="shared" si="48"/>
        <v>OCTOBER</v>
      </c>
      <c r="CO63" s="249" t="str">
        <f t="shared" si="49"/>
        <v>NISSAN SR20</v>
      </c>
      <c r="CP63" s="249">
        <f t="shared" si="50"/>
        <v>14.212999999999999</v>
      </c>
      <c r="CQ63" s="345">
        <f t="shared" si="51"/>
        <v>43407</v>
      </c>
    </row>
    <row r="64" spans="1:95" x14ac:dyDescent="0.3">
      <c r="A64" s="249" t="str">
        <f>B64&amp;COUNTIF(B$4:$B64,B64)</f>
        <v>201860</v>
      </c>
      <c r="B64" s="249">
        <f t="shared" si="20"/>
        <v>2018</v>
      </c>
      <c r="C64" s="249" t="str">
        <f t="shared" si="21"/>
        <v>4EXGurshanThomas</v>
      </c>
      <c r="D64" s="268" t="str">
        <f>N64&amp;COUNTIF(N$4:$N64,N64)</f>
        <v>4330927</v>
      </c>
      <c r="E64" s="268" t="str">
        <f>F64&amp;COUNTIF(F$4:$F64,F64)</f>
        <v>433094EX8</v>
      </c>
      <c r="F64" s="268" t="str">
        <f t="shared" si="22"/>
        <v>433094EX</v>
      </c>
      <c r="G64" s="249" t="str">
        <f>I64&amp;COUNTIF($I$4:I64,I64)</f>
        <v>4EX13</v>
      </c>
      <c r="I64" s="249" t="s">
        <v>20</v>
      </c>
      <c r="J64" s="249" t="s">
        <v>605</v>
      </c>
      <c r="K64" s="249" t="s">
        <v>194</v>
      </c>
      <c r="L64" s="249" t="s">
        <v>447</v>
      </c>
      <c r="M64" s="249">
        <v>13.571999999999999</v>
      </c>
      <c r="N64" s="287">
        <v>43309</v>
      </c>
      <c r="O64" s="241"/>
      <c r="S64" s="249">
        <f t="shared" si="23"/>
        <v>10.988</v>
      </c>
      <c r="T64" s="249" t="str">
        <f t="shared" si="0"/>
        <v>4EX61</v>
      </c>
      <c r="U64" s="249">
        <v>61</v>
      </c>
      <c r="V64" s="249" t="str">
        <f t="shared" si="1"/>
        <v>4EX</v>
      </c>
      <c r="W64" s="249" t="str">
        <f t="shared" si="2"/>
        <v>Jannie</v>
      </c>
      <c r="X64" s="249" t="str">
        <f t="shared" si="3"/>
        <v>Badenhorst (Jnr)</v>
      </c>
      <c r="Y64" s="249" t="str">
        <f t="shared" si="4"/>
        <v>Opel Superboss Turbo</v>
      </c>
      <c r="Z64" s="249">
        <f t="shared" si="5"/>
        <v>10.988</v>
      </c>
      <c r="AA64" s="268">
        <f t="shared" si="6"/>
        <v>42798</v>
      </c>
      <c r="AB64" s="269"/>
      <c r="AC64" s="292">
        <f t="shared" si="24"/>
        <v>13.37</v>
      </c>
      <c r="AD64" s="249">
        <v>61</v>
      </c>
      <c r="AE64" s="249" t="str">
        <f t="shared" si="52"/>
        <v>4EX</v>
      </c>
      <c r="AF64" s="203" t="str">
        <f t="shared" si="25"/>
        <v>Kurt</v>
      </c>
      <c r="AG64" s="204" t="str">
        <f t="shared" si="26"/>
        <v>Cain</v>
      </c>
      <c r="AH64" s="249" t="str">
        <f t="shared" si="27"/>
        <v>Honda Civic B20</v>
      </c>
      <c r="AI64" s="249">
        <f t="shared" si="28"/>
        <v>13.37</v>
      </c>
      <c r="AJ64" s="268">
        <f t="shared" si="29"/>
        <v>42434</v>
      </c>
      <c r="AK64" s="249" t="str">
        <f t="shared" si="65"/>
        <v>Kurt Cain</v>
      </c>
      <c r="AL64" s="249" t="str">
        <f>COUNTIF($AK$4:AK64,AK64)&amp;AK64</f>
        <v>1Kurt Cain</v>
      </c>
      <c r="AM64" s="138"/>
      <c r="AN64" s="138"/>
      <c r="BB64" s="334" t="str">
        <f t="shared" si="32"/>
        <v>---</v>
      </c>
      <c r="BC64" s="323" t="str">
        <f t="shared" si="33"/>
        <v>4340761</v>
      </c>
      <c r="BE64" s="87">
        <v>61</v>
      </c>
      <c r="BF64" s="249" t="str">
        <f t="shared" si="57"/>
        <v>-</v>
      </c>
      <c r="BG64" s="249" t="str">
        <f t="shared" si="58"/>
        <v>-</v>
      </c>
      <c r="BH64" s="249" t="str">
        <f t="shared" si="59"/>
        <v>-</v>
      </c>
      <c r="BI64" s="249" t="str">
        <f t="shared" si="60"/>
        <v>-</v>
      </c>
      <c r="BJ64" s="249" t="str">
        <f t="shared" si="61"/>
        <v>-</v>
      </c>
      <c r="BK64" s="327" t="str">
        <f t="shared" si="63"/>
        <v>-</v>
      </c>
      <c r="BL64" s="338">
        <f t="array" ref="BL64">MIN(IF(C:C=BB64,M:M))</f>
        <v>0</v>
      </c>
      <c r="BM64" s="138"/>
      <c r="BN64" s="241" t="b">
        <f t="shared" si="35"/>
        <v>0</v>
      </c>
      <c r="BT64" s="249" t="str">
        <f>CF64&amp;COUNTIF($CF$4:CF64,CF64)</f>
        <v>TRUE28</v>
      </c>
      <c r="BU64" s="334" t="str">
        <f t="shared" si="36"/>
        <v>4EXDarrenVan Staden</v>
      </c>
      <c r="BW64" s="241" t="str">
        <f t="shared" si="37"/>
        <v>201861</v>
      </c>
      <c r="BX64" s="249">
        <v>61</v>
      </c>
      <c r="BY64" s="249" t="str">
        <f t="shared" si="38"/>
        <v>4EX</v>
      </c>
      <c r="BZ64" s="249" t="str">
        <f t="shared" si="39"/>
        <v>Darren</v>
      </c>
      <c r="CA64" s="249" t="str">
        <f t="shared" si="40"/>
        <v>Van Staden</v>
      </c>
      <c r="CB64" s="249" t="str">
        <f t="shared" si="41"/>
        <v>Nissan Sabre 2ltr</v>
      </c>
      <c r="CC64" s="249">
        <f t="shared" si="42"/>
        <v>13.74</v>
      </c>
      <c r="CD64" s="345">
        <f t="shared" si="43"/>
        <v>43309</v>
      </c>
      <c r="CE64" s="249">
        <f t="array" ref="CE64">MIN(IF(C:C=BU64,M:M))</f>
        <v>13.74</v>
      </c>
      <c r="CF64" s="249" t="b">
        <f t="shared" si="44"/>
        <v>1</v>
      </c>
      <c r="CI64" s="241" t="str">
        <f t="shared" si="45"/>
        <v>TRUE61</v>
      </c>
      <c r="CK64" s="249">
        <v>61</v>
      </c>
      <c r="CL64" s="249" t="str">
        <f t="shared" si="46"/>
        <v>4AF</v>
      </c>
      <c r="CM64" s="249" t="str">
        <f t="shared" si="47"/>
        <v>NIETHAAM</v>
      </c>
      <c r="CN64" s="249" t="str">
        <f t="shared" si="48"/>
        <v>SURTIE</v>
      </c>
      <c r="CO64" s="249" t="str">
        <f t="shared" si="49"/>
        <v>NISSAN SR20</v>
      </c>
      <c r="CP64" s="249">
        <f t="shared" si="50"/>
        <v>14.271000000000001</v>
      </c>
      <c r="CQ64" s="345">
        <f t="shared" si="51"/>
        <v>43407</v>
      </c>
    </row>
    <row r="65" spans="1:95" x14ac:dyDescent="0.3">
      <c r="A65" s="249" t="str">
        <f>B65&amp;COUNTIF(B$4:$B65,B65)</f>
        <v>201861</v>
      </c>
      <c r="B65" s="249">
        <f t="shared" si="20"/>
        <v>2018</v>
      </c>
      <c r="C65" s="249" t="str">
        <f t="shared" si="21"/>
        <v>4EXDarrenVan Staden</v>
      </c>
      <c r="D65" s="268" t="str">
        <f>N65&amp;COUNTIF(N$4:$N65,N65)</f>
        <v>4330928</v>
      </c>
      <c r="E65" s="268" t="str">
        <f>F65&amp;COUNTIF(F$4:$F65,F65)</f>
        <v>433094EX9</v>
      </c>
      <c r="F65" s="268" t="str">
        <f t="shared" si="22"/>
        <v>433094EX</v>
      </c>
      <c r="G65" s="249" t="str">
        <f>I65&amp;COUNTIF($I$4:I65,I65)</f>
        <v>4EX14</v>
      </c>
      <c r="I65" s="249" t="s">
        <v>20</v>
      </c>
      <c r="J65" s="249" t="s">
        <v>606</v>
      </c>
      <c r="K65" s="249" t="s">
        <v>818</v>
      </c>
      <c r="L65" s="249" t="s">
        <v>423</v>
      </c>
      <c r="M65" s="249">
        <v>13.74</v>
      </c>
      <c r="N65" s="287">
        <v>43309</v>
      </c>
      <c r="O65" s="241"/>
      <c r="S65" s="249">
        <f t="shared" si="23"/>
        <v>11.308999999999999</v>
      </c>
      <c r="T65" s="249" t="str">
        <f t="shared" si="0"/>
        <v>4EX62</v>
      </c>
      <c r="U65" s="249">
        <v>62</v>
      </c>
      <c r="V65" s="249" t="str">
        <f t="shared" si="1"/>
        <v>4EX</v>
      </c>
      <c r="W65" s="249" t="str">
        <f t="shared" si="2"/>
        <v>Satish</v>
      </c>
      <c r="X65" s="249" t="str">
        <f t="shared" si="3"/>
        <v>Harrichand</v>
      </c>
      <c r="Y65" s="249" t="str">
        <f t="shared" si="4"/>
        <v>Opel TS</v>
      </c>
      <c r="Z65" s="249">
        <f t="shared" si="5"/>
        <v>11.308999999999999</v>
      </c>
      <c r="AA65" s="268">
        <f t="shared" si="6"/>
        <v>42798</v>
      </c>
      <c r="AB65" s="269"/>
      <c r="AC65" s="292">
        <f t="shared" si="24"/>
        <v>13.372999999999999</v>
      </c>
      <c r="AD65" s="249">
        <v>62</v>
      </c>
      <c r="AE65" s="249" t="str">
        <f t="shared" si="52"/>
        <v>4EX</v>
      </c>
      <c r="AF65" s="203" t="str">
        <f t="shared" si="25"/>
        <v>Ruan</v>
      </c>
      <c r="AG65" s="204" t="str">
        <f t="shared" si="26"/>
        <v>Olivier</v>
      </c>
      <c r="AH65" s="249" t="str">
        <f t="shared" si="27"/>
        <v>VW 2ltr</v>
      </c>
      <c r="AI65" s="249">
        <f t="shared" si="28"/>
        <v>13.372999999999999</v>
      </c>
      <c r="AJ65" s="268">
        <f t="shared" si="29"/>
        <v>42686</v>
      </c>
      <c r="AK65" s="249" t="str">
        <f t="shared" si="65"/>
        <v>Ruan Olivier</v>
      </c>
      <c r="AL65" s="249" t="str">
        <f>COUNTIF($AK$4:AK65,AK65)&amp;AK65</f>
        <v>4Ruan Olivier</v>
      </c>
      <c r="AM65" s="138"/>
      <c r="AN65" s="138"/>
      <c r="BB65" s="334" t="str">
        <f t="shared" si="32"/>
        <v>---</v>
      </c>
      <c r="BC65" s="323" t="str">
        <f t="shared" si="33"/>
        <v>4340762</v>
      </c>
      <c r="BE65" s="87">
        <v>62</v>
      </c>
      <c r="BF65" s="249" t="str">
        <f t="shared" si="57"/>
        <v>-</v>
      </c>
      <c r="BG65" s="249" t="str">
        <f t="shared" si="58"/>
        <v>-</v>
      </c>
      <c r="BH65" s="249" t="str">
        <f t="shared" si="59"/>
        <v>-</v>
      </c>
      <c r="BI65" s="249" t="str">
        <f t="shared" si="60"/>
        <v>-</v>
      </c>
      <c r="BJ65" s="249" t="str">
        <f t="shared" si="61"/>
        <v>-</v>
      </c>
      <c r="BK65" s="327" t="str">
        <f t="shared" si="63"/>
        <v>-</v>
      </c>
      <c r="BL65" s="338">
        <f t="array" ref="BL65">MIN(IF(C:C=BB65,M:M))</f>
        <v>0</v>
      </c>
      <c r="BM65" s="138"/>
      <c r="BN65" s="241" t="b">
        <f t="shared" si="35"/>
        <v>0</v>
      </c>
      <c r="BT65" s="249" t="str">
        <f>CF65&amp;COUNTIF($CF$4:CF65,CF65)</f>
        <v>TRUE29</v>
      </c>
      <c r="BU65" s="334" t="str">
        <f t="shared" si="36"/>
        <v>4SRiyaadhMan Lee</v>
      </c>
      <c r="BW65" s="241" t="str">
        <f t="shared" si="37"/>
        <v>201862</v>
      </c>
      <c r="BX65" s="249">
        <v>62</v>
      </c>
      <c r="BY65" s="249" t="str">
        <f t="shared" si="38"/>
        <v>4S</v>
      </c>
      <c r="BZ65" s="249" t="str">
        <f t="shared" si="39"/>
        <v>Riyaadh</v>
      </c>
      <c r="CA65" s="249" t="str">
        <f t="shared" si="40"/>
        <v>Man Lee</v>
      </c>
      <c r="CB65" s="249" t="str">
        <f t="shared" si="41"/>
        <v>Honda Civic 2ltr</v>
      </c>
      <c r="CC65" s="249">
        <f t="shared" si="42"/>
        <v>13.303000000000001</v>
      </c>
      <c r="CD65" s="345">
        <f t="shared" si="43"/>
        <v>43309</v>
      </c>
      <c r="CE65" s="249">
        <f t="array" ref="CE65">MIN(IF(C:C=BU65,M:M))</f>
        <v>13.303000000000001</v>
      </c>
      <c r="CF65" s="249" t="b">
        <f t="shared" si="44"/>
        <v>1</v>
      </c>
      <c r="CI65" s="241" t="str">
        <f t="shared" si="45"/>
        <v>TRUE62</v>
      </c>
      <c r="CK65" s="249">
        <v>62</v>
      </c>
      <c r="CL65" s="249" t="str">
        <f t="shared" si="46"/>
        <v>4AF</v>
      </c>
      <c r="CM65" s="249" t="str">
        <f t="shared" si="47"/>
        <v>TIMOTHY</v>
      </c>
      <c r="CN65" s="249" t="str">
        <f t="shared" si="48"/>
        <v>OLIVIER</v>
      </c>
      <c r="CO65" s="249" t="str">
        <f t="shared" si="49"/>
        <v>OPEL GTE</v>
      </c>
      <c r="CP65" s="249">
        <f t="shared" si="50"/>
        <v>14.298</v>
      </c>
      <c r="CQ65" s="345">
        <f t="shared" si="51"/>
        <v>43407</v>
      </c>
    </row>
    <row r="66" spans="1:95" x14ac:dyDescent="0.3">
      <c r="A66" s="249" t="str">
        <f>B66&amp;COUNTIF(B$4:$B66,B66)</f>
        <v>201862</v>
      </c>
      <c r="B66" s="249">
        <f t="shared" si="20"/>
        <v>2018</v>
      </c>
      <c r="C66" s="249" t="str">
        <f t="shared" si="21"/>
        <v>4SRiyaadhMan Lee</v>
      </c>
      <c r="D66" s="268" t="str">
        <f>N66&amp;COUNTIF(N$4:$N66,N66)</f>
        <v>4330929</v>
      </c>
      <c r="E66" s="268" t="str">
        <f>F66&amp;COUNTIF(F$4:$F66,F66)</f>
        <v>433094S1</v>
      </c>
      <c r="F66" s="268" t="str">
        <f t="shared" si="22"/>
        <v>433094S</v>
      </c>
      <c r="G66" s="249" t="str">
        <f>I66&amp;COUNTIF($I$4:I66,I66)</f>
        <v>4S5</v>
      </c>
      <c r="I66" s="249" t="s">
        <v>4</v>
      </c>
      <c r="J66" s="249" t="s">
        <v>221</v>
      </c>
      <c r="K66" s="249" t="s">
        <v>85</v>
      </c>
      <c r="L66" s="249" t="s">
        <v>422</v>
      </c>
      <c r="M66" s="249">
        <v>13.303000000000001</v>
      </c>
      <c r="N66" s="287">
        <v>43309</v>
      </c>
      <c r="O66" s="241"/>
      <c r="S66" s="249">
        <f t="shared" si="23"/>
        <v>11.597</v>
      </c>
      <c r="T66" s="249" t="str">
        <f t="shared" si="0"/>
        <v>4EX63</v>
      </c>
      <c r="U66" s="249">
        <v>63</v>
      </c>
      <c r="V66" s="249" t="str">
        <f t="shared" si="1"/>
        <v>4EX</v>
      </c>
      <c r="W66" s="249" t="str">
        <f t="shared" si="2"/>
        <v>Nazeem</v>
      </c>
      <c r="X66" s="249" t="str">
        <f t="shared" si="3"/>
        <v>Sirkhotte</v>
      </c>
      <c r="Y66" s="249" t="str">
        <f t="shared" si="4"/>
        <v>Honda Vtec Turbo</v>
      </c>
      <c r="Z66" s="249">
        <f t="shared" si="5"/>
        <v>11.597</v>
      </c>
      <c r="AA66" s="268">
        <f t="shared" si="6"/>
        <v>42798</v>
      </c>
      <c r="AB66" s="269"/>
      <c r="AC66" s="292">
        <f t="shared" si="24"/>
        <v>13.404</v>
      </c>
      <c r="AD66" s="249">
        <v>63</v>
      </c>
      <c r="AE66" s="249" t="str">
        <f t="shared" si="52"/>
        <v>4EX</v>
      </c>
      <c r="AF66" s="203" t="str">
        <f t="shared" si="25"/>
        <v>Milburn</v>
      </c>
      <c r="AG66" s="204" t="str">
        <f t="shared" si="26"/>
        <v>Volkwyn</v>
      </c>
      <c r="AH66" s="249" t="str">
        <f t="shared" si="27"/>
        <v>VW Golf SR20 VVL</v>
      </c>
      <c r="AI66" s="249">
        <f t="shared" si="28"/>
        <v>13.404</v>
      </c>
      <c r="AJ66" s="268">
        <f t="shared" si="29"/>
        <v>42798</v>
      </c>
      <c r="AK66" s="249" t="str">
        <f t="shared" si="65"/>
        <v>Milburn Volkwyn</v>
      </c>
      <c r="AL66" s="249" t="str">
        <f>COUNTIF($AK$4:AK66,AK66)&amp;AK66</f>
        <v>1Milburn Volkwyn</v>
      </c>
      <c r="AM66" s="138"/>
      <c r="AN66" s="138"/>
      <c r="BB66" s="334" t="str">
        <f t="shared" si="32"/>
        <v>---</v>
      </c>
      <c r="BC66" s="323" t="str">
        <f t="shared" si="33"/>
        <v>4340763</v>
      </c>
      <c r="BE66" s="87">
        <v>63</v>
      </c>
      <c r="BF66" s="249" t="str">
        <f t="shared" si="57"/>
        <v>-</v>
      </c>
      <c r="BG66" s="249" t="str">
        <f t="shared" si="58"/>
        <v>-</v>
      </c>
      <c r="BH66" s="249" t="str">
        <f t="shared" si="59"/>
        <v>-</v>
      </c>
      <c r="BI66" s="249" t="str">
        <f t="shared" si="60"/>
        <v>-</v>
      </c>
      <c r="BJ66" s="249" t="str">
        <f t="shared" si="61"/>
        <v>-</v>
      </c>
      <c r="BK66" s="327" t="str">
        <f t="shared" si="63"/>
        <v>-</v>
      </c>
      <c r="BL66" s="338">
        <f t="array" ref="BL66">MIN(IF(C:C=BB66,M:M))</f>
        <v>0</v>
      </c>
      <c r="BM66" s="138"/>
      <c r="BN66" s="241" t="b">
        <f t="shared" si="35"/>
        <v>0</v>
      </c>
      <c r="BT66" s="249" t="str">
        <f>CF66&amp;COUNTIF($CF$4:CF66,CF66)</f>
        <v>TRUE30</v>
      </c>
      <c r="BU66" s="334" t="str">
        <f t="shared" si="36"/>
        <v>4SCliveMitchell</v>
      </c>
      <c r="BW66" s="241" t="str">
        <f t="shared" si="37"/>
        <v>201863</v>
      </c>
      <c r="BX66" s="249">
        <v>63</v>
      </c>
      <c r="BY66" s="249" t="str">
        <f t="shared" si="38"/>
        <v>4S</v>
      </c>
      <c r="BZ66" s="249" t="str">
        <f t="shared" si="39"/>
        <v>Clive</v>
      </c>
      <c r="CA66" s="249" t="str">
        <f t="shared" si="40"/>
        <v>Mitchell</v>
      </c>
      <c r="CB66" s="249" t="str">
        <f t="shared" si="41"/>
        <v>Nissan Sabre SR20</v>
      </c>
      <c r="CC66" s="249">
        <f t="shared" si="42"/>
        <v>13.762</v>
      </c>
      <c r="CD66" s="345">
        <f t="shared" si="43"/>
        <v>43309</v>
      </c>
      <c r="CE66" s="249">
        <f t="array" ref="CE66">MIN(IF(C:C=BU66,M:M))</f>
        <v>13.762</v>
      </c>
      <c r="CF66" s="249" t="b">
        <f t="shared" si="44"/>
        <v>1</v>
      </c>
      <c r="CI66" s="241" t="str">
        <f t="shared" si="45"/>
        <v>TRUE63</v>
      </c>
      <c r="CK66" s="249">
        <v>63</v>
      </c>
      <c r="CL66" s="249" t="str">
        <f t="shared" si="46"/>
        <v>4AF</v>
      </c>
      <c r="CM66" s="249" t="str">
        <f t="shared" si="47"/>
        <v>PHILLIP</v>
      </c>
      <c r="CN66" s="249" t="str">
        <f t="shared" si="48"/>
        <v>VAN EHENT</v>
      </c>
      <c r="CO66" s="249" t="str">
        <f t="shared" si="49"/>
        <v>TOTOTA COROLLA</v>
      </c>
      <c r="CP66" s="249">
        <f t="shared" si="50"/>
        <v>14.949</v>
      </c>
      <c r="CQ66" s="345">
        <f t="shared" si="51"/>
        <v>43407</v>
      </c>
    </row>
    <row r="67" spans="1:95" x14ac:dyDescent="0.3">
      <c r="A67" s="249" t="str">
        <f>B67&amp;COUNTIF(B$4:$B67,B67)</f>
        <v>201863</v>
      </c>
      <c r="B67" s="249">
        <f t="shared" si="20"/>
        <v>2018</v>
      </c>
      <c r="C67" s="249" t="str">
        <f t="shared" si="21"/>
        <v>4SCliveMitchell</v>
      </c>
      <c r="D67" s="268" t="str">
        <f>N67&amp;COUNTIF(N$4:$N67,N67)</f>
        <v>4330930</v>
      </c>
      <c r="E67" s="268" t="str">
        <f>F67&amp;COUNTIF(F$4:$F67,F67)</f>
        <v>433094S2</v>
      </c>
      <c r="F67" s="268" t="str">
        <f t="shared" si="22"/>
        <v>433094S</v>
      </c>
      <c r="G67" s="249" t="str">
        <f>I67&amp;COUNTIF($I$4:I67,I67)</f>
        <v>4S6</v>
      </c>
      <c r="I67" s="249" t="s">
        <v>4</v>
      </c>
      <c r="J67" s="249" t="s">
        <v>607</v>
      </c>
      <c r="K67" s="249" t="s">
        <v>608</v>
      </c>
      <c r="L67" s="249" t="s">
        <v>424</v>
      </c>
      <c r="M67" s="249">
        <v>13.762</v>
      </c>
      <c r="N67" s="287">
        <v>43309</v>
      </c>
      <c r="O67" s="241"/>
      <c r="S67" s="249">
        <f t="shared" si="23"/>
        <v>11.659000000000001</v>
      </c>
      <c r="T67" s="249" t="str">
        <f t="shared" si="0"/>
        <v>4EX64</v>
      </c>
      <c r="U67" s="249">
        <v>64</v>
      </c>
      <c r="V67" s="249" t="str">
        <f t="shared" si="1"/>
        <v>4EX</v>
      </c>
      <c r="W67" s="249" t="str">
        <f t="shared" si="2"/>
        <v>Corne</v>
      </c>
      <c r="X67" s="249" t="str">
        <f t="shared" si="3"/>
        <v>Syfert</v>
      </c>
      <c r="Y67" s="249" t="str">
        <f t="shared" si="4"/>
        <v>Toyota 1600 Turbo</v>
      </c>
      <c r="Z67" s="249">
        <f t="shared" si="5"/>
        <v>11.659000000000001</v>
      </c>
      <c r="AA67" s="268">
        <f t="shared" si="6"/>
        <v>42798</v>
      </c>
      <c r="AB67" s="269"/>
      <c r="AC67" s="292">
        <f t="shared" si="24"/>
        <v>13.409000000000001</v>
      </c>
      <c r="AD67" s="249">
        <v>64</v>
      </c>
      <c r="AE67" s="249" t="str">
        <f t="shared" si="52"/>
        <v>4EX</v>
      </c>
      <c r="AF67" s="203" t="str">
        <f t="shared" si="25"/>
        <v>Phillip</v>
      </c>
      <c r="AG67" s="204" t="str">
        <f t="shared" si="26"/>
        <v>Jonker</v>
      </c>
      <c r="AH67" s="249" t="str">
        <f t="shared" si="27"/>
        <v>Toyota 16v</v>
      </c>
      <c r="AI67" s="249">
        <f t="shared" si="28"/>
        <v>13.409000000000001</v>
      </c>
      <c r="AJ67" s="268">
        <f t="shared" si="29"/>
        <v>43309</v>
      </c>
      <c r="AK67" s="249" t="str">
        <f t="shared" si="65"/>
        <v>Phillip Jonker</v>
      </c>
      <c r="AL67" s="249" t="str">
        <f>COUNTIF($AK$4:AK67,AK67)&amp;AK67</f>
        <v>1Phillip Jonker</v>
      </c>
      <c r="AM67" s="138"/>
      <c r="AN67" s="138"/>
      <c r="BB67" s="334" t="str">
        <f t="shared" si="32"/>
        <v>---</v>
      </c>
      <c r="BC67" s="323" t="str">
        <f t="shared" si="33"/>
        <v>4340764</v>
      </c>
      <c r="BE67" s="87">
        <v>64</v>
      </c>
      <c r="BF67" s="249" t="str">
        <f t="shared" si="57"/>
        <v>-</v>
      </c>
      <c r="BG67" s="249" t="str">
        <f t="shared" si="58"/>
        <v>-</v>
      </c>
      <c r="BH67" s="249" t="str">
        <f t="shared" si="59"/>
        <v>-</v>
      </c>
      <c r="BI67" s="249" t="str">
        <f t="shared" si="60"/>
        <v>-</v>
      </c>
      <c r="BJ67" s="249" t="str">
        <f t="shared" si="61"/>
        <v>-</v>
      </c>
      <c r="BK67" s="327" t="str">
        <f t="shared" si="63"/>
        <v>-</v>
      </c>
      <c r="BL67" s="338">
        <f t="array" ref="BL67">MIN(IF(C:C=BB67,M:M))</f>
        <v>0</v>
      </c>
      <c r="BM67" s="138"/>
      <c r="BN67" s="241" t="b">
        <f t="shared" si="35"/>
        <v>0</v>
      </c>
      <c r="BT67" s="249" t="str">
        <f>CF67&amp;COUNTIF($CF$4:CF67,CF67)</f>
        <v>FALSE34</v>
      </c>
      <c r="BU67" s="334" t="str">
        <f t="shared" si="36"/>
        <v>4SChestonPilcher</v>
      </c>
      <c r="BW67" s="241" t="str">
        <f t="shared" si="37"/>
        <v>201864</v>
      </c>
      <c r="BX67" s="249">
        <v>64</v>
      </c>
      <c r="BY67" s="249" t="str">
        <f t="shared" si="38"/>
        <v>4S</v>
      </c>
      <c r="BZ67" s="249" t="str">
        <f t="shared" si="39"/>
        <v>Cheston</v>
      </c>
      <c r="CA67" s="249" t="str">
        <f t="shared" si="40"/>
        <v>Pilcher</v>
      </c>
      <c r="CB67" s="249" t="str">
        <f t="shared" si="41"/>
        <v>Nissan Sentr</v>
      </c>
      <c r="CC67" s="249">
        <f t="shared" si="42"/>
        <v>13.766</v>
      </c>
      <c r="CD67" s="345">
        <f t="shared" si="43"/>
        <v>43309</v>
      </c>
      <c r="CE67" s="249">
        <f t="array" ref="CE67">MIN(IF(C:C=BU67,M:M))</f>
        <v>13.718999999999999</v>
      </c>
      <c r="CF67" s="249" t="b">
        <f t="shared" si="44"/>
        <v>0</v>
      </c>
      <c r="CI67" s="241" t="str">
        <f t="shared" si="45"/>
        <v>TRUE64</v>
      </c>
      <c r="CK67" s="249">
        <v>64</v>
      </c>
      <c r="CL67" s="249" t="str">
        <f t="shared" si="46"/>
        <v>4AF</v>
      </c>
      <c r="CM67" s="249" t="str">
        <f t="shared" si="47"/>
        <v>ROBERT</v>
      </c>
      <c r="CN67" s="249" t="str">
        <f t="shared" si="48"/>
        <v>JANSE VAN RENSBURG</v>
      </c>
      <c r="CO67" s="249" t="str">
        <f t="shared" si="49"/>
        <v>VW GOLF GTI</v>
      </c>
      <c r="CP67" s="249">
        <f t="shared" si="50"/>
        <v>13.417</v>
      </c>
      <c r="CQ67" s="345">
        <f t="shared" si="51"/>
        <v>43407</v>
      </c>
    </row>
    <row r="68" spans="1:95" x14ac:dyDescent="0.3">
      <c r="A68" s="249" t="str">
        <f>B68&amp;COUNTIF(B$4:$B68,B68)</f>
        <v>201864</v>
      </c>
      <c r="B68" s="249">
        <f t="shared" si="20"/>
        <v>2018</v>
      </c>
      <c r="C68" s="249" t="str">
        <f t="shared" si="21"/>
        <v>4SChestonPilcher</v>
      </c>
      <c r="D68" s="268" t="str">
        <f>N68&amp;COUNTIF(N$4:$N68,N68)</f>
        <v>4330931</v>
      </c>
      <c r="E68" s="268" t="str">
        <f>F68&amp;COUNTIF(F$4:$F68,F68)</f>
        <v>433094S3</v>
      </c>
      <c r="F68" s="268" t="str">
        <f t="shared" si="22"/>
        <v>433094S</v>
      </c>
      <c r="G68" s="249" t="str">
        <f>I68&amp;COUNTIF($I$4:I68,I68)</f>
        <v>4S7</v>
      </c>
      <c r="I68" s="249" t="s">
        <v>4</v>
      </c>
      <c r="J68" s="249" t="s">
        <v>236</v>
      </c>
      <c r="K68" s="249" t="s">
        <v>237</v>
      </c>
      <c r="L68" s="249" t="s">
        <v>448</v>
      </c>
      <c r="M68" s="249">
        <v>13.766</v>
      </c>
      <c r="N68" s="287">
        <v>43309</v>
      </c>
      <c r="O68" s="241"/>
      <c r="S68" s="249">
        <f t="shared" si="23"/>
        <v>11.706</v>
      </c>
      <c r="T68" s="249" t="str">
        <f t="shared" ref="T68:T131" si="66">$AW$2&amp;U68</f>
        <v>4EX65</v>
      </c>
      <c r="U68" s="249">
        <v>65</v>
      </c>
      <c r="V68" s="249" t="str">
        <f t="shared" ref="V68:V131" si="67">IF(ISERROR(VLOOKUP($T68,$G:$N,3,0)),0,VLOOKUP($T68,$G:$N,3,0))</f>
        <v>4EX</v>
      </c>
      <c r="W68" s="249" t="str">
        <f t="shared" ref="W68:W131" si="68">IF(ISERROR(VLOOKUP($T68,$G:$N,3,0)),0,VLOOKUP($T68,$G:$N,4,0))</f>
        <v>Tolla</v>
      </c>
      <c r="X68" s="249" t="str">
        <f t="shared" ref="X68:X131" si="69">IF(ISERROR(VLOOKUP($T68,$G:$N,3,0)),0,VLOOKUP($T68,$G:$N,5,0))</f>
        <v>Daniels</v>
      </c>
      <c r="Y68" s="249" t="str">
        <f t="shared" ref="Y68:Y131" si="70">IF(ISERROR(VLOOKUP($T68,$G:$N,3,0)),0,VLOOKUP($T68,$G:$N,6,0))</f>
        <v>Ford Escort 2ltr Turbo</v>
      </c>
      <c r="Z68" s="249">
        <f t="shared" ref="Z68:Z131" si="71">IF(ISERROR(VLOOKUP($T68,$G:$N,3,0)),"-",VLOOKUP($T68,$G:$N,7,0))</f>
        <v>11.706</v>
      </c>
      <c r="AA68" s="268">
        <f t="shared" ref="AA68:AA131" si="72">IF(ISERROR(VLOOKUP($T68,$G:$N,3,0)),0,VLOOKUP($T68,$G:$N,8,0))</f>
        <v>42798</v>
      </c>
      <c r="AB68" s="269"/>
      <c r="AC68" s="292">
        <f t="shared" si="24"/>
        <v>13.448</v>
      </c>
      <c r="AD68" s="249">
        <v>65</v>
      </c>
      <c r="AE68" s="249" t="str">
        <f t="shared" si="52"/>
        <v>4EX</v>
      </c>
      <c r="AF68" s="203" t="str">
        <f t="shared" si="25"/>
        <v>Andrew</v>
      </c>
      <c r="AG68" s="204" t="str">
        <f t="shared" si="26"/>
        <v>Stevenson</v>
      </c>
      <c r="AH68" s="249" t="str">
        <f t="shared" si="27"/>
        <v>Ferrari/Toyota</v>
      </c>
      <c r="AI68" s="249">
        <f t="shared" si="28"/>
        <v>13.448</v>
      </c>
      <c r="AJ68" s="268">
        <f t="shared" si="29"/>
        <v>42686</v>
      </c>
      <c r="AK68" s="249" t="str">
        <f t="shared" si="65"/>
        <v>Andrew Stevenson</v>
      </c>
      <c r="AL68" s="249" t="str">
        <f>COUNTIF($AK$4:AK68,AK68)&amp;AK68</f>
        <v>2Andrew Stevenson</v>
      </c>
      <c r="AM68" s="138"/>
      <c r="AN68" s="138"/>
      <c r="BB68" s="334" t="str">
        <f t="shared" si="32"/>
        <v>---</v>
      </c>
      <c r="BC68" s="323" t="str">
        <f t="shared" si="33"/>
        <v>4340765</v>
      </c>
      <c r="BE68" s="87">
        <v>65</v>
      </c>
      <c r="BF68" s="249" t="str">
        <f t="shared" ref="BF68:BF76" si="73">IF(ISERROR(VLOOKUP($BC68,$D:$N,6,0)),"-",VLOOKUP($BC68,$D:$N,6,0))</f>
        <v>-</v>
      </c>
      <c r="BG68" s="249" t="str">
        <f t="shared" ref="BG68:BG76" si="74">IF(ISERROR(VLOOKUP($BC68,$D:$N,7,0)),"-",VLOOKUP($BC68,$D:$N,7,0))</f>
        <v>-</v>
      </c>
      <c r="BH68" s="249" t="str">
        <f t="shared" ref="BH68:BH76" si="75">IF(ISERROR(VLOOKUP($BC68,$D:$N,8,0)),"-",VLOOKUP($BC68,$D:$N,8,0))</f>
        <v>-</v>
      </c>
      <c r="BI68" s="249" t="str">
        <f t="shared" ref="BI68:BI76" si="76">IF(ISERROR(VLOOKUP($BC68,$D:$N,9,0)),"-",VLOOKUP($BC68,$D:$N,9,0))</f>
        <v>-</v>
      </c>
      <c r="BJ68" s="249" t="str">
        <f t="shared" ref="BJ68:BJ76" si="77">IF(ISERROR(VLOOKUP($BC68,$D:$N,10,0)),"-",VLOOKUP($BC68,$D:$N,10,0))</f>
        <v>-</v>
      </c>
      <c r="BK68" s="327" t="str">
        <f t="shared" si="63"/>
        <v>-</v>
      </c>
      <c r="BL68" s="338">
        <f t="array" ref="BL68">MIN(IF(C:C=BB68,M:M))</f>
        <v>0</v>
      </c>
      <c r="BM68" s="138"/>
      <c r="BN68" s="241" t="b">
        <f t="shared" si="35"/>
        <v>0</v>
      </c>
      <c r="BT68" s="249" t="str">
        <f>CF68&amp;COUNTIF($CF$4:CF68,CF68)</f>
        <v>FALSE35</v>
      </c>
      <c r="BU68" s="334" t="str">
        <f t="shared" si="36"/>
        <v>4SRynhardtMattheus</v>
      </c>
      <c r="BW68" s="241" t="str">
        <f t="shared" si="37"/>
        <v>201865</v>
      </c>
      <c r="BX68" s="249">
        <v>65</v>
      </c>
      <c r="BY68" s="249" t="str">
        <f t="shared" si="38"/>
        <v>4S</v>
      </c>
      <c r="BZ68" s="249" t="str">
        <f t="shared" si="39"/>
        <v>Rynhardt</v>
      </c>
      <c r="CA68" s="249" t="str">
        <f t="shared" si="40"/>
        <v>Mattheus</v>
      </c>
      <c r="CB68" s="249" t="str">
        <f t="shared" si="41"/>
        <v>VW Golf 2</v>
      </c>
      <c r="CC68" s="249">
        <f t="shared" si="42"/>
        <v>14.119</v>
      </c>
      <c r="CD68" s="345">
        <f t="shared" si="43"/>
        <v>43309</v>
      </c>
      <c r="CE68" s="249">
        <f t="array" ref="CE68">MIN(IF(C:C=BU68,M:M))</f>
        <v>14.029</v>
      </c>
      <c r="CF68" s="249" t="b">
        <f t="shared" si="44"/>
        <v>0</v>
      </c>
      <c r="CI68" s="241" t="str">
        <f t="shared" si="45"/>
        <v>TRUE65</v>
      </c>
      <c r="CK68" s="249">
        <v>65</v>
      </c>
      <c r="CL68" s="249" t="str">
        <f t="shared" si="46"/>
        <v>4AR</v>
      </c>
      <c r="CM68" s="249" t="str">
        <f t="shared" si="47"/>
        <v>PHILLIP</v>
      </c>
      <c r="CN68" s="249" t="str">
        <f t="shared" si="48"/>
        <v>JONKER</v>
      </c>
      <c r="CO68" s="249" t="str">
        <f t="shared" si="49"/>
        <v xml:space="preserve">TOYOTA 16V </v>
      </c>
      <c r="CP68" s="249">
        <f t="shared" si="50"/>
        <v>12.423999999999999</v>
      </c>
      <c r="CQ68" s="345">
        <f t="shared" si="51"/>
        <v>43407</v>
      </c>
    </row>
    <row r="69" spans="1:95" x14ac:dyDescent="0.3">
      <c r="A69" s="249" t="str">
        <f>B69&amp;COUNTIF(B$4:$B69,B69)</f>
        <v>201865</v>
      </c>
      <c r="B69" s="249">
        <f t="shared" ref="B69:B132" si="78">YEAR(N69)</f>
        <v>2018</v>
      </c>
      <c r="C69" s="249" t="str">
        <f t="shared" ref="C69:C132" si="79">I69&amp;J69&amp;K69</f>
        <v>4SRynhardtMattheus</v>
      </c>
      <c r="D69" s="268" t="str">
        <f>N69&amp;COUNTIF(N$4:$N69,N69)</f>
        <v>4330932</v>
      </c>
      <c r="E69" s="268" t="str">
        <f>F69&amp;COUNTIF(F$4:$F69,F69)</f>
        <v>433094S4</v>
      </c>
      <c r="F69" s="268" t="str">
        <f t="shared" ref="F69:F132" si="80">N69&amp;I69</f>
        <v>433094S</v>
      </c>
      <c r="G69" s="249" t="str">
        <f>I69&amp;COUNTIF($I$4:I69,I69)</f>
        <v>4S8</v>
      </c>
      <c r="I69" s="249" t="s">
        <v>4</v>
      </c>
      <c r="J69" s="249" t="s">
        <v>238</v>
      </c>
      <c r="K69" s="249" t="s">
        <v>584</v>
      </c>
      <c r="L69" s="249" t="s">
        <v>297</v>
      </c>
      <c r="M69" s="249">
        <v>14.119</v>
      </c>
      <c r="N69" s="287">
        <v>43309</v>
      </c>
      <c r="O69" s="241"/>
      <c r="S69" s="249">
        <f t="shared" ref="S69:S132" si="81">Z69</f>
        <v>12.382</v>
      </c>
      <c r="T69" s="249" t="str">
        <f t="shared" si="66"/>
        <v>4EX66</v>
      </c>
      <c r="U69" s="249">
        <v>66</v>
      </c>
      <c r="V69" s="249" t="str">
        <f t="shared" si="67"/>
        <v>4EX</v>
      </c>
      <c r="W69" s="249" t="str">
        <f t="shared" si="68"/>
        <v>Darryl</v>
      </c>
      <c r="X69" s="249" t="str">
        <f t="shared" si="69"/>
        <v>Robinson</v>
      </c>
      <c r="Y69" s="249" t="str">
        <f t="shared" si="70"/>
        <v>VW Golf 2ltr</v>
      </c>
      <c r="Z69" s="249">
        <f t="shared" si="71"/>
        <v>12.382</v>
      </c>
      <c r="AA69" s="268">
        <f t="shared" si="72"/>
        <v>42798</v>
      </c>
      <c r="AB69" s="269"/>
      <c r="AC69" s="292">
        <f t="shared" ref="AC69:AC132" si="82">SMALL($Z$4:$Z$510,U69)</f>
        <v>13.452</v>
      </c>
      <c r="AD69" s="249">
        <v>66</v>
      </c>
      <c r="AE69" s="249" t="str">
        <f t="shared" ref="AE69:AE132" si="83">IF(ISERROR(VLOOKUP($AC69,$S:$AA,4,0)),"-",VLOOKUP($AC69,$S:$AA,4,0))</f>
        <v>4EX</v>
      </c>
      <c r="AF69" s="203" t="str">
        <f t="shared" ref="AF69:AF132" si="84">IF(ISERROR(VLOOKUP($AC69,$S:$AA,5,0)),"-",VLOOKUP($AC69,$S:$AA,5,0))</f>
        <v>RYAN</v>
      </c>
      <c r="AG69" s="204" t="str">
        <f t="shared" ref="AG69:AG132" si="85">IF(ISERROR(VLOOKUP($AC69,$S:$AA,6,0)),"-",VLOOKUP($AC69,$S:$AA,6,0))</f>
        <v>ELS</v>
      </c>
      <c r="AH69" s="249" t="str">
        <f t="shared" ref="AH69:AH132" si="86">IF(ISERROR(VLOOKUP($AC69,$S:$AA,7,0)),"-",VLOOKUP($AC69,$S:$AA,7,0))</f>
        <v>NISSAN SABER 2LTR</v>
      </c>
      <c r="AI69" s="249">
        <f t="shared" ref="AI69:AI132" si="87">IF(ISERROR(VLOOKUP($AC69,$S:$AA,8,0)),"-",VLOOKUP($AC69,$S:$AA,8,0))</f>
        <v>13.452</v>
      </c>
      <c r="AJ69" s="268">
        <f t="shared" ref="AJ69:AJ132" si="88">IF(ISERROR(VLOOKUP($AC69,$S:$AA,9,0)),"-",VLOOKUP($AC69,$S:$AA,9,0))</f>
        <v>43407</v>
      </c>
      <c r="AK69" s="249" t="str">
        <f t="shared" si="65"/>
        <v>RYAN ELS</v>
      </c>
      <c r="AL69" s="249" t="str">
        <f>COUNTIF($AK$4:AK69,AK69)&amp;AK69</f>
        <v>1RYAN ELS</v>
      </c>
      <c r="AM69" s="138"/>
      <c r="AN69" s="138"/>
      <c r="BB69" s="334" t="str">
        <f t="shared" ref="BB69:BB76" si="89">BF69&amp;BG69&amp;BH69</f>
        <v>---</v>
      </c>
      <c r="BC69" s="323" t="str">
        <f t="shared" ref="BC69:BC76" si="90">$BI$2&amp;BE69</f>
        <v>4340766</v>
      </c>
      <c r="BE69" s="87">
        <v>66</v>
      </c>
      <c r="BF69" s="249" t="str">
        <f t="shared" si="73"/>
        <v>-</v>
      </c>
      <c r="BG69" s="249" t="str">
        <f t="shared" si="74"/>
        <v>-</v>
      </c>
      <c r="BH69" s="249" t="str">
        <f t="shared" si="75"/>
        <v>-</v>
      </c>
      <c r="BI69" s="249" t="str">
        <f t="shared" si="76"/>
        <v>-</v>
      </c>
      <c r="BJ69" s="249" t="str">
        <f t="shared" si="77"/>
        <v>-</v>
      </c>
      <c r="BK69" s="327" t="str">
        <f t="shared" si="63"/>
        <v>-</v>
      </c>
      <c r="BL69" s="338">
        <f t="array" ref="BL69">MIN(IF(C:C=BB69,M:M))</f>
        <v>0</v>
      </c>
      <c r="BM69" s="138"/>
      <c r="BN69" s="241" t="b">
        <f t="shared" ref="BN69:BN76" si="91">BJ69=BL69</f>
        <v>0</v>
      </c>
      <c r="BT69" s="249" t="str">
        <f>CF69&amp;COUNTIF($CF$4:CF69,CF69)</f>
        <v>TRUE31</v>
      </c>
      <c r="BU69" s="334" t="str">
        <f t="shared" ref="BU69:BU132" si="92">BY69&amp;BZ69&amp;CA69</f>
        <v>4SPhillipVan Ghent</v>
      </c>
      <c r="BW69" s="241" t="str">
        <f t="shared" ref="BW69:BW132" si="93">$CB$2&amp;BX69</f>
        <v>201866</v>
      </c>
      <c r="BX69" s="249">
        <v>66</v>
      </c>
      <c r="BY69" s="249" t="str">
        <f t="shared" ref="BY69:BY132" si="94">IF(ISERROR(VLOOKUP($BW69,$A:$N,9,0)),"-",VLOOKUP($BW69,$A:$N,9,0))</f>
        <v>4S</v>
      </c>
      <c r="BZ69" s="249" t="str">
        <f t="shared" ref="BZ69:BZ132" si="95">IF(ISERROR(VLOOKUP($BW69,$A:$N,10,0)),"-",VLOOKUP($BW69,$A:$N,10,0))</f>
        <v>Phillip</v>
      </c>
      <c r="CA69" s="249" t="str">
        <f t="shared" ref="CA69:CA132" si="96">IF(ISERROR(VLOOKUP($BW69,$A:$N,11,0)),"-",VLOOKUP($BW69,$A:$N,11,0))</f>
        <v>Van Ghent</v>
      </c>
      <c r="CB69" s="249" t="str">
        <f t="shared" ref="CB69:CB132" si="97">IF(ISERROR(VLOOKUP($BW69,$A:$N,12,0)),"-",VLOOKUP($BW69,$A:$N,12,0))</f>
        <v>Toyota Corolla</v>
      </c>
      <c r="CC69" s="249">
        <f t="shared" ref="CC69:CC132" si="98">IF(ISERROR(VLOOKUP($BW69,$A:$N,13,0)),"-",VLOOKUP($BW69,$A:$N,13,0))</f>
        <v>14.284000000000001</v>
      </c>
      <c r="CD69" s="345">
        <f t="shared" ref="CD69:CD132" si="99">IF(ISERROR(VLOOKUP($BW69,$A:$N,14,0)),"-",VLOOKUP($BW69,$A:$N,14,0))</f>
        <v>43309</v>
      </c>
      <c r="CE69" s="249">
        <f t="array" ref="CE69">MIN(IF(C:C=BU69,M:M))</f>
        <v>14.284000000000001</v>
      </c>
      <c r="CF69" s="249" t="b">
        <f t="shared" ref="CF69:CF132" si="100">CC69=CE69</f>
        <v>1</v>
      </c>
      <c r="CI69" s="241" t="str">
        <f t="shared" ref="CI69:CI132" si="101">"TRUE"&amp;CK69</f>
        <v>TRUE66</v>
      </c>
      <c r="CK69" s="249">
        <v>66</v>
      </c>
      <c r="CL69" s="249" t="str">
        <f t="shared" ref="CL69:CL104" si="102">VLOOKUP($CI69,$BT:$CE,6,0)</f>
        <v>4AWD</v>
      </c>
      <c r="CM69" s="249" t="str">
        <f t="shared" ref="CM69:CM104" si="103">VLOOKUP($CI69,$BT:$CE,7,0)</f>
        <v>LANCE</v>
      </c>
      <c r="CN69" s="249" t="str">
        <f t="shared" ref="CN69:CN104" si="104">VLOOKUP($CI69,$BT:$CE,8,0)</f>
        <v>CASOOJEE</v>
      </c>
      <c r="CO69" s="249" t="str">
        <f t="shared" ref="CO69:CO104" si="105">VLOOKUP($CI69,$BT:$CE,9,0)</f>
        <v>VW GOLF 7R</v>
      </c>
      <c r="CP69" s="249">
        <f t="shared" ref="CP69:CP104" si="106">VLOOKUP($CI69,$BT:$CE,10,0)</f>
        <v>10.946</v>
      </c>
      <c r="CQ69" s="345">
        <f t="shared" ref="CQ69:CQ104" si="107">VLOOKUP($CI69,$BT:$CE,11,0)</f>
        <v>43407</v>
      </c>
    </row>
    <row r="70" spans="1:95" x14ac:dyDescent="0.3">
      <c r="A70" s="249" t="str">
        <f>B70&amp;COUNTIF(B$4:$B70,B70)</f>
        <v>201866</v>
      </c>
      <c r="B70" s="249">
        <f t="shared" si="78"/>
        <v>2018</v>
      </c>
      <c r="C70" s="249" t="str">
        <f t="shared" si="79"/>
        <v>4SPhillipVan Ghent</v>
      </c>
      <c r="D70" s="268" t="str">
        <f>N70&amp;COUNTIF(N$4:$N70,N70)</f>
        <v>4330933</v>
      </c>
      <c r="E70" s="268" t="str">
        <f>F70&amp;COUNTIF(F$4:$F70,F70)</f>
        <v>433094S5</v>
      </c>
      <c r="F70" s="268" t="str">
        <f t="shared" si="80"/>
        <v>433094S</v>
      </c>
      <c r="G70" s="249" t="str">
        <f>I70&amp;COUNTIF($I$4:I70,I70)</f>
        <v>4S9</v>
      </c>
      <c r="I70" s="249" t="s">
        <v>4</v>
      </c>
      <c r="J70" s="249" t="s">
        <v>574</v>
      </c>
      <c r="K70" s="249" t="s">
        <v>824</v>
      </c>
      <c r="L70" s="249" t="s">
        <v>445</v>
      </c>
      <c r="M70" s="249">
        <v>14.284000000000001</v>
      </c>
      <c r="N70" s="287">
        <v>43309</v>
      </c>
      <c r="O70" s="241"/>
      <c r="S70" s="249">
        <f t="shared" si="81"/>
        <v>12.717000000000001</v>
      </c>
      <c r="T70" s="249" t="str">
        <f t="shared" si="66"/>
        <v>4EX67</v>
      </c>
      <c r="U70" s="249">
        <v>67</v>
      </c>
      <c r="V70" s="249" t="str">
        <f t="shared" si="67"/>
        <v>4EX</v>
      </c>
      <c r="W70" s="249" t="str">
        <f t="shared" si="68"/>
        <v>Ashraf</v>
      </c>
      <c r="X70" s="249" t="str">
        <f t="shared" si="69"/>
        <v>Rangasamy</v>
      </c>
      <c r="Y70" s="249" t="str">
        <f t="shared" si="70"/>
        <v>VW Golf</v>
      </c>
      <c r="Z70" s="249">
        <f t="shared" si="71"/>
        <v>12.717000000000001</v>
      </c>
      <c r="AA70" s="268">
        <f t="shared" si="72"/>
        <v>42798</v>
      </c>
      <c r="AB70" s="269"/>
      <c r="AC70" s="292">
        <f t="shared" si="82"/>
        <v>13.528</v>
      </c>
      <c r="AD70" s="249">
        <v>67</v>
      </c>
      <c r="AE70" s="249" t="str">
        <f t="shared" si="83"/>
        <v>4EX</v>
      </c>
      <c r="AF70" s="203" t="str">
        <f t="shared" si="84"/>
        <v>Keenan</v>
      </c>
      <c r="AG70" s="204" t="str">
        <f t="shared" si="85"/>
        <v>Jones</v>
      </c>
      <c r="AH70" s="249" t="str">
        <f t="shared" si="86"/>
        <v>Honda Vtec</v>
      </c>
      <c r="AI70" s="249">
        <f t="shared" si="87"/>
        <v>13.528</v>
      </c>
      <c r="AJ70" s="268">
        <f t="shared" si="88"/>
        <v>42868</v>
      </c>
      <c r="AK70" s="249" t="str">
        <f t="shared" si="65"/>
        <v>Keenan Jones</v>
      </c>
      <c r="AL70" s="249" t="str">
        <f>COUNTIF($AK$4:AK70,AK70)&amp;AK70</f>
        <v>1Keenan Jones</v>
      </c>
      <c r="AM70" s="138"/>
      <c r="AN70" s="138"/>
      <c r="BB70" s="334" t="str">
        <f t="shared" si="89"/>
        <v>---</v>
      </c>
      <c r="BC70" s="323" t="str">
        <f t="shared" si="90"/>
        <v>4340767</v>
      </c>
      <c r="BE70" s="87">
        <v>67</v>
      </c>
      <c r="BF70" s="249" t="str">
        <f t="shared" si="73"/>
        <v>-</v>
      </c>
      <c r="BG70" s="249" t="str">
        <f t="shared" si="74"/>
        <v>-</v>
      </c>
      <c r="BH70" s="249" t="str">
        <f t="shared" si="75"/>
        <v>-</v>
      </c>
      <c r="BI70" s="249" t="str">
        <f t="shared" si="76"/>
        <v>-</v>
      </c>
      <c r="BJ70" s="249" t="str">
        <f t="shared" si="77"/>
        <v>-</v>
      </c>
      <c r="BK70" s="327" t="str">
        <f t="shared" si="63"/>
        <v>-</v>
      </c>
      <c r="BL70" s="338">
        <f t="array" ref="BL70">MIN(IF(C:C=BB70,M:M))</f>
        <v>0</v>
      </c>
      <c r="BM70" s="138"/>
      <c r="BN70" s="241" t="b">
        <f t="shared" si="91"/>
        <v>0</v>
      </c>
      <c r="BT70" s="249" t="str">
        <f>CF70&amp;COUNTIF($CF$4:CF70,CF70)</f>
        <v>TRUE32</v>
      </c>
      <c r="BU70" s="334" t="str">
        <f t="shared" si="92"/>
        <v>4SDavidBlignaut</v>
      </c>
      <c r="BW70" s="241" t="str">
        <f t="shared" si="93"/>
        <v>201867</v>
      </c>
      <c r="BX70" s="249">
        <v>67</v>
      </c>
      <c r="BY70" s="249" t="str">
        <f t="shared" si="94"/>
        <v>4S</v>
      </c>
      <c r="BZ70" s="249" t="str">
        <f t="shared" si="95"/>
        <v>David</v>
      </c>
      <c r="CA70" s="249" t="str">
        <f t="shared" si="96"/>
        <v>Blignaut</v>
      </c>
      <c r="CB70" s="249" t="str">
        <f t="shared" si="97"/>
        <v>Golf 2ltr</v>
      </c>
      <c r="CC70" s="249">
        <f t="shared" si="98"/>
        <v>14.97</v>
      </c>
      <c r="CD70" s="345">
        <f t="shared" si="99"/>
        <v>43309</v>
      </c>
      <c r="CE70" s="249">
        <f t="array" ref="CE70">MIN(IF(C:C=BU70,M:M))</f>
        <v>14.97</v>
      </c>
      <c r="CF70" s="249" t="b">
        <f t="shared" si="100"/>
        <v>1</v>
      </c>
      <c r="CI70" s="241" t="str">
        <f t="shared" si="101"/>
        <v>TRUE67</v>
      </c>
      <c r="CK70" s="249">
        <v>67</v>
      </c>
      <c r="CL70" s="249" t="str">
        <f t="shared" si="102"/>
        <v>4EX</v>
      </c>
      <c r="CM70" s="249" t="str">
        <f t="shared" si="103"/>
        <v>RUAN</v>
      </c>
      <c r="CN70" s="249" t="str">
        <f t="shared" si="104"/>
        <v>OLIVIER</v>
      </c>
      <c r="CO70" s="249" t="str">
        <f t="shared" si="105"/>
        <v>TOYOTA COROLLA</v>
      </c>
      <c r="CP70" s="249">
        <f t="shared" si="106"/>
        <v>12.144</v>
      </c>
      <c r="CQ70" s="345">
        <f t="shared" si="107"/>
        <v>43407</v>
      </c>
    </row>
    <row r="71" spans="1:95" x14ac:dyDescent="0.3">
      <c r="A71" s="249" t="str">
        <f>B71&amp;COUNTIF(B$4:$B71,B71)</f>
        <v>201867</v>
      </c>
      <c r="B71" s="249">
        <f t="shared" si="78"/>
        <v>2018</v>
      </c>
      <c r="C71" s="249" t="str">
        <f t="shared" si="79"/>
        <v>4SDavidBlignaut</v>
      </c>
      <c r="D71" s="268" t="str">
        <f>N71&amp;COUNTIF(N$4:$N71,N71)</f>
        <v>4330934</v>
      </c>
      <c r="E71" s="268" t="str">
        <f>F71&amp;COUNTIF(F$4:$F71,F71)</f>
        <v>433094S6</v>
      </c>
      <c r="F71" s="268" t="str">
        <f t="shared" si="80"/>
        <v>433094S</v>
      </c>
      <c r="G71" s="249" t="str">
        <f>I71&amp;COUNTIF($I$4:I71,I71)</f>
        <v>4S10</v>
      </c>
      <c r="I71" s="249" t="s">
        <v>4</v>
      </c>
      <c r="J71" s="249" t="s">
        <v>223</v>
      </c>
      <c r="K71" s="249" t="s">
        <v>609</v>
      </c>
      <c r="L71" s="249" t="s">
        <v>449</v>
      </c>
      <c r="M71" s="249">
        <v>14.97</v>
      </c>
      <c r="N71" s="287">
        <v>43309</v>
      </c>
      <c r="O71" s="241"/>
      <c r="S71" s="249">
        <f t="shared" si="81"/>
        <v>13.048</v>
      </c>
      <c r="T71" s="249" t="str">
        <f t="shared" si="66"/>
        <v>4EX68</v>
      </c>
      <c r="U71" s="249">
        <v>68</v>
      </c>
      <c r="V71" s="249" t="str">
        <f t="shared" si="67"/>
        <v>4EX</v>
      </c>
      <c r="W71" s="249" t="str">
        <f t="shared" si="68"/>
        <v>Ishmael</v>
      </c>
      <c r="X71" s="249" t="str">
        <f t="shared" si="69"/>
        <v>Jattiem</v>
      </c>
      <c r="Y71" s="249" t="str">
        <f t="shared" si="70"/>
        <v>Fiat Uno Turbo</v>
      </c>
      <c r="Z71" s="249">
        <f t="shared" si="71"/>
        <v>13.048</v>
      </c>
      <c r="AA71" s="268">
        <f t="shared" si="72"/>
        <v>42798</v>
      </c>
      <c r="AB71" s="269"/>
      <c r="AC71" s="292">
        <f t="shared" si="82"/>
        <v>13.538</v>
      </c>
      <c r="AD71" s="249">
        <v>68</v>
      </c>
      <c r="AE71" s="249" t="str">
        <f t="shared" si="83"/>
        <v>4EX</v>
      </c>
      <c r="AF71" s="203" t="str">
        <f t="shared" si="84"/>
        <v>Ziyaad</v>
      </c>
      <c r="AG71" s="204" t="str">
        <f t="shared" si="85"/>
        <v>Solomon</v>
      </c>
      <c r="AH71" s="249" t="str">
        <f t="shared" si="86"/>
        <v>Nissan VVL</v>
      </c>
      <c r="AI71" s="249">
        <f t="shared" si="87"/>
        <v>13.538</v>
      </c>
      <c r="AJ71" s="268">
        <f t="shared" si="88"/>
        <v>42917</v>
      </c>
      <c r="AK71" s="249" t="str">
        <f t="shared" si="65"/>
        <v>Ziyaad Solomon</v>
      </c>
      <c r="AL71" s="249" t="str">
        <f>COUNTIF($AK$4:AK71,AK71)&amp;AK71</f>
        <v>1Ziyaad Solomon</v>
      </c>
      <c r="AM71" s="138"/>
      <c r="AN71" s="138"/>
      <c r="BB71" s="334" t="str">
        <f t="shared" si="89"/>
        <v>---</v>
      </c>
      <c r="BC71" s="323" t="str">
        <f t="shared" si="90"/>
        <v>4340768</v>
      </c>
      <c r="BE71" s="87">
        <v>68</v>
      </c>
      <c r="BF71" s="249" t="str">
        <f t="shared" si="73"/>
        <v>-</v>
      </c>
      <c r="BG71" s="249" t="str">
        <f t="shared" si="74"/>
        <v>-</v>
      </c>
      <c r="BH71" s="249" t="str">
        <f t="shared" si="75"/>
        <v>-</v>
      </c>
      <c r="BI71" s="249" t="str">
        <f t="shared" si="76"/>
        <v>-</v>
      </c>
      <c r="BJ71" s="249" t="str">
        <f t="shared" si="77"/>
        <v>-</v>
      </c>
      <c r="BK71" s="327" t="str">
        <f t="shared" si="63"/>
        <v>-</v>
      </c>
      <c r="BL71" s="338">
        <f t="array" ref="BL71">MIN(IF(C:C=BB71,M:M))</f>
        <v>0</v>
      </c>
      <c r="BM71" s="138"/>
      <c r="BN71" s="241" t="b">
        <f t="shared" si="91"/>
        <v>0</v>
      </c>
      <c r="BT71" s="249" t="str">
        <f>CF71&amp;COUNTIF($CF$4:CF71,CF71)</f>
        <v>TRUE33</v>
      </c>
      <c r="BU71" s="334" t="str">
        <f t="shared" si="92"/>
        <v>4SWouterOlivier</v>
      </c>
      <c r="BW71" s="241" t="str">
        <f t="shared" si="93"/>
        <v>201868</v>
      </c>
      <c r="BX71" s="249">
        <v>68</v>
      </c>
      <c r="BY71" s="249" t="str">
        <f t="shared" si="94"/>
        <v>4S</v>
      </c>
      <c r="BZ71" s="249" t="str">
        <f t="shared" si="95"/>
        <v>Wouter</v>
      </c>
      <c r="CA71" s="249" t="str">
        <f t="shared" si="96"/>
        <v>Olivier</v>
      </c>
      <c r="CB71" s="249" t="str">
        <f t="shared" si="97"/>
        <v>VW 1.8ltr</v>
      </c>
      <c r="CC71" s="249">
        <f t="shared" si="98"/>
        <v>15.148</v>
      </c>
      <c r="CD71" s="345">
        <f t="shared" si="99"/>
        <v>43309</v>
      </c>
      <c r="CE71" s="249">
        <f t="array" ref="CE71">MIN(IF(C:C=BU71,M:M))</f>
        <v>15.148</v>
      </c>
      <c r="CF71" s="249" t="b">
        <f t="shared" si="100"/>
        <v>1</v>
      </c>
      <c r="CI71" s="241" t="str">
        <f t="shared" si="101"/>
        <v>TRUE68</v>
      </c>
      <c r="CK71" s="249">
        <v>68</v>
      </c>
      <c r="CL71" s="249" t="str">
        <f t="shared" si="102"/>
        <v>4EX</v>
      </c>
      <c r="CM71" s="249" t="str">
        <f t="shared" si="103"/>
        <v>CHRISTO</v>
      </c>
      <c r="CN71" s="249" t="str">
        <f t="shared" si="104"/>
        <v>ENGELBRECHT</v>
      </c>
      <c r="CO71" s="249" t="str">
        <f t="shared" si="105"/>
        <v>TOYOTA/HONDA</v>
      </c>
      <c r="CP71" s="249">
        <f t="shared" si="106"/>
        <v>12.193</v>
      </c>
      <c r="CQ71" s="345">
        <f t="shared" si="107"/>
        <v>43407</v>
      </c>
    </row>
    <row r="72" spans="1:95" x14ac:dyDescent="0.3">
      <c r="A72" s="249" t="str">
        <f>B72&amp;COUNTIF(B$4:$B72,B72)</f>
        <v>201868</v>
      </c>
      <c r="B72" s="249">
        <f t="shared" si="78"/>
        <v>2018</v>
      </c>
      <c r="C72" s="249" t="str">
        <f t="shared" si="79"/>
        <v>4SWouterOlivier</v>
      </c>
      <c r="D72" s="268" t="str">
        <f>N72&amp;COUNTIF(N$4:$N72,N72)</f>
        <v>4330935</v>
      </c>
      <c r="E72" s="268" t="str">
        <f>F72&amp;COUNTIF(F$4:$F72,F72)</f>
        <v>433094S7</v>
      </c>
      <c r="F72" s="268" t="str">
        <f t="shared" si="80"/>
        <v>433094S</v>
      </c>
      <c r="G72" s="249" t="str">
        <f>I72&amp;COUNTIF($I$4:I72,I72)</f>
        <v>4S11</v>
      </c>
      <c r="I72" s="249" t="s">
        <v>4</v>
      </c>
      <c r="J72" s="249" t="s">
        <v>610</v>
      </c>
      <c r="K72" s="249" t="s">
        <v>601</v>
      </c>
      <c r="L72" s="249" t="s">
        <v>450</v>
      </c>
      <c r="M72" s="249">
        <v>15.148</v>
      </c>
      <c r="N72" s="287">
        <v>43309</v>
      </c>
      <c r="O72" s="241"/>
      <c r="S72" s="249">
        <f t="shared" si="81"/>
        <v>13.048</v>
      </c>
      <c r="T72" s="249" t="str">
        <f t="shared" si="66"/>
        <v>4EX69</v>
      </c>
      <c r="U72" s="249">
        <v>69</v>
      </c>
      <c r="V72" s="249" t="str">
        <f t="shared" si="67"/>
        <v>4EX</v>
      </c>
      <c r="W72" s="249" t="str">
        <f t="shared" si="68"/>
        <v>Christo</v>
      </c>
      <c r="X72" s="249" t="str">
        <f t="shared" si="69"/>
        <v>Engelbrecht</v>
      </c>
      <c r="Y72" s="249" t="str">
        <f t="shared" si="70"/>
        <v>Toyota/Honda</v>
      </c>
      <c r="Z72" s="249">
        <f t="shared" si="71"/>
        <v>13.048</v>
      </c>
      <c r="AA72" s="268">
        <f t="shared" si="72"/>
        <v>42798</v>
      </c>
      <c r="AB72" s="269"/>
      <c r="AC72" s="292">
        <f t="shared" si="82"/>
        <v>13.571999999999999</v>
      </c>
      <c r="AD72" s="249">
        <v>69</v>
      </c>
      <c r="AE72" s="249" t="str">
        <f t="shared" si="83"/>
        <v>4EX</v>
      </c>
      <c r="AF72" s="203" t="str">
        <f t="shared" si="84"/>
        <v>Gurshan</v>
      </c>
      <c r="AG72" s="204" t="str">
        <f t="shared" si="85"/>
        <v>Thomas</v>
      </c>
      <c r="AH72" s="249" t="str">
        <f t="shared" si="86"/>
        <v>Golf MK1 2ltr 16v</v>
      </c>
      <c r="AI72" s="249">
        <f t="shared" si="87"/>
        <v>13.571999999999999</v>
      </c>
      <c r="AJ72" s="268">
        <f t="shared" si="88"/>
        <v>43309</v>
      </c>
      <c r="AK72" s="249" t="str">
        <f t="shared" si="65"/>
        <v>Gurshan Thomas</v>
      </c>
      <c r="AL72" s="249" t="str">
        <f>COUNTIF($AK$4:AK72,AK72)&amp;AK72</f>
        <v>1Gurshan Thomas</v>
      </c>
      <c r="AM72" s="138"/>
      <c r="AN72" s="138"/>
      <c r="BB72" s="334" t="str">
        <f t="shared" si="89"/>
        <v>---</v>
      </c>
      <c r="BC72" s="323" t="str">
        <f t="shared" si="90"/>
        <v>4340769</v>
      </c>
      <c r="BE72" s="87">
        <v>69</v>
      </c>
      <c r="BF72" s="249" t="str">
        <f t="shared" si="73"/>
        <v>-</v>
      </c>
      <c r="BG72" s="249" t="str">
        <f t="shared" si="74"/>
        <v>-</v>
      </c>
      <c r="BH72" s="249" t="str">
        <f t="shared" si="75"/>
        <v>-</v>
      </c>
      <c r="BI72" s="249" t="str">
        <f t="shared" si="76"/>
        <v>-</v>
      </c>
      <c r="BJ72" s="249" t="str">
        <f t="shared" si="77"/>
        <v>-</v>
      </c>
      <c r="BK72" s="327" t="str">
        <f t="shared" si="63"/>
        <v>-</v>
      </c>
      <c r="BL72" s="338">
        <f t="array" ref="BL72">MIN(IF(C:C=BB72,M:M))</f>
        <v>0</v>
      </c>
      <c r="BM72" s="138"/>
      <c r="BN72" s="241" t="b">
        <f t="shared" si="91"/>
        <v>0</v>
      </c>
      <c r="BT72" s="249" t="str">
        <f>CF72&amp;COUNTIF($CF$4:CF72,CF72)</f>
        <v>FALSE36</v>
      </c>
      <c r="BU72" s="334" t="str">
        <f t="shared" si="92"/>
        <v>6ARMikeLewis</v>
      </c>
      <c r="BW72" s="241" t="str">
        <f t="shared" si="93"/>
        <v>201869</v>
      </c>
      <c r="BX72" s="249">
        <v>69</v>
      </c>
      <c r="BY72" s="249" t="str">
        <f t="shared" si="94"/>
        <v>6AR</v>
      </c>
      <c r="BZ72" s="249" t="str">
        <f t="shared" si="95"/>
        <v>Mike</v>
      </c>
      <c r="CA72" s="249" t="str">
        <f t="shared" si="96"/>
        <v>Lewis</v>
      </c>
      <c r="CB72" s="249" t="str">
        <f t="shared" si="97"/>
        <v>Ford Escort 3L V6</v>
      </c>
      <c r="CC72" s="249">
        <f t="shared" si="98"/>
        <v>13.385</v>
      </c>
      <c r="CD72" s="345">
        <f t="shared" si="99"/>
        <v>43309</v>
      </c>
      <c r="CE72" s="249">
        <f t="array" ref="CE72">MIN(IF(C:C=BU72,M:M))</f>
        <v>13.348000000000001</v>
      </c>
      <c r="CF72" s="249" t="b">
        <f t="shared" si="100"/>
        <v>0</v>
      </c>
      <c r="CI72" s="241" t="str">
        <f t="shared" si="101"/>
        <v>TRUE69</v>
      </c>
      <c r="CK72" s="249">
        <v>69</v>
      </c>
      <c r="CL72" s="249" t="str">
        <f t="shared" si="102"/>
        <v>4EX</v>
      </c>
      <c r="CM72" s="249" t="str">
        <f t="shared" si="103"/>
        <v>SAUD</v>
      </c>
      <c r="CN72" s="249" t="str">
        <f t="shared" si="104"/>
        <v>BASSA</v>
      </c>
      <c r="CO72" s="249" t="str">
        <f t="shared" si="105"/>
        <v>TOYOTA</v>
      </c>
      <c r="CP72" s="249">
        <f t="shared" si="106"/>
        <v>12.333</v>
      </c>
      <c r="CQ72" s="345">
        <f t="shared" si="107"/>
        <v>43407</v>
      </c>
    </row>
    <row r="73" spans="1:95" x14ac:dyDescent="0.3">
      <c r="A73" s="249" t="str">
        <f>B73&amp;COUNTIF(B$4:$B73,B73)</f>
        <v>201869</v>
      </c>
      <c r="B73" s="249">
        <f t="shared" si="78"/>
        <v>2018</v>
      </c>
      <c r="C73" s="249" t="str">
        <f t="shared" si="79"/>
        <v>6ARMikeLewis</v>
      </c>
      <c r="D73" s="268" t="str">
        <f>N73&amp;COUNTIF(N$4:$N73,N73)</f>
        <v>4330936</v>
      </c>
      <c r="E73" s="268" t="str">
        <f>F73&amp;COUNTIF(F$4:$F73,F73)</f>
        <v>433096AR1</v>
      </c>
      <c r="F73" s="268" t="str">
        <f t="shared" si="80"/>
        <v>433096AR</v>
      </c>
      <c r="G73" s="249" t="str">
        <f>I73&amp;COUNTIF($I$4:I73,I73)</f>
        <v>6AR2</v>
      </c>
      <c r="I73" s="249" t="s">
        <v>93</v>
      </c>
      <c r="J73" s="249" t="s">
        <v>182</v>
      </c>
      <c r="K73" s="249" t="s">
        <v>217</v>
      </c>
      <c r="L73" s="249" t="s">
        <v>428</v>
      </c>
      <c r="M73" s="249">
        <v>13.385</v>
      </c>
      <c r="N73" s="287">
        <v>43309</v>
      </c>
      <c r="O73" s="241"/>
      <c r="S73" s="249">
        <f t="shared" si="81"/>
        <v>13.404</v>
      </c>
      <c r="T73" s="249" t="str">
        <f t="shared" si="66"/>
        <v>4EX70</v>
      </c>
      <c r="U73" s="249">
        <v>70</v>
      </c>
      <c r="V73" s="249" t="str">
        <f t="shared" si="67"/>
        <v>4EX</v>
      </c>
      <c r="W73" s="249" t="str">
        <f t="shared" si="68"/>
        <v>Milburn</v>
      </c>
      <c r="X73" s="249" t="str">
        <f t="shared" si="69"/>
        <v>Volkwyn</v>
      </c>
      <c r="Y73" s="249" t="str">
        <f t="shared" si="70"/>
        <v>VW Golf SR20 VVL</v>
      </c>
      <c r="Z73" s="249">
        <f t="shared" si="71"/>
        <v>13.404</v>
      </c>
      <c r="AA73" s="268">
        <f t="shared" si="72"/>
        <v>42798</v>
      </c>
      <c r="AB73" s="269"/>
      <c r="AC73" s="292">
        <f t="shared" si="82"/>
        <v>13.577</v>
      </c>
      <c r="AD73" s="249">
        <v>70</v>
      </c>
      <c r="AE73" s="249" t="str">
        <f t="shared" si="83"/>
        <v>4EX</v>
      </c>
      <c r="AF73" s="203" t="str">
        <f t="shared" si="84"/>
        <v>Kurt</v>
      </c>
      <c r="AG73" s="204" t="str">
        <f t="shared" si="85"/>
        <v>Cain</v>
      </c>
      <c r="AH73" s="249" t="str">
        <f t="shared" si="86"/>
        <v>Honda Civic B20</v>
      </c>
      <c r="AI73" s="249">
        <f t="shared" si="87"/>
        <v>13.577</v>
      </c>
      <c r="AJ73" s="268">
        <f t="shared" si="88"/>
        <v>42798</v>
      </c>
      <c r="AK73" s="249" t="str">
        <f t="shared" si="65"/>
        <v>Kurt Cain</v>
      </c>
      <c r="AL73" s="249" t="str">
        <f>COUNTIF($AK$4:AK73,AK73)&amp;AK73</f>
        <v>2Kurt Cain</v>
      </c>
      <c r="AM73" s="138"/>
      <c r="AN73" s="138"/>
      <c r="BB73" s="334" t="str">
        <f t="shared" si="89"/>
        <v>---</v>
      </c>
      <c r="BC73" s="323" t="str">
        <f t="shared" si="90"/>
        <v>4340770</v>
      </c>
      <c r="BE73" s="87">
        <v>70</v>
      </c>
      <c r="BF73" s="249" t="str">
        <f t="shared" si="73"/>
        <v>-</v>
      </c>
      <c r="BG73" s="249" t="str">
        <f t="shared" si="74"/>
        <v>-</v>
      </c>
      <c r="BH73" s="249" t="str">
        <f t="shared" si="75"/>
        <v>-</v>
      </c>
      <c r="BI73" s="249" t="str">
        <f t="shared" si="76"/>
        <v>-</v>
      </c>
      <c r="BJ73" s="249" t="str">
        <f t="shared" si="77"/>
        <v>-</v>
      </c>
      <c r="BK73" s="327" t="str">
        <f t="shared" si="63"/>
        <v>-</v>
      </c>
      <c r="BL73" s="338">
        <f t="array" ref="BL73">MIN(IF(C:C=BB73,M:M))</f>
        <v>0</v>
      </c>
      <c r="BM73" s="138"/>
      <c r="BN73" s="241" t="b">
        <f t="shared" si="91"/>
        <v>0</v>
      </c>
      <c r="BT73" s="249" t="str">
        <f>CF73&amp;COUNTIF($CF$4:CF73,CF73)</f>
        <v>FALSE37</v>
      </c>
      <c r="BU73" s="334" t="str">
        <f t="shared" si="92"/>
        <v>6ARTashriqRasdien</v>
      </c>
      <c r="BW73" s="241" t="str">
        <f t="shared" si="93"/>
        <v>201870</v>
      </c>
      <c r="BX73" s="249">
        <v>70</v>
      </c>
      <c r="BY73" s="249" t="str">
        <f t="shared" si="94"/>
        <v>6AR</v>
      </c>
      <c r="BZ73" s="249" t="str">
        <f t="shared" si="95"/>
        <v>Tashriq</v>
      </c>
      <c r="CA73" s="249" t="str">
        <f t="shared" si="96"/>
        <v>Rasdien</v>
      </c>
      <c r="CB73" s="249" t="str">
        <f t="shared" si="97"/>
        <v>Ford Escort 3L V6</v>
      </c>
      <c r="CC73" s="249">
        <f t="shared" si="98"/>
        <v>13.804</v>
      </c>
      <c r="CD73" s="345">
        <f t="shared" si="99"/>
        <v>43309</v>
      </c>
      <c r="CE73" s="249">
        <f t="array" ref="CE73">MIN(IF(C:C=BU73,M:M))</f>
        <v>12.862</v>
      </c>
      <c r="CF73" s="249" t="b">
        <f t="shared" si="100"/>
        <v>0</v>
      </c>
      <c r="CI73" s="241" t="str">
        <f t="shared" si="101"/>
        <v>TRUE70</v>
      </c>
      <c r="CK73" s="249">
        <v>70</v>
      </c>
      <c r="CL73" s="249" t="str">
        <f t="shared" si="102"/>
        <v>4EX</v>
      </c>
      <c r="CM73" s="249" t="str">
        <f t="shared" si="103"/>
        <v>MATTHEW</v>
      </c>
      <c r="CN73" s="249" t="str">
        <f t="shared" si="104"/>
        <v>BUSSY</v>
      </c>
      <c r="CO73" s="249" t="str">
        <f t="shared" si="105"/>
        <v>TOYOTA TAZZ</v>
      </c>
      <c r="CP73" s="249">
        <f t="shared" si="106"/>
        <v>12.988</v>
      </c>
      <c r="CQ73" s="345">
        <f t="shared" si="107"/>
        <v>43407</v>
      </c>
    </row>
    <row r="74" spans="1:95" x14ac:dyDescent="0.3">
      <c r="A74" s="249" t="str">
        <f>B74&amp;COUNTIF(B$4:$B74,B74)</f>
        <v>201870</v>
      </c>
      <c r="B74" s="249">
        <f t="shared" si="78"/>
        <v>2018</v>
      </c>
      <c r="C74" s="249" t="str">
        <f t="shared" si="79"/>
        <v>6ARTashriqRasdien</v>
      </c>
      <c r="D74" s="268" t="str">
        <f>N74&amp;COUNTIF(N$4:$N74,N74)</f>
        <v>4330937</v>
      </c>
      <c r="E74" s="268" t="str">
        <f>F74&amp;COUNTIF(F$4:$F74,F74)</f>
        <v>433096AR2</v>
      </c>
      <c r="F74" s="268" t="str">
        <f t="shared" si="80"/>
        <v>433096AR</v>
      </c>
      <c r="G74" s="249" t="str">
        <f>I74&amp;COUNTIF($I$4:I74,I74)</f>
        <v>6AR3</v>
      </c>
      <c r="I74" s="249" t="s">
        <v>93</v>
      </c>
      <c r="J74" s="249" t="s">
        <v>242</v>
      </c>
      <c r="K74" s="249" t="s">
        <v>243</v>
      </c>
      <c r="L74" s="249" t="s">
        <v>428</v>
      </c>
      <c r="M74" s="249">
        <v>13.804</v>
      </c>
      <c r="N74" s="287">
        <v>43309</v>
      </c>
      <c r="O74" s="241"/>
      <c r="S74" s="249">
        <f t="shared" si="81"/>
        <v>13.913</v>
      </c>
      <c r="T74" s="249" t="str">
        <f t="shared" si="66"/>
        <v>4EX71</v>
      </c>
      <c r="U74" s="249">
        <v>71</v>
      </c>
      <c r="V74" s="249" t="str">
        <f t="shared" si="67"/>
        <v>4EX</v>
      </c>
      <c r="W74" s="249" t="str">
        <f t="shared" si="68"/>
        <v>Oscar</v>
      </c>
      <c r="X74" s="249" t="str">
        <f t="shared" si="69"/>
        <v>Volkwyn</v>
      </c>
      <c r="Y74" s="249" t="str">
        <f t="shared" si="70"/>
        <v>VW Golf 2ltr</v>
      </c>
      <c r="Z74" s="249">
        <f t="shared" si="71"/>
        <v>13.913</v>
      </c>
      <c r="AA74" s="268">
        <f t="shared" si="72"/>
        <v>42798</v>
      </c>
      <c r="AB74" s="269"/>
      <c r="AC74" s="292">
        <f t="shared" si="82"/>
        <v>13.579000000000001</v>
      </c>
      <c r="AD74" s="249">
        <v>71</v>
      </c>
      <c r="AE74" s="249" t="str">
        <f t="shared" si="83"/>
        <v>4EX</v>
      </c>
      <c r="AF74" s="203" t="str">
        <f t="shared" si="84"/>
        <v>Ifaan</v>
      </c>
      <c r="AG74" s="204" t="str">
        <f t="shared" si="85"/>
        <v>Abrahams</v>
      </c>
      <c r="AH74" s="249" t="str">
        <f t="shared" si="86"/>
        <v>Nissan Sabre 2ltr</v>
      </c>
      <c r="AI74" s="249">
        <f t="shared" si="87"/>
        <v>13.579000000000001</v>
      </c>
      <c r="AJ74" s="268">
        <f t="shared" si="88"/>
        <v>42868</v>
      </c>
      <c r="AK74" s="249" t="str">
        <f t="shared" si="65"/>
        <v>Ifaan Abrahams</v>
      </c>
      <c r="AL74" s="249" t="str">
        <f>COUNTIF($AK$4:AK74,AK74)&amp;AK74</f>
        <v>1Ifaan Abrahams</v>
      </c>
      <c r="AM74" s="138"/>
      <c r="AN74" s="138"/>
      <c r="BB74" s="334" t="str">
        <f t="shared" si="89"/>
        <v>---</v>
      </c>
      <c r="BC74" s="323" t="str">
        <f t="shared" si="90"/>
        <v>4340771</v>
      </c>
      <c r="BE74" s="87">
        <v>71</v>
      </c>
      <c r="BF74" s="249" t="str">
        <f t="shared" si="73"/>
        <v>-</v>
      </c>
      <c r="BG74" s="249" t="str">
        <f t="shared" si="74"/>
        <v>-</v>
      </c>
      <c r="BH74" s="249" t="str">
        <f t="shared" si="75"/>
        <v>-</v>
      </c>
      <c r="BI74" s="249" t="str">
        <f t="shared" si="76"/>
        <v>-</v>
      </c>
      <c r="BJ74" s="249" t="str">
        <f t="shared" si="77"/>
        <v>-</v>
      </c>
      <c r="BK74" s="327" t="str">
        <f t="shared" si="63"/>
        <v>-</v>
      </c>
      <c r="BL74" s="338">
        <f t="array" ref="BL74">MIN(IF(C:C=BB74,M:M))</f>
        <v>0</v>
      </c>
      <c r="BM74" s="138"/>
      <c r="BN74" s="241" t="b">
        <f t="shared" si="91"/>
        <v>0</v>
      </c>
      <c r="BT74" s="249" t="str">
        <f>CF74&amp;COUNTIF($CF$4:CF74,CF74)</f>
        <v>TRUE34</v>
      </c>
      <c r="BU74" s="334" t="str">
        <f t="shared" si="92"/>
        <v>6AWDQuinticeFouche</v>
      </c>
      <c r="BW74" s="241" t="str">
        <f t="shared" si="93"/>
        <v>201871</v>
      </c>
      <c r="BX74" s="249">
        <v>71</v>
      </c>
      <c r="BY74" s="249" t="str">
        <f t="shared" si="94"/>
        <v>6AWD</v>
      </c>
      <c r="BZ74" s="249" t="str">
        <f t="shared" si="95"/>
        <v>Quintice</v>
      </c>
      <c r="CA74" s="249" t="str">
        <f t="shared" si="96"/>
        <v>Fouche</v>
      </c>
      <c r="CB74" s="249" t="str">
        <f t="shared" si="97"/>
        <v>Nissan GTR</v>
      </c>
      <c r="CC74" s="249">
        <f t="shared" si="98"/>
        <v>10.532</v>
      </c>
      <c r="CD74" s="345">
        <f t="shared" si="99"/>
        <v>43309</v>
      </c>
      <c r="CE74" s="249">
        <f t="array" ref="CE74">MIN(IF(C:C=BU74,M:M))</f>
        <v>10.532</v>
      </c>
      <c r="CF74" s="249" t="b">
        <f t="shared" si="100"/>
        <v>1</v>
      </c>
      <c r="CI74" s="241" t="str">
        <f t="shared" si="101"/>
        <v>TRUE71</v>
      </c>
      <c r="CK74" s="249">
        <v>71</v>
      </c>
      <c r="CL74" s="249" t="str">
        <f t="shared" si="102"/>
        <v>4EX</v>
      </c>
      <c r="CM74" s="249" t="str">
        <f t="shared" si="103"/>
        <v>CLIFTON</v>
      </c>
      <c r="CN74" s="249" t="str">
        <f t="shared" si="104"/>
        <v>VAN DEN MESCHT</v>
      </c>
      <c r="CO74" s="249" t="str">
        <f t="shared" si="105"/>
        <v>VW CADDY 1.8T</v>
      </c>
      <c r="CP74" s="249">
        <f t="shared" si="106"/>
        <v>14.205</v>
      </c>
      <c r="CQ74" s="345">
        <f t="shared" si="107"/>
        <v>43407</v>
      </c>
    </row>
    <row r="75" spans="1:95" x14ac:dyDescent="0.3">
      <c r="A75" s="249" t="str">
        <f>B75&amp;COUNTIF(B$4:$B75,B75)</f>
        <v>201871</v>
      </c>
      <c r="B75" s="249">
        <f t="shared" si="78"/>
        <v>2018</v>
      </c>
      <c r="C75" s="249" t="str">
        <f t="shared" si="79"/>
        <v>6AWDQuinticeFouche</v>
      </c>
      <c r="D75" s="268" t="str">
        <f>N75&amp;COUNTIF(N$4:$N75,N75)</f>
        <v>4330938</v>
      </c>
      <c r="E75" s="268" t="str">
        <f>F75&amp;COUNTIF(F$4:$F75,F75)</f>
        <v>433096AWD1</v>
      </c>
      <c r="F75" s="268" t="str">
        <f t="shared" si="80"/>
        <v>433096AWD</v>
      </c>
      <c r="G75" s="249" t="str">
        <f>I75&amp;COUNTIF($I$4:I75,I75)</f>
        <v>6AWD2</v>
      </c>
      <c r="I75" s="249" t="s">
        <v>84</v>
      </c>
      <c r="J75" s="249" t="s">
        <v>197</v>
      </c>
      <c r="K75" s="249" t="s">
        <v>196</v>
      </c>
      <c r="L75" s="249" t="s">
        <v>429</v>
      </c>
      <c r="M75" s="249">
        <v>10.532</v>
      </c>
      <c r="N75" s="287">
        <v>43309</v>
      </c>
      <c r="O75" s="241"/>
      <c r="S75" s="249">
        <f t="shared" si="81"/>
        <v>11.35</v>
      </c>
      <c r="T75" s="249" t="str">
        <f t="shared" si="66"/>
        <v>4EX72</v>
      </c>
      <c r="U75" s="249">
        <v>72</v>
      </c>
      <c r="V75" s="249" t="str">
        <f t="shared" si="67"/>
        <v>4EX</v>
      </c>
      <c r="W75" s="249" t="str">
        <f t="shared" si="68"/>
        <v>Jannie</v>
      </c>
      <c r="X75" s="249" t="str">
        <f t="shared" si="69"/>
        <v>Badenhorst (Jnr)</v>
      </c>
      <c r="Y75" s="249" t="str">
        <f t="shared" si="70"/>
        <v>VW Golf</v>
      </c>
      <c r="Z75" s="249">
        <f t="shared" si="71"/>
        <v>11.35</v>
      </c>
      <c r="AA75" s="268">
        <f t="shared" si="72"/>
        <v>42721</v>
      </c>
      <c r="AB75" s="269"/>
      <c r="AC75" s="292">
        <f t="shared" si="82"/>
        <v>13.601000000000001</v>
      </c>
      <c r="AD75" s="249">
        <v>72</v>
      </c>
      <c r="AE75" s="249" t="str">
        <f t="shared" si="83"/>
        <v>4EX</v>
      </c>
      <c r="AF75" s="203" t="str">
        <f t="shared" si="84"/>
        <v>GOESNIE</v>
      </c>
      <c r="AG75" s="204" t="str">
        <f t="shared" si="85"/>
        <v>TIFLEON</v>
      </c>
      <c r="AH75" s="249" t="str">
        <f t="shared" si="86"/>
        <v>NISSAN VVL</v>
      </c>
      <c r="AI75" s="249">
        <f t="shared" si="87"/>
        <v>13.601000000000001</v>
      </c>
      <c r="AJ75" s="268">
        <f t="shared" si="88"/>
        <v>43407</v>
      </c>
      <c r="AK75" s="249" t="str">
        <f t="shared" si="65"/>
        <v>GOESNIE TIFLEON</v>
      </c>
      <c r="AL75" s="249" t="str">
        <f>COUNTIF($AK$4:AK75,AK75)&amp;AK75</f>
        <v>2GOESNIE TIFLEON</v>
      </c>
      <c r="AM75" s="138"/>
      <c r="AN75" s="138"/>
      <c r="BB75" s="334" t="str">
        <f t="shared" si="89"/>
        <v>---</v>
      </c>
      <c r="BC75" s="323" t="str">
        <f t="shared" si="90"/>
        <v>4340772</v>
      </c>
      <c r="BE75" s="87">
        <v>72</v>
      </c>
      <c r="BF75" s="249" t="str">
        <f t="shared" si="73"/>
        <v>-</v>
      </c>
      <c r="BG75" s="249" t="str">
        <f t="shared" si="74"/>
        <v>-</v>
      </c>
      <c r="BH75" s="249" t="str">
        <f t="shared" si="75"/>
        <v>-</v>
      </c>
      <c r="BI75" s="249" t="str">
        <f t="shared" si="76"/>
        <v>-</v>
      </c>
      <c r="BJ75" s="249" t="str">
        <f t="shared" si="77"/>
        <v>-</v>
      </c>
      <c r="BK75" s="327" t="str">
        <f t="shared" si="63"/>
        <v>-</v>
      </c>
      <c r="BL75" s="338">
        <f t="array" ref="BL75">MIN(IF(C:C=BB75,M:M))</f>
        <v>0</v>
      </c>
      <c r="BM75" s="138"/>
      <c r="BN75" s="241" t="b">
        <f t="shared" si="91"/>
        <v>0</v>
      </c>
      <c r="BT75" s="249" t="str">
        <f>CF75&amp;COUNTIF($CF$4:CF75,CF75)</f>
        <v>FALSE38</v>
      </c>
      <c r="BU75" s="334" t="str">
        <f t="shared" si="92"/>
        <v>6AWDTheunisVan Schalkwyk</v>
      </c>
      <c r="BW75" s="241" t="str">
        <f t="shared" si="93"/>
        <v>201872</v>
      </c>
      <c r="BX75" s="249">
        <v>72</v>
      </c>
      <c r="BY75" s="249" t="str">
        <f t="shared" si="94"/>
        <v>6AWD</v>
      </c>
      <c r="BZ75" s="249" t="str">
        <f t="shared" si="95"/>
        <v>Theunis</v>
      </c>
      <c r="CA75" s="249" t="str">
        <f t="shared" si="96"/>
        <v>Van Schalkwyk</v>
      </c>
      <c r="CB75" s="249" t="str">
        <f t="shared" si="97"/>
        <v>Nissan GTR</v>
      </c>
      <c r="CC75" s="249">
        <f t="shared" si="98"/>
        <v>10.593</v>
      </c>
      <c r="CD75" s="345">
        <f t="shared" si="99"/>
        <v>43309</v>
      </c>
      <c r="CE75" s="249">
        <f t="array" ref="CE75">MIN(IF(C:C=BU75,M:M))</f>
        <v>10.476000000000001</v>
      </c>
      <c r="CF75" s="249" t="b">
        <f t="shared" si="100"/>
        <v>0</v>
      </c>
      <c r="CI75" s="241" t="str">
        <f t="shared" si="101"/>
        <v>TRUE72</v>
      </c>
      <c r="CK75" s="249">
        <v>72</v>
      </c>
      <c r="CL75" s="249" t="str">
        <f t="shared" si="102"/>
        <v>4EX</v>
      </c>
      <c r="CM75" s="249" t="str">
        <f t="shared" si="103"/>
        <v>RYAN</v>
      </c>
      <c r="CN75" s="249" t="str">
        <f t="shared" si="104"/>
        <v>ELS</v>
      </c>
      <c r="CO75" s="249" t="str">
        <f t="shared" si="105"/>
        <v>NISSAN SABER 2LTR</v>
      </c>
      <c r="CP75" s="249">
        <f t="shared" si="106"/>
        <v>13.452</v>
      </c>
      <c r="CQ75" s="345">
        <f t="shared" si="107"/>
        <v>43407</v>
      </c>
    </row>
    <row r="76" spans="1:95" ht="15" thickBot="1" x14ac:dyDescent="0.35">
      <c r="A76" s="249" t="str">
        <f>B76&amp;COUNTIF(B$4:$B76,B76)</f>
        <v>201872</v>
      </c>
      <c r="B76" s="249">
        <f t="shared" si="78"/>
        <v>2018</v>
      </c>
      <c r="C76" s="249" t="str">
        <f t="shared" si="79"/>
        <v>6AWDTheunisVan Schalkwyk</v>
      </c>
      <c r="D76" s="268" t="str">
        <f>N76&amp;COUNTIF(N$4:$N76,N76)</f>
        <v>4330939</v>
      </c>
      <c r="E76" s="268" t="str">
        <f>F76&amp;COUNTIF(F$4:$F76,F76)</f>
        <v>433096AWD2</v>
      </c>
      <c r="F76" s="268" t="str">
        <f t="shared" si="80"/>
        <v>433096AWD</v>
      </c>
      <c r="G76" s="249" t="str">
        <f>I76&amp;COUNTIF($I$4:I76,I76)</f>
        <v>6AWD3</v>
      </c>
      <c r="I76" s="249" t="s">
        <v>84</v>
      </c>
      <c r="J76" s="249" t="s">
        <v>261</v>
      </c>
      <c r="K76" s="249" t="s">
        <v>814</v>
      </c>
      <c r="L76" s="249" t="s">
        <v>429</v>
      </c>
      <c r="M76" s="249">
        <v>10.593</v>
      </c>
      <c r="N76" s="287">
        <v>43309</v>
      </c>
      <c r="O76" s="241"/>
      <c r="S76" s="249">
        <f t="shared" si="81"/>
        <v>11.974</v>
      </c>
      <c r="T76" s="249" t="str">
        <f t="shared" si="66"/>
        <v>4EX73</v>
      </c>
      <c r="U76" s="249">
        <v>73</v>
      </c>
      <c r="V76" s="249" t="str">
        <f t="shared" si="67"/>
        <v>4EX</v>
      </c>
      <c r="W76" s="249" t="str">
        <f t="shared" si="68"/>
        <v>Nazeem</v>
      </c>
      <c r="X76" s="249" t="str">
        <f t="shared" si="69"/>
        <v>Sirkhotte</v>
      </c>
      <c r="Y76" s="249" t="str">
        <f t="shared" si="70"/>
        <v>Honda Vtec Turbo</v>
      </c>
      <c r="Z76" s="249">
        <f t="shared" si="71"/>
        <v>11.974</v>
      </c>
      <c r="AA76" s="268">
        <f t="shared" si="72"/>
        <v>42721</v>
      </c>
      <c r="AB76" s="269"/>
      <c r="AC76" s="292">
        <f t="shared" si="82"/>
        <v>13.637</v>
      </c>
      <c r="AD76" s="249">
        <v>73</v>
      </c>
      <c r="AE76" s="249" t="str">
        <f t="shared" si="83"/>
        <v>4EX</v>
      </c>
      <c r="AF76" s="203" t="str">
        <f t="shared" si="84"/>
        <v>Jacques</v>
      </c>
      <c r="AG76" s="204" t="str">
        <f t="shared" si="85"/>
        <v>Fourie</v>
      </c>
      <c r="AH76" s="249" t="str">
        <f t="shared" si="86"/>
        <v>Nissan Sabre SR20</v>
      </c>
      <c r="AI76" s="249">
        <f t="shared" si="87"/>
        <v>13.637</v>
      </c>
      <c r="AJ76" s="268">
        <f t="shared" si="88"/>
        <v>43043</v>
      </c>
      <c r="AK76" s="249" t="str">
        <f t="shared" si="65"/>
        <v>Jacques Fourie</v>
      </c>
      <c r="AL76" s="249" t="str">
        <f>COUNTIF($AK$4:AK76,AK76)&amp;AK76</f>
        <v>1Jacques Fourie</v>
      </c>
      <c r="AM76" s="138"/>
      <c r="AN76" s="138"/>
      <c r="BB76" s="334" t="str">
        <f t="shared" si="89"/>
        <v>---</v>
      </c>
      <c r="BC76" s="323" t="str">
        <f t="shared" si="90"/>
        <v>4340773</v>
      </c>
      <c r="BE76" s="198">
        <v>73</v>
      </c>
      <c r="BF76" s="200" t="str">
        <f t="shared" si="73"/>
        <v>-</v>
      </c>
      <c r="BG76" s="200" t="str">
        <f t="shared" si="74"/>
        <v>-</v>
      </c>
      <c r="BH76" s="200" t="str">
        <f t="shared" si="75"/>
        <v>-</v>
      </c>
      <c r="BI76" s="200" t="str">
        <f t="shared" si="76"/>
        <v>-</v>
      </c>
      <c r="BJ76" s="200" t="str">
        <f t="shared" si="77"/>
        <v>-</v>
      </c>
      <c r="BK76" s="328" t="str">
        <f t="shared" si="63"/>
        <v>-</v>
      </c>
      <c r="BL76" s="339">
        <f t="array" ref="BL76">MIN(IF(C:C=BB76,M:M))</f>
        <v>0</v>
      </c>
      <c r="BM76" s="138"/>
      <c r="BN76" s="241" t="b">
        <f t="shared" si="91"/>
        <v>0</v>
      </c>
      <c r="BT76" s="249" t="str">
        <f>CF76&amp;COUNTIF($CF$4:CF76,CF76)</f>
        <v>TRUE35</v>
      </c>
      <c r="BU76" s="334" t="str">
        <f t="shared" si="92"/>
        <v>6AWDCraigLawrence</v>
      </c>
      <c r="BW76" s="241" t="str">
        <f t="shared" si="93"/>
        <v>201873</v>
      </c>
      <c r="BX76" s="249">
        <v>73</v>
      </c>
      <c r="BY76" s="249" t="str">
        <f t="shared" si="94"/>
        <v>6AWD</v>
      </c>
      <c r="BZ76" s="249" t="str">
        <f t="shared" si="95"/>
        <v>Craig</v>
      </c>
      <c r="CA76" s="249" t="str">
        <f t="shared" si="96"/>
        <v>Lawrence</v>
      </c>
      <c r="CB76" s="249" t="str">
        <f t="shared" si="97"/>
        <v>Porche</v>
      </c>
      <c r="CC76" s="249">
        <f t="shared" si="98"/>
        <v>10.831</v>
      </c>
      <c r="CD76" s="345">
        <f t="shared" si="99"/>
        <v>43309</v>
      </c>
      <c r="CE76" s="249">
        <f t="array" ref="CE76">MIN(IF(C:C=BU76,M:M))</f>
        <v>10.831</v>
      </c>
      <c r="CF76" s="249" t="b">
        <f t="shared" si="100"/>
        <v>1</v>
      </c>
      <c r="CI76" s="241" t="str">
        <f t="shared" si="101"/>
        <v>TRUE73</v>
      </c>
      <c r="CK76" s="249">
        <v>73</v>
      </c>
      <c r="CL76" s="249" t="str">
        <f t="shared" si="102"/>
        <v>4S</v>
      </c>
      <c r="CM76" s="249" t="str">
        <f t="shared" si="103"/>
        <v>CHESTON</v>
      </c>
      <c r="CN76" s="249" t="str">
        <f t="shared" si="104"/>
        <v>PILCHER</v>
      </c>
      <c r="CO76" s="249" t="str">
        <f t="shared" si="105"/>
        <v>NISSAN SENTRA</v>
      </c>
      <c r="CP76" s="249">
        <f t="shared" si="106"/>
        <v>13.718999999999999</v>
      </c>
      <c r="CQ76" s="345">
        <f t="shared" si="107"/>
        <v>43407</v>
      </c>
    </row>
    <row r="77" spans="1:95" x14ac:dyDescent="0.3">
      <c r="A77" s="249" t="str">
        <f>B77&amp;COUNTIF(B$4:$B77,B77)</f>
        <v>201873</v>
      </c>
      <c r="B77" s="249">
        <f t="shared" si="78"/>
        <v>2018</v>
      </c>
      <c r="C77" s="249" t="str">
        <f t="shared" si="79"/>
        <v>6AWDCraigLawrence</v>
      </c>
      <c r="D77" s="268" t="str">
        <f>N77&amp;COUNTIF(N$4:$N77,N77)</f>
        <v>4330940</v>
      </c>
      <c r="E77" s="268" t="str">
        <f>F77&amp;COUNTIF(F$4:$F77,F77)</f>
        <v>433096AWD3</v>
      </c>
      <c r="F77" s="268" t="str">
        <f t="shared" si="80"/>
        <v>433096AWD</v>
      </c>
      <c r="G77" s="249" t="str">
        <f>I77&amp;COUNTIF($I$4:I77,I77)</f>
        <v>6AWD4</v>
      </c>
      <c r="I77" s="249" t="s">
        <v>84</v>
      </c>
      <c r="J77" s="249" t="s">
        <v>213</v>
      </c>
      <c r="K77" s="249" t="s">
        <v>214</v>
      </c>
      <c r="L77" s="249" t="s">
        <v>451</v>
      </c>
      <c r="M77" s="249">
        <v>10.831</v>
      </c>
      <c r="N77" s="287">
        <v>43309</v>
      </c>
      <c r="O77" s="241"/>
      <c r="S77" s="249">
        <f t="shared" si="81"/>
        <v>13.215</v>
      </c>
      <c r="T77" s="249" t="str">
        <f t="shared" si="66"/>
        <v>4EX74</v>
      </c>
      <c r="U77" s="249">
        <v>74</v>
      </c>
      <c r="V77" s="249" t="str">
        <f t="shared" si="67"/>
        <v>4EX</v>
      </c>
      <c r="W77" s="249" t="str">
        <f t="shared" si="68"/>
        <v>Justin</v>
      </c>
      <c r="X77" s="249" t="str">
        <f t="shared" si="69"/>
        <v>Muller</v>
      </c>
      <c r="Y77" s="249" t="str">
        <f t="shared" si="70"/>
        <v>Honda B20</v>
      </c>
      <c r="Z77" s="249">
        <f t="shared" si="71"/>
        <v>13.215</v>
      </c>
      <c r="AA77" s="268">
        <f t="shared" si="72"/>
        <v>42721</v>
      </c>
      <c r="AB77" s="269"/>
      <c r="AC77" s="292">
        <f t="shared" si="82"/>
        <v>13.64</v>
      </c>
      <c r="AD77" s="249">
        <v>74</v>
      </c>
      <c r="AE77" s="249" t="str">
        <f t="shared" si="83"/>
        <v>4EX</v>
      </c>
      <c r="AF77" s="203" t="str">
        <f t="shared" si="84"/>
        <v>Ifaan</v>
      </c>
      <c r="AG77" s="204" t="str">
        <f t="shared" si="85"/>
        <v>Abrahams</v>
      </c>
      <c r="AH77" s="249" t="str">
        <f t="shared" si="86"/>
        <v>Nissan Sabre 2ltr</v>
      </c>
      <c r="AI77" s="249">
        <f t="shared" si="87"/>
        <v>13.64</v>
      </c>
      <c r="AJ77" s="268">
        <f t="shared" si="88"/>
        <v>42798</v>
      </c>
      <c r="AK77" s="249" t="str">
        <f t="shared" si="65"/>
        <v>Ifaan Abrahams</v>
      </c>
      <c r="AL77" s="249" t="str">
        <f>COUNTIF($AK$4:AK77,AK77)&amp;AK77</f>
        <v>2Ifaan Abrahams</v>
      </c>
      <c r="AM77" s="138"/>
      <c r="AN77" s="138"/>
      <c r="BT77" s="249" t="str">
        <f>CF77&amp;COUNTIF($CF$4:CF77,CF77)</f>
        <v>FALSE39</v>
      </c>
      <c r="BU77" s="334" t="str">
        <f t="shared" si="92"/>
        <v>6BRHermanMostert</v>
      </c>
      <c r="BW77" s="241" t="str">
        <f t="shared" si="93"/>
        <v>201874</v>
      </c>
      <c r="BX77" s="249">
        <v>74</v>
      </c>
      <c r="BY77" s="249" t="str">
        <f t="shared" si="94"/>
        <v>6BR</v>
      </c>
      <c r="BZ77" s="249" t="str">
        <f t="shared" si="95"/>
        <v>Herman</v>
      </c>
      <c r="CA77" s="249" t="str">
        <f t="shared" si="96"/>
        <v>Mostert</v>
      </c>
      <c r="CB77" s="249" t="str">
        <f t="shared" si="97"/>
        <v>Toyota Corolla 2JZ</v>
      </c>
      <c r="CC77" s="249">
        <f t="shared" si="98"/>
        <v>11.204000000000001</v>
      </c>
      <c r="CD77" s="345">
        <f t="shared" si="99"/>
        <v>43309</v>
      </c>
      <c r="CE77" s="249">
        <f t="array" ref="CE77">MIN(IF(C:C=BU77,M:M))</f>
        <v>10.877000000000001</v>
      </c>
      <c r="CF77" s="249" t="b">
        <f t="shared" si="100"/>
        <v>0</v>
      </c>
      <c r="CI77" s="241" t="str">
        <f t="shared" si="101"/>
        <v>TRUE74</v>
      </c>
      <c r="CK77" s="249">
        <v>74</v>
      </c>
      <c r="CL77" s="249" t="str">
        <f t="shared" si="102"/>
        <v>4S</v>
      </c>
      <c r="CM77" s="249" t="str">
        <f t="shared" si="103"/>
        <v>Rynhardt</v>
      </c>
      <c r="CN77" s="249" t="str">
        <f t="shared" si="104"/>
        <v>MATTHEUS</v>
      </c>
      <c r="CO77" s="249" t="str">
        <f t="shared" si="105"/>
        <v>VW Golf 2</v>
      </c>
      <c r="CP77" s="249">
        <f t="shared" si="106"/>
        <v>14.029</v>
      </c>
      <c r="CQ77" s="345">
        <f t="shared" si="107"/>
        <v>43407</v>
      </c>
    </row>
    <row r="78" spans="1:95" x14ac:dyDescent="0.3">
      <c r="A78" s="249" t="str">
        <f>B78&amp;COUNTIF(B$4:$B78,B78)</f>
        <v>201874</v>
      </c>
      <c r="B78" s="249">
        <f t="shared" si="78"/>
        <v>2018</v>
      </c>
      <c r="C78" s="249" t="str">
        <f t="shared" si="79"/>
        <v>6BRHermanMostert</v>
      </c>
      <c r="D78" s="268" t="str">
        <f>N78&amp;COUNTIF(N$4:$N78,N78)</f>
        <v>4330941</v>
      </c>
      <c r="E78" s="268" t="str">
        <f>F78&amp;COUNTIF(F$4:$F78,F78)</f>
        <v>433096BR1</v>
      </c>
      <c r="F78" s="268" t="str">
        <f t="shared" si="80"/>
        <v>433096BR</v>
      </c>
      <c r="G78" s="249" t="str">
        <f>I78&amp;COUNTIF($I$4:I78,I78)</f>
        <v>6BR3</v>
      </c>
      <c r="I78" s="249" t="s">
        <v>5</v>
      </c>
      <c r="J78" s="249" t="s">
        <v>587</v>
      </c>
      <c r="K78" s="249" t="s">
        <v>227</v>
      </c>
      <c r="L78" s="249" t="s">
        <v>430</v>
      </c>
      <c r="M78" s="249">
        <v>11.204000000000001</v>
      </c>
      <c r="N78" s="287">
        <v>43309</v>
      </c>
      <c r="O78" s="241"/>
      <c r="S78" s="249">
        <f t="shared" si="81"/>
        <v>13.34</v>
      </c>
      <c r="T78" s="249" t="str">
        <f t="shared" si="66"/>
        <v>4EX75</v>
      </c>
      <c r="U78" s="249">
        <v>75</v>
      </c>
      <c r="V78" s="249" t="str">
        <f t="shared" si="67"/>
        <v>4EX</v>
      </c>
      <c r="W78" s="249" t="str">
        <f t="shared" si="68"/>
        <v>Preshen</v>
      </c>
      <c r="X78" s="249" t="str">
        <f t="shared" si="69"/>
        <v>Naidoo</v>
      </c>
      <c r="Y78" s="249" t="str">
        <f t="shared" si="70"/>
        <v>Audi A3</v>
      </c>
      <c r="Z78" s="249">
        <f t="shared" si="71"/>
        <v>13.34</v>
      </c>
      <c r="AA78" s="268">
        <f t="shared" si="72"/>
        <v>42721</v>
      </c>
      <c r="AB78" s="269"/>
      <c r="AC78" s="292">
        <f t="shared" si="82"/>
        <v>13.696</v>
      </c>
      <c r="AD78" s="249">
        <v>75</v>
      </c>
      <c r="AE78" s="249" t="str">
        <f t="shared" si="83"/>
        <v>4EX</v>
      </c>
      <c r="AF78" s="203" t="str">
        <f t="shared" si="84"/>
        <v>Irfaan</v>
      </c>
      <c r="AG78" s="204" t="str">
        <f t="shared" si="85"/>
        <v>Abrahams</v>
      </c>
      <c r="AH78" s="249" t="str">
        <f t="shared" si="86"/>
        <v>Nissan Sabre 2ltr</v>
      </c>
      <c r="AI78" s="249">
        <f t="shared" si="87"/>
        <v>13.696</v>
      </c>
      <c r="AJ78" s="268">
        <f t="shared" si="88"/>
        <v>43232</v>
      </c>
      <c r="AK78" s="249" t="str">
        <f t="shared" si="65"/>
        <v>Irfaan Abrahams</v>
      </c>
      <c r="AL78" s="249" t="str">
        <f>COUNTIF($AK$4:AK78,AK78)&amp;AK78</f>
        <v>1Irfaan Abrahams</v>
      </c>
      <c r="AM78" s="138"/>
      <c r="AN78" s="138"/>
      <c r="BT78" s="249" t="str">
        <f>CF78&amp;COUNTIF($CF$4:CF78,CF78)</f>
        <v>TRUE36</v>
      </c>
      <c r="BU78" s="334" t="str">
        <f t="shared" si="92"/>
        <v>6BRStephenSwart</v>
      </c>
      <c r="BW78" s="241" t="str">
        <f t="shared" si="93"/>
        <v>201875</v>
      </c>
      <c r="BX78" s="249">
        <v>75</v>
      </c>
      <c r="BY78" s="249" t="str">
        <f t="shared" si="94"/>
        <v>6BR</v>
      </c>
      <c r="BZ78" s="249" t="str">
        <f t="shared" si="95"/>
        <v>Stephen</v>
      </c>
      <c r="CA78" s="249" t="str">
        <f t="shared" si="96"/>
        <v>Swart</v>
      </c>
      <c r="CB78" s="249" t="str">
        <f t="shared" si="97"/>
        <v>135 BMW</v>
      </c>
      <c r="CC78" s="249">
        <f t="shared" si="98"/>
        <v>12.816000000000001</v>
      </c>
      <c r="CD78" s="345">
        <f t="shared" si="99"/>
        <v>43309</v>
      </c>
      <c r="CE78" s="249">
        <f t="array" ref="CE78">MIN(IF(C:C=BU78,M:M))</f>
        <v>12.816000000000001</v>
      </c>
      <c r="CF78" s="249" t="b">
        <f t="shared" si="100"/>
        <v>1</v>
      </c>
      <c r="CI78" s="241" t="str">
        <f t="shared" si="101"/>
        <v>TRUE75</v>
      </c>
      <c r="CK78" s="249">
        <v>75</v>
      </c>
      <c r="CL78" s="249" t="str">
        <f t="shared" si="102"/>
        <v>4S</v>
      </c>
      <c r="CM78" s="249" t="str">
        <f t="shared" si="103"/>
        <v>ANDRIES</v>
      </c>
      <c r="CN78" s="249" t="str">
        <f t="shared" si="104"/>
        <v>KNOETZE</v>
      </c>
      <c r="CO78" s="249" t="str">
        <f t="shared" si="105"/>
        <v>VW GOLF 2LTR</v>
      </c>
      <c r="CP78" s="249">
        <f t="shared" si="106"/>
        <v>14.432</v>
      </c>
      <c r="CQ78" s="345">
        <f t="shared" si="107"/>
        <v>43407</v>
      </c>
    </row>
    <row r="79" spans="1:95" x14ac:dyDescent="0.3">
      <c r="A79" s="249" t="str">
        <f>B79&amp;COUNTIF(B$4:$B79,B79)</f>
        <v>201875</v>
      </c>
      <c r="B79" s="249">
        <f t="shared" si="78"/>
        <v>2018</v>
      </c>
      <c r="C79" s="249" t="str">
        <f t="shared" si="79"/>
        <v>6BRStephenSwart</v>
      </c>
      <c r="D79" s="268" t="str">
        <f>N79&amp;COUNTIF(N$4:$N79,N79)</f>
        <v>4330942</v>
      </c>
      <c r="E79" s="268" t="str">
        <f>F79&amp;COUNTIF(F$4:$F79,F79)</f>
        <v>433096BR2</v>
      </c>
      <c r="F79" s="268" t="str">
        <f t="shared" si="80"/>
        <v>433096BR</v>
      </c>
      <c r="G79" s="249" t="str">
        <f>I79&amp;COUNTIF($I$4:I79,I79)</f>
        <v>6BR4</v>
      </c>
      <c r="I79" s="249" t="s">
        <v>5</v>
      </c>
      <c r="J79" s="249" t="s">
        <v>259</v>
      </c>
      <c r="K79" s="249" t="s">
        <v>611</v>
      </c>
      <c r="L79" s="249" t="s">
        <v>452</v>
      </c>
      <c r="M79" s="249">
        <v>12.816000000000001</v>
      </c>
      <c r="N79" s="287">
        <v>43309</v>
      </c>
      <c r="O79" s="241"/>
      <c r="S79" s="249">
        <f t="shared" si="81"/>
        <v>13.824</v>
      </c>
      <c r="T79" s="249" t="str">
        <f t="shared" si="66"/>
        <v>4EX76</v>
      </c>
      <c r="U79" s="249">
        <v>76</v>
      </c>
      <c r="V79" s="249" t="str">
        <f t="shared" si="67"/>
        <v>4EX</v>
      </c>
      <c r="W79" s="249" t="str">
        <f t="shared" si="68"/>
        <v>Ruan</v>
      </c>
      <c r="X79" s="249" t="str">
        <f t="shared" si="69"/>
        <v>Olivier</v>
      </c>
      <c r="Y79" s="249" t="str">
        <f t="shared" si="70"/>
        <v>VW 2ltr</v>
      </c>
      <c r="Z79" s="249">
        <f t="shared" si="71"/>
        <v>13.824</v>
      </c>
      <c r="AA79" s="268">
        <f t="shared" si="72"/>
        <v>42721</v>
      </c>
      <c r="AB79" s="269"/>
      <c r="AC79" s="292">
        <f t="shared" si="82"/>
        <v>13.709</v>
      </c>
      <c r="AD79" s="249">
        <v>76</v>
      </c>
      <c r="AE79" s="249" t="str">
        <f t="shared" si="83"/>
        <v>4EX</v>
      </c>
      <c r="AF79" s="203" t="str">
        <f t="shared" si="84"/>
        <v>Christo</v>
      </c>
      <c r="AG79" s="204" t="str">
        <f t="shared" si="85"/>
        <v>Engelbrecht</v>
      </c>
      <c r="AH79" s="249" t="str">
        <f t="shared" si="86"/>
        <v>Toyota/Honda</v>
      </c>
      <c r="AI79" s="249">
        <f t="shared" si="87"/>
        <v>13.709</v>
      </c>
      <c r="AJ79" s="268">
        <f t="shared" si="88"/>
        <v>43086</v>
      </c>
      <c r="AK79" s="249" t="str">
        <f t="shared" si="65"/>
        <v>Christo Engelbrecht</v>
      </c>
      <c r="AL79" s="249" t="str">
        <f>COUNTIF($AK$4:AK79,AK79)&amp;AK79</f>
        <v>8Christo Engelbrecht</v>
      </c>
      <c r="AM79" s="138"/>
      <c r="AN79" s="138"/>
      <c r="BT79" s="249" t="str">
        <f>CF79&amp;COUNTIF($CF$4:CF79,CF79)</f>
        <v>TRUE37</v>
      </c>
      <c r="BU79" s="334" t="str">
        <f t="shared" si="92"/>
        <v>8ANazeemSirkhotte</v>
      </c>
      <c r="BW79" s="241" t="str">
        <f t="shared" si="93"/>
        <v>201876</v>
      </c>
      <c r="BX79" s="249">
        <v>76</v>
      </c>
      <c r="BY79" s="249" t="str">
        <f t="shared" si="94"/>
        <v>8A</v>
      </c>
      <c r="BZ79" s="249" t="str">
        <f t="shared" si="95"/>
        <v>Nazeem</v>
      </c>
      <c r="CA79" s="249" t="str">
        <f t="shared" si="96"/>
        <v>Sirkhotte</v>
      </c>
      <c r="CB79" s="249" t="str">
        <f t="shared" si="97"/>
        <v>Toyota Lexus</v>
      </c>
      <c r="CC79" s="249">
        <f t="shared" si="98"/>
        <v>12.154</v>
      </c>
      <c r="CD79" s="345">
        <f t="shared" si="99"/>
        <v>43309</v>
      </c>
      <c r="CE79" s="249">
        <f t="array" ref="CE79">MIN(IF(C:C=BU79,M:M))</f>
        <v>12.154</v>
      </c>
      <c r="CF79" s="249" t="b">
        <f t="shared" si="100"/>
        <v>1</v>
      </c>
      <c r="CI79" s="241" t="str">
        <f t="shared" si="101"/>
        <v>TRUE76</v>
      </c>
      <c r="CK79" s="249">
        <v>76</v>
      </c>
      <c r="CL79" s="249" t="str">
        <f t="shared" si="102"/>
        <v>5AWD</v>
      </c>
      <c r="CM79" s="249" t="str">
        <f t="shared" si="103"/>
        <v>BRENDON</v>
      </c>
      <c r="CN79" s="249" t="str">
        <f t="shared" si="104"/>
        <v>PARSONS</v>
      </c>
      <c r="CO79" s="249" t="str">
        <f t="shared" si="105"/>
        <v>AUDI TTRS</v>
      </c>
      <c r="CP79" s="249">
        <f t="shared" si="106"/>
        <v>10.632</v>
      </c>
      <c r="CQ79" s="345">
        <f t="shared" si="107"/>
        <v>43407</v>
      </c>
    </row>
    <row r="80" spans="1:95" x14ac:dyDescent="0.3">
      <c r="A80" s="249" t="str">
        <f>B80&amp;COUNTIF(B$4:$B80,B80)</f>
        <v>20161</v>
      </c>
      <c r="B80" s="249">
        <f t="shared" si="78"/>
        <v>2016</v>
      </c>
      <c r="C80" s="249" t="str">
        <f t="shared" si="79"/>
        <v>8BNathanMarillier</v>
      </c>
      <c r="D80" s="268" t="str">
        <f>N80&amp;COUNTIF(N$4:$N80,N80)</f>
        <v>425061</v>
      </c>
      <c r="E80" s="268" t="str">
        <f>F80&amp;COUNTIF(F$4:$F80,F80)</f>
        <v>425068B1</v>
      </c>
      <c r="F80" s="268" t="str">
        <f t="shared" si="80"/>
        <v>425068B</v>
      </c>
      <c r="G80" s="249" t="str">
        <f>I80&amp;COUNTIF($I$4:I80,I80)</f>
        <v>8B4</v>
      </c>
      <c r="I80" s="249" t="s">
        <v>131</v>
      </c>
      <c r="J80" s="249" t="s">
        <v>612</v>
      </c>
      <c r="K80" s="249" t="s">
        <v>613</v>
      </c>
      <c r="L80" s="249" t="s">
        <v>453</v>
      </c>
      <c r="M80" s="249">
        <v>11.661</v>
      </c>
      <c r="N80" s="287">
        <v>42506</v>
      </c>
      <c r="O80" s="241"/>
      <c r="S80" s="249">
        <f t="shared" si="81"/>
        <v>13.848000000000001</v>
      </c>
      <c r="T80" s="249" t="str">
        <f t="shared" si="66"/>
        <v>4EX77</v>
      </c>
      <c r="U80" s="249">
        <v>77</v>
      </c>
      <c r="V80" s="249" t="str">
        <f t="shared" si="67"/>
        <v>4EX</v>
      </c>
      <c r="W80" s="249" t="str">
        <f t="shared" si="68"/>
        <v>Faan</v>
      </c>
      <c r="X80" s="249" t="str">
        <f t="shared" si="69"/>
        <v>Abrahams</v>
      </c>
      <c r="Y80" s="249" t="str">
        <f t="shared" si="70"/>
        <v>Nissan Sabre 2ltr</v>
      </c>
      <c r="Z80" s="249">
        <f t="shared" si="71"/>
        <v>13.848000000000001</v>
      </c>
      <c r="AA80" s="268">
        <f t="shared" si="72"/>
        <v>42721</v>
      </c>
      <c r="AB80" s="269"/>
      <c r="AC80" s="292">
        <f t="shared" si="82"/>
        <v>13.74</v>
      </c>
      <c r="AD80" s="249">
        <v>77</v>
      </c>
      <c r="AE80" s="249" t="str">
        <f t="shared" si="83"/>
        <v>4EX</v>
      </c>
      <c r="AF80" s="203" t="str">
        <f t="shared" si="84"/>
        <v>Darren</v>
      </c>
      <c r="AG80" s="204" t="str">
        <f t="shared" si="85"/>
        <v>Van Staden</v>
      </c>
      <c r="AH80" s="249" t="str">
        <f t="shared" si="86"/>
        <v>Nissan Sabre 2ltr</v>
      </c>
      <c r="AI80" s="249">
        <f t="shared" si="87"/>
        <v>13.74</v>
      </c>
      <c r="AJ80" s="268">
        <f t="shared" si="88"/>
        <v>43309</v>
      </c>
      <c r="AK80" s="249" t="str">
        <f t="shared" si="65"/>
        <v>Darren Van Staden</v>
      </c>
      <c r="AL80" s="249" t="str">
        <f>COUNTIF($AK$4:AK80,AK80)&amp;AK80</f>
        <v>1Darren Van Staden</v>
      </c>
      <c r="AM80" s="138"/>
      <c r="AN80" s="138"/>
      <c r="BT80" s="249" t="str">
        <f>CF80&amp;COUNTIF($CF$4:CF80,CF80)</f>
        <v>TRUE38</v>
      </c>
      <c r="BU80" s="334" t="str">
        <f t="shared" si="92"/>
        <v>EXAmishRaga</v>
      </c>
      <c r="BW80" s="241" t="str">
        <f t="shared" si="93"/>
        <v>201877</v>
      </c>
      <c r="BX80" s="249">
        <v>77</v>
      </c>
      <c r="BY80" s="249" t="str">
        <f t="shared" si="94"/>
        <v>EX</v>
      </c>
      <c r="BZ80" s="249" t="str">
        <f t="shared" si="95"/>
        <v>Amish</v>
      </c>
      <c r="CA80" s="249" t="str">
        <f t="shared" si="96"/>
        <v>Raga</v>
      </c>
      <c r="CB80" s="249" t="str">
        <f t="shared" si="97"/>
        <v>Golf TSI</v>
      </c>
      <c r="CC80" s="249">
        <f t="shared" si="98"/>
        <v>11.728999999999999</v>
      </c>
      <c r="CD80" s="345">
        <f t="shared" si="99"/>
        <v>43309</v>
      </c>
      <c r="CE80" s="249">
        <f t="array" ref="CE80">MIN(IF(C:C=BU80,M:M))</f>
        <v>11.728999999999999</v>
      </c>
      <c r="CF80" s="249" t="b">
        <f t="shared" si="100"/>
        <v>1</v>
      </c>
      <c r="CI80" s="241" t="str">
        <f t="shared" si="101"/>
        <v>TRUE77</v>
      </c>
      <c r="CK80" s="249">
        <v>77</v>
      </c>
      <c r="CL80" s="249" t="str">
        <f t="shared" si="102"/>
        <v>5AWD</v>
      </c>
      <c r="CM80" s="249" t="str">
        <f t="shared" si="103"/>
        <v>UDO</v>
      </c>
      <c r="CN80" s="249" t="str">
        <f t="shared" si="104"/>
        <v>DE BEURGES</v>
      </c>
      <c r="CO80" s="249" t="str">
        <f t="shared" si="105"/>
        <v>AUDI RS 3</v>
      </c>
      <c r="CP80" s="249">
        <f t="shared" si="106"/>
        <v>11.545999999999999</v>
      </c>
      <c r="CQ80" s="345">
        <f t="shared" si="107"/>
        <v>43407</v>
      </c>
    </row>
    <row r="81" spans="1:95" x14ac:dyDescent="0.3">
      <c r="A81" s="249" t="str">
        <f>B81&amp;COUNTIF(B$4:$B81,B81)</f>
        <v>20162</v>
      </c>
      <c r="B81" s="249">
        <f t="shared" si="78"/>
        <v>2016</v>
      </c>
      <c r="C81" s="249" t="str">
        <f t="shared" si="79"/>
        <v>8BTerryLantz</v>
      </c>
      <c r="D81" s="268" t="str">
        <f>N81&amp;COUNTIF(N$4:$N81,N81)</f>
        <v>427211</v>
      </c>
      <c r="E81" s="268" t="str">
        <f>F81&amp;COUNTIF(F$4:$F81,F81)</f>
        <v>427218B1</v>
      </c>
      <c r="F81" s="268" t="str">
        <f t="shared" si="80"/>
        <v>427218B</v>
      </c>
      <c r="G81" s="249" t="str">
        <f>I81&amp;COUNTIF($I$4:I81,I81)</f>
        <v>8B5</v>
      </c>
      <c r="I81" s="249" t="s">
        <v>131</v>
      </c>
      <c r="J81" s="249" t="s">
        <v>226</v>
      </c>
      <c r="K81" s="249" t="s">
        <v>212</v>
      </c>
      <c r="L81" s="249" t="s">
        <v>434</v>
      </c>
      <c r="M81" s="249">
        <v>11.975</v>
      </c>
      <c r="N81" s="287">
        <v>42721</v>
      </c>
      <c r="O81" s="241"/>
      <c r="S81" s="249">
        <f t="shared" si="81"/>
        <v>14.141</v>
      </c>
      <c r="T81" s="249" t="str">
        <f t="shared" si="66"/>
        <v>4EX78</v>
      </c>
      <c r="U81" s="249">
        <v>78</v>
      </c>
      <c r="V81" s="249" t="str">
        <f t="shared" si="67"/>
        <v>4EX</v>
      </c>
      <c r="W81" s="249" t="str">
        <f t="shared" si="68"/>
        <v>Lesley</v>
      </c>
      <c r="X81" s="249" t="str">
        <f t="shared" si="69"/>
        <v>Van Niekerk</v>
      </c>
      <c r="Y81" s="249" t="str">
        <f t="shared" si="70"/>
        <v>Nissan Sabre 2ltr</v>
      </c>
      <c r="Z81" s="249">
        <f t="shared" si="71"/>
        <v>14.141</v>
      </c>
      <c r="AA81" s="268">
        <f t="shared" si="72"/>
        <v>42721</v>
      </c>
      <c r="AB81" s="269"/>
      <c r="AC81" s="292">
        <f t="shared" si="82"/>
        <v>13.750999999999999</v>
      </c>
      <c r="AD81" s="249">
        <v>78</v>
      </c>
      <c r="AE81" s="249" t="str">
        <f t="shared" si="83"/>
        <v>4EX</v>
      </c>
      <c r="AF81" s="203" t="str">
        <f t="shared" si="84"/>
        <v>Goesnie</v>
      </c>
      <c r="AG81" s="204" t="str">
        <f t="shared" si="85"/>
        <v>Tifleon</v>
      </c>
      <c r="AH81" s="249" t="str">
        <f t="shared" si="86"/>
        <v>Nissan VVL</v>
      </c>
      <c r="AI81" s="249">
        <f t="shared" si="87"/>
        <v>13.750999999999999</v>
      </c>
      <c r="AJ81" s="268">
        <f t="shared" si="88"/>
        <v>43162</v>
      </c>
      <c r="AK81" s="249" t="str">
        <f t="shared" si="65"/>
        <v>Goesnie Tifleon</v>
      </c>
      <c r="AL81" s="249" t="str">
        <f>COUNTIF($AK$4:AK81,AK81)&amp;AK81</f>
        <v>3Goesnie Tifleon</v>
      </c>
      <c r="AM81" s="138"/>
      <c r="AN81" s="138"/>
      <c r="BT81" s="249" t="str">
        <f>CF81&amp;COUNTIF($CF$4:CF81,CF81)</f>
        <v>FALSE40</v>
      </c>
      <c r="BU81" s="334" t="str">
        <f t="shared" si="92"/>
        <v>RTGlenLeonie</v>
      </c>
      <c r="BW81" s="241" t="str">
        <f t="shared" si="93"/>
        <v>201878</v>
      </c>
      <c r="BX81" s="249">
        <v>78</v>
      </c>
      <c r="BY81" s="249" t="str">
        <f t="shared" si="94"/>
        <v>RT</v>
      </c>
      <c r="BZ81" s="249" t="str">
        <f t="shared" si="95"/>
        <v>Glen</v>
      </c>
      <c r="CA81" s="249" t="str">
        <f t="shared" si="96"/>
        <v>Leonie</v>
      </c>
      <c r="CB81" s="249" t="str">
        <f t="shared" si="97"/>
        <v>Nissan 1400 Rotary Turbo</v>
      </c>
      <c r="CC81" s="249">
        <f t="shared" si="98"/>
        <v>10.885999999999999</v>
      </c>
      <c r="CD81" s="345">
        <f t="shared" si="99"/>
        <v>43309</v>
      </c>
      <c r="CE81" s="249">
        <f t="array" ref="CE81">MIN(IF(C:C=BU81,M:M))</f>
        <v>10.528</v>
      </c>
      <c r="CF81" s="249" t="b">
        <f t="shared" si="100"/>
        <v>0</v>
      </c>
      <c r="CI81" s="241" t="str">
        <f t="shared" si="101"/>
        <v>TRUE78</v>
      </c>
      <c r="CK81" s="249">
        <v>78</v>
      </c>
      <c r="CL81" s="249" t="str">
        <f t="shared" si="102"/>
        <v>6BR</v>
      </c>
      <c r="CM81" s="249" t="str">
        <f t="shared" si="103"/>
        <v>HERMANN</v>
      </c>
      <c r="CN81" s="249" t="str">
        <f t="shared" si="104"/>
        <v>MOSTERT</v>
      </c>
      <c r="CO81" s="249" t="str">
        <f t="shared" si="105"/>
        <v>TOYOTA COROLLA 2JC</v>
      </c>
      <c r="CP81" s="249">
        <f t="shared" si="106"/>
        <v>10.760999999999999</v>
      </c>
      <c r="CQ81" s="345">
        <f t="shared" si="107"/>
        <v>43407</v>
      </c>
    </row>
    <row r="82" spans="1:95" x14ac:dyDescent="0.3">
      <c r="A82" s="249" t="str">
        <f>B82&amp;COUNTIF(B$4:$B82,B82)</f>
        <v>20163</v>
      </c>
      <c r="B82" s="249">
        <f t="shared" si="78"/>
        <v>2016</v>
      </c>
      <c r="C82" s="249" t="str">
        <f t="shared" si="79"/>
        <v>8ACraigLawrence</v>
      </c>
      <c r="D82" s="268" t="str">
        <f>N82&amp;COUNTIF(N$4:$N82,N82)</f>
        <v>426861</v>
      </c>
      <c r="E82" s="268" t="str">
        <f>F82&amp;COUNTIF(F$4:$F82,F82)</f>
        <v>426868A1</v>
      </c>
      <c r="F82" s="268" t="str">
        <f t="shared" si="80"/>
        <v>426868A</v>
      </c>
      <c r="G82" s="249" t="str">
        <f>I82&amp;COUNTIF($I$4:I82,I82)</f>
        <v>8A2</v>
      </c>
      <c r="I82" s="249" t="s">
        <v>6</v>
      </c>
      <c r="J82" s="249" t="s">
        <v>213</v>
      </c>
      <c r="K82" s="249" t="s">
        <v>214</v>
      </c>
      <c r="L82" s="249" t="s">
        <v>454</v>
      </c>
      <c r="M82" s="249">
        <v>12.098000000000001</v>
      </c>
      <c r="N82" s="287">
        <v>42686</v>
      </c>
      <c r="O82" s="241"/>
      <c r="S82" s="249">
        <f t="shared" si="81"/>
        <v>14.519</v>
      </c>
      <c r="T82" s="249" t="str">
        <f t="shared" si="66"/>
        <v>4EX79</v>
      </c>
      <c r="U82" s="249">
        <v>79</v>
      </c>
      <c r="V82" s="249" t="str">
        <f t="shared" si="67"/>
        <v>4EX</v>
      </c>
      <c r="W82" s="249" t="str">
        <f t="shared" si="68"/>
        <v>Reynard</v>
      </c>
      <c r="X82" s="249" t="str">
        <f t="shared" si="69"/>
        <v>Stander</v>
      </c>
      <c r="Y82" s="249" t="str">
        <f t="shared" si="70"/>
        <v>Nissan Sentra SR20</v>
      </c>
      <c r="Z82" s="249">
        <f t="shared" si="71"/>
        <v>14.519</v>
      </c>
      <c r="AA82" s="268">
        <f t="shared" si="72"/>
        <v>42721</v>
      </c>
      <c r="AB82" s="269"/>
      <c r="AC82" s="292">
        <f t="shared" si="82"/>
        <v>13.750999999999999</v>
      </c>
      <c r="AD82" s="249">
        <v>79</v>
      </c>
      <c r="AE82" s="249" t="str">
        <f t="shared" si="83"/>
        <v>4EX</v>
      </c>
      <c r="AF82" s="203" t="str">
        <f t="shared" si="84"/>
        <v>Goesnie</v>
      </c>
      <c r="AG82" s="204" t="str">
        <f t="shared" si="85"/>
        <v>Tifleon</v>
      </c>
      <c r="AH82" s="249" t="str">
        <f t="shared" si="86"/>
        <v>Nissan VVL</v>
      </c>
      <c r="AI82" s="249">
        <f t="shared" si="87"/>
        <v>13.750999999999999</v>
      </c>
      <c r="AJ82" s="268">
        <f t="shared" si="88"/>
        <v>43162</v>
      </c>
      <c r="AK82" s="249" t="str">
        <f t="shared" si="65"/>
        <v>Goesnie Tifleon</v>
      </c>
      <c r="AL82" s="249" t="str">
        <f>COUNTIF($AK$4:AK82,AK82)&amp;AK82</f>
        <v>4Goesnie Tifleon</v>
      </c>
      <c r="AM82" s="138"/>
      <c r="AN82" s="138"/>
      <c r="BT82" s="249" t="str">
        <f>CF82&amp;COUNTIF($CF$4:CF82,CF82)</f>
        <v>FALSE41</v>
      </c>
      <c r="BU82" s="334" t="str">
        <f t="shared" si="92"/>
        <v>4AFRobinVenter</v>
      </c>
      <c r="BW82" s="241" t="str">
        <f t="shared" si="93"/>
        <v>201879</v>
      </c>
      <c r="BX82" s="249">
        <v>79</v>
      </c>
      <c r="BY82" s="249" t="str">
        <f t="shared" si="94"/>
        <v>4AF</v>
      </c>
      <c r="BZ82" s="249" t="str">
        <f t="shared" si="95"/>
        <v>Robin</v>
      </c>
      <c r="CA82" s="249" t="str">
        <f t="shared" si="96"/>
        <v>Venter</v>
      </c>
      <c r="CB82" s="249" t="str">
        <f t="shared" si="97"/>
        <v>Toyota Conquest</v>
      </c>
      <c r="CC82" s="249">
        <f t="shared" si="98"/>
        <v>13.342000000000001</v>
      </c>
      <c r="CD82" s="345">
        <f t="shared" si="99"/>
        <v>43162</v>
      </c>
      <c r="CE82" s="249">
        <f t="array" ref="CE82">MIN(IF(C:C=BU82,M:M))</f>
        <v>13.185</v>
      </c>
      <c r="CF82" s="249" t="b">
        <f t="shared" si="100"/>
        <v>0</v>
      </c>
      <c r="CI82" s="241" t="str">
        <f t="shared" si="101"/>
        <v>TRUE79</v>
      </c>
      <c r="CK82" s="249">
        <v>79</v>
      </c>
      <c r="CL82" s="249" t="str">
        <f t="shared" si="102"/>
        <v>6BR</v>
      </c>
      <c r="CM82" s="249" t="str">
        <f t="shared" si="103"/>
        <v>ROBERT</v>
      </c>
      <c r="CN82" s="249" t="str">
        <f t="shared" si="104"/>
        <v>JANSE VAN RENSBURG</v>
      </c>
      <c r="CO82" s="249" t="str">
        <f t="shared" si="105"/>
        <v>BMW 135I</v>
      </c>
      <c r="CP82" s="249">
        <f t="shared" si="106"/>
        <v>13.077</v>
      </c>
      <c r="CQ82" s="345">
        <f t="shared" si="107"/>
        <v>43407</v>
      </c>
    </row>
    <row r="83" spans="1:95" x14ac:dyDescent="0.3">
      <c r="A83" s="249" t="str">
        <f>B83&amp;COUNTIF(B$4:$B83,B83)</f>
        <v>201876</v>
      </c>
      <c r="B83" s="249">
        <f t="shared" si="78"/>
        <v>2018</v>
      </c>
      <c r="C83" s="249" t="str">
        <f t="shared" si="79"/>
        <v>8ANazeemSirkhotte</v>
      </c>
      <c r="D83" s="268" t="str">
        <f>N83&amp;COUNTIF(N$4:$N83,N83)</f>
        <v>4330943</v>
      </c>
      <c r="E83" s="268" t="str">
        <f>F83&amp;COUNTIF(F$4:$F83,F83)</f>
        <v>433098A2</v>
      </c>
      <c r="F83" s="268" t="str">
        <f t="shared" si="80"/>
        <v>433098A</v>
      </c>
      <c r="G83" s="249" t="str">
        <f>I83&amp;COUNTIF($I$4:I83,I83)</f>
        <v>8A3</v>
      </c>
      <c r="I83" s="249" t="s">
        <v>6</v>
      </c>
      <c r="J83" s="249" t="s">
        <v>251</v>
      </c>
      <c r="K83" s="249" t="s">
        <v>252</v>
      </c>
      <c r="L83" s="249" t="s">
        <v>455</v>
      </c>
      <c r="M83" s="249">
        <v>12.154</v>
      </c>
      <c r="N83" s="287">
        <v>43309</v>
      </c>
      <c r="O83" s="241"/>
      <c r="S83" s="249">
        <f t="shared" si="81"/>
        <v>14.776</v>
      </c>
      <c r="T83" s="249" t="str">
        <f t="shared" si="66"/>
        <v>4EX80</v>
      </c>
      <c r="U83" s="249">
        <v>80</v>
      </c>
      <c r="V83" s="249" t="str">
        <f t="shared" si="67"/>
        <v>4EX</v>
      </c>
      <c r="W83" s="249" t="str">
        <f t="shared" si="68"/>
        <v>Timothy</v>
      </c>
      <c r="X83" s="249" t="str">
        <f t="shared" si="69"/>
        <v>Olivier</v>
      </c>
      <c r="Y83" s="249" t="str">
        <f t="shared" si="70"/>
        <v>Opel Kadett 16v</v>
      </c>
      <c r="Z83" s="249">
        <f t="shared" si="71"/>
        <v>14.776</v>
      </c>
      <c r="AA83" s="268">
        <f t="shared" si="72"/>
        <v>42721</v>
      </c>
      <c r="AB83" s="269"/>
      <c r="AC83" s="292">
        <f t="shared" si="82"/>
        <v>13.773999999999999</v>
      </c>
      <c r="AD83" s="249">
        <v>80</v>
      </c>
      <c r="AE83" s="249" t="str">
        <f t="shared" si="83"/>
        <v>4EX</v>
      </c>
      <c r="AF83" s="203" t="str">
        <f t="shared" si="84"/>
        <v>Aran</v>
      </c>
      <c r="AG83" s="204" t="str">
        <f t="shared" si="85"/>
        <v>Mayne</v>
      </c>
      <c r="AH83" s="249" t="str">
        <f t="shared" si="86"/>
        <v>Honda Vtec</v>
      </c>
      <c r="AI83" s="249">
        <f t="shared" si="87"/>
        <v>13.773999999999999</v>
      </c>
      <c r="AJ83" s="268">
        <f t="shared" si="88"/>
        <v>42917</v>
      </c>
      <c r="AK83" s="249" t="str">
        <f t="shared" si="65"/>
        <v>Aran Mayne</v>
      </c>
      <c r="AL83" s="249" t="str">
        <f>COUNTIF($AK$4:AK83,AK83)&amp;AK83</f>
        <v>1Aran Mayne</v>
      </c>
      <c r="AM83" s="138"/>
      <c r="AN83" s="138"/>
      <c r="BT83" s="249" t="str">
        <f>CF83&amp;COUNTIF($CF$4:CF83,CF83)</f>
        <v>TRUE39</v>
      </c>
      <c r="BU83" s="334" t="str">
        <f t="shared" si="92"/>
        <v>4AFRiyaadhMan Lee</v>
      </c>
      <c r="BW83" s="241" t="str">
        <f t="shared" si="93"/>
        <v>201880</v>
      </c>
      <c r="BX83" s="249">
        <v>80</v>
      </c>
      <c r="BY83" s="249" t="str">
        <f t="shared" si="94"/>
        <v>4AF</v>
      </c>
      <c r="BZ83" s="249" t="str">
        <f t="shared" si="95"/>
        <v>Riyaadh</v>
      </c>
      <c r="CA83" s="249" t="str">
        <f t="shared" si="96"/>
        <v>Man Lee</v>
      </c>
      <c r="CB83" s="249" t="str">
        <f t="shared" si="97"/>
        <v>Honda Civic 2ltr</v>
      </c>
      <c r="CC83" s="249">
        <f t="shared" si="98"/>
        <v>13.83</v>
      </c>
      <c r="CD83" s="345">
        <f t="shared" si="99"/>
        <v>43162</v>
      </c>
      <c r="CE83" s="249">
        <f t="array" ref="CE83">MIN(IF(C:C=BU83,M:M))</f>
        <v>13.83</v>
      </c>
      <c r="CF83" s="249" t="b">
        <f t="shared" si="100"/>
        <v>1</v>
      </c>
      <c r="CI83" s="241" t="str">
        <f t="shared" si="101"/>
        <v>TRUE80</v>
      </c>
      <c r="CK83" s="249">
        <v>80</v>
      </c>
      <c r="CL83" s="249" t="str">
        <f t="shared" si="102"/>
        <v>6CR</v>
      </c>
      <c r="CM83" s="249" t="str">
        <f t="shared" si="103"/>
        <v>VISWANATHAN</v>
      </c>
      <c r="CN83" s="249" t="str">
        <f t="shared" si="104"/>
        <v>WILLIAMS</v>
      </c>
      <c r="CO83" s="249" t="str">
        <f t="shared" si="105"/>
        <v>NISSAN GTR</v>
      </c>
      <c r="CP83" s="249">
        <f t="shared" si="106"/>
        <v>9.7859999999999996</v>
      </c>
      <c r="CQ83" s="345">
        <f t="shared" si="107"/>
        <v>43407</v>
      </c>
    </row>
    <row r="84" spans="1:95" x14ac:dyDescent="0.3">
      <c r="A84" s="249" t="str">
        <f>B84&amp;COUNTIF(B$4:$B84,B84)</f>
        <v>201877</v>
      </c>
      <c r="B84" s="249">
        <f t="shared" si="78"/>
        <v>2018</v>
      </c>
      <c r="C84" s="249" t="str">
        <f t="shared" si="79"/>
        <v>EXAmishRaga</v>
      </c>
      <c r="D84" s="268" t="str">
        <f>N84&amp;COUNTIF(N$4:$N84,N84)</f>
        <v>4330944</v>
      </c>
      <c r="E84" s="268" t="str">
        <f>F84&amp;COUNTIF(F$4:$F84,F84)</f>
        <v>43309EX1</v>
      </c>
      <c r="F84" s="268" t="str">
        <f t="shared" si="80"/>
        <v>43309EX</v>
      </c>
      <c r="G84" s="249" t="str">
        <f>I84&amp;COUNTIF($I$4:I84,I84)</f>
        <v>EX3</v>
      </c>
      <c r="I84" s="249" t="s">
        <v>130</v>
      </c>
      <c r="J84" s="249" t="s">
        <v>594</v>
      </c>
      <c r="K84" s="249" t="s">
        <v>595</v>
      </c>
      <c r="L84" s="249" t="s">
        <v>439</v>
      </c>
      <c r="M84" s="249">
        <v>11.728999999999999</v>
      </c>
      <c r="N84" s="287">
        <v>43309</v>
      </c>
      <c r="O84" s="241"/>
      <c r="S84" s="249">
        <f t="shared" si="81"/>
        <v>14.999000000000001</v>
      </c>
      <c r="T84" s="249" t="str">
        <f t="shared" si="66"/>
        <v>4EX81</v>
      </c>
      <c r="U84" s="249">
        <v>81</v>
      </c>
      <c r="V84" s="249" t="str">
        <f t="shared" si="67"/>
        <v>4EX</v>
      </c>
      <c r="W84" s="249" t="str">
        <f t="shared" si="68"/>
        <v>Alwie</v>
      </c>
      <c r="X84" s="249" t="str">
        <f t="shared" si="69"/>
        <v>Tifloen</v>
      </c>
      <c r="Y84" s="249" t="str">
        <f t="shared" si="70"/>
        <v>Nissan Sabre 2ltr</v>
      </c>
      <c r="Z84" s="249">
        <f t="shared" si="71"/>
        <v>14.999000000000001</v>
      </c>
      <c r="AA84" s="268">
        <f t="shared" si="72"/>
        <v>42721</v>
      </c>
      <c r="AB84" s="269"/>
      <c r="AC84" s="292">
        <f t="shared" si="82"/>
        <v>13.824</v>
      </c>
      <c r="AD84" s="249">
        <v>81</v>
      </c>
      <c r="AE84" s="249" t="str">
        <f t="shared" si="83"/>
        <v>4EX</v>
      </c>
      <c r="AF84" s="203" t="str">
        <f t="shared" si="84"/>
        <v>Ruan</v>
      </c>
      <c r="AG84" s="204" t="str">
        <f t="shared" si="85"/>
        <v>Olivier</v>
      </c>
      <c r="AH84" s="249" t="str">
        <f t="shared" si="86"/>
        <v>VW 2ltr</v>
      </c>
      <c r="AI84" s="249">
        <f t="shared" si="87"/>
        <v>13.824</v>
      </c>
      <c r="AJ84" s="268">
        <f t="shared" si="88"/>
        <v>42721</v>
      </c>
      <c r="AK84" s="249" t="str">
        <f t="shared" si="65"/>
        <v>Ruan Olivier</v>
      </c>
      <c r="AL84" s="249" t="str">
        <f>COUNTIF($AK$4:AK84,AK84)&amp;AK84</f>
        <v>5Ruan Olivier</v>
      </c>
      <c r="AM84" s="138"/>
      <c r="AN84" s="138"/>
      <c r="BT84" s="249" t="str">
        <f>CF84&amp;COUNTIF($CF$4:CF84,CF84)</f>
        <v>FALSE42</v>
      </c>
      <c r="BU84" s="334" t="str">
        <f t="shared" si="92"/>
        <v>4AFGurshanThomas</v>
      </c>
      <c r="BW84" s="241" t="str">
        <f t="shared" si="93"/>
        <v>201881</v>
      </c>
      <c r="BX84" s="249">
        <v>81</v>
      </c>
      <c r="BY84" s="249" t="str">
        <f t="shared" si="94"/>
        <v>4AF</v>
      </c>
      <c r="BZ84" s="249" t="str">
        <f t="shared" si="95"/>
        <v>Gurshan</v>
      </c>
      <c r="CA84" s="249" t="str">
        <f t="shared" si="96"/>
        <v>Thomas</v>
      </c>
      <c r="CB84" s="249" t="str">
        <f t="shared" si="97"/>
        <v>Golf MK1 2ltr 16v</v>
      </c>
      <c r="CC84" s="249">
        <f t="shared" si="98"/>
        <v>13.956</v>
      </c>
      <c r="CD84" s="345">
        <f t="shared" si="99"/>
        <v>43162</v>
      </c>
      <c r="CE84" s="249">
        <f t="array" ref="CE84">MIN(IF(C:C=BU84,M:M))</f>
        <v>13.486000000000001</v>
      </c>
      <c r="CF84" s="249" t="b">
        <f t="shared" si="100"/>
        <v>0</v>
      </c>
      <c r="CI84" s="241" t="str">
        <f t="shared" si="101"/>
        <v>TRUE81</v>
      </c>
      <c r="CK84" s="249">
        <v>81</v>
      </c>
      <c r="CL84" s="249" t="str">
        <f t="shared" si="102"/>
        <v>8B</v>
      </c>
      <c r="CM84" s="249" t="str">
        <f t="shared" si="103"/>
        <v>TERENCE</v>
      </c>
      <c r="CN84" s="249" t="str">
        <f t="shared" si="104"/>
        <v>LANTZ</v>
      </c>
      <c r="CO84" s="249" t="str">
        <f t="shared" si="105"/>
        <v>BMW LEXUS V8</v>
      </c>
      <c r="CP84" s="249">
        <f t="shared" si="106"/>
        <v>11.619</v>
      </c>
      <c r="CQ84" s="345">
        <f t="shared" si="107"/>
        <v>43407</v>
      </c>
    </row>
    <row r="85" spans="1:95" x14ac:dyDescent="0.3">
      <c r="A85" s="249" t="str">
        <f>B85&amp;COUNTIF(B$4:$B85,B85)</f>
        <v>201878</v>
      </c>
      <c r="B85" s="249">
        <f t="shared" si="78"/>
        <v>2018</v>
      </c>
      <c r="C85" s="249" t="str">
        <f t="shared" si="79"/>
        <v>RTGlenLeonie</v>
      </c>
      <c r="D85" s="268" t="str">
        <f>N85&amp;COUNTIF(N$4:$N85,N85)</f>
        <v>4330945</v>
      </c>
      <c r="E85" s="268" t="str">
        <f>F85&amp;COUNTIF(F$4:$F85,F85)</f>
        <v>43309RT1</v>
      </c>
      <c r="F85" s="268" t="str">
        <f t="shared" si="80"/>
        <v>43309RT</v>
      </c>
      <c r="G85" s="249" t="str">
        <f>I85&amp;COUNTIF($I$4:I85,I85)</f>
        <v>RT1</v>
      </c>
      <c r="I85" s="249" t="s">
        <v>2</v>
      </c>
      <c r="J85" s="249" t="s">
        <v>189</v>
      </c>
      <c r="K85" s="249" t="s">
        <v>614</v>
      </c>
      <c r="L85" s="249" t="s">
        <v>456</v>
      </c>
      <c r="M85" s="249">
        <v>10.885999999999999</v>
      </c>
      <c r="N85" s="287">
        <v>43309</v>
      </c>
      <c r="O85" s="241"/>
      <c r="S85" s="249">
        <f t="shared" si="81"/>
        <v>15.058999999999999</v>
      </c>
      <c r="T85" s="249" t="str">
        <f t="shared" si="66"/>
        <v>4EX82</v>
      </c>
      <c r="U85" s="249">
        <v>82</v>
      </c>
      <c r="V85" s="249" t="str">
        <f t="shared" si="67"/>
        <v>4EX</v>
      </c>
      <c r="W85" s="249" t="str">
        <f t="shared" si="68"/>
        <v>Jason-Lee</v>
      </c>
      <c r="X85" s="249" t="str">
        <f t="shared" si="69"/>
        <v>Johnson</v>
      </c>
      <c r="Y85" s="249" t="str">
        <f t="shared" si="70"/>
        <v>VW Polo 1.9 tdi</v>
      </c>
      <c r="Z85" s="249">
        <f t="shared" si="71"/>
        <v>15.058999999999999</v>
      </c>
      <c r="AA85" s="268">
        <f t="shared" si="72"/>
        <v>42721</v>
      </c>
      <c r="AB85" s="269"/>
      <c r="AC85" s="292">
        <f t="shared" si="82"/>
        <v>13.839</v>
      </c>
      <c r="AD85" s="249">
        <v>82</v>
      </c>
      <c r="AE85" s="249" t="str">
        <f t="shared" si="83"/>
        <v>4EX</v>
      </c>
      <c r="AF85" s="203" t="str">
        <f t="shared" si="84"/>
        <v>PHILLIP</v>
      </c>
      <c r="AG85" s="204" t="str">
        <f t="shared" si="85"/>
        <v>VAN EHENT</v>
      </c>
      <c r="AH85" s="249" t="str">
        <f t="shared" si="86"/>
        <v>TOTOTA COROLLA</v>
      </c>
      <c r="AI85" s="249">
        <f t="shared" si="87"/>
        <v>13.839</v>
      </c>
      <c r="AJ85" s="268">
        <f t="shared" si="88"/>
        <v>43365</v>
      </c>
      <c r="AK85" s="249" t="str">
        <f t="shared" si="65"/>
        <v>PHILLIP VAN EHENT</v>
      </c>
      <c r="AL85" s="249" t="str">
        <f>COUNTIF($AK$4:AK85,AK85)&amp;AK85</f>
        <v>1PHILLIP VAN EHENT</v>
      </c>
      <c r="AM85" s="138"/>
      <c r="AN85" s="138"/>
      <c r="BT85" s="249" t="str">
        <f>CF85&amp;COUNTIF($CF$4:CF85,CF85)</f>
        <v>FALSE43</v>
      </c>
      <c r="BU85" s="334" t="str">
        <f t="shared" si="92"/>
        <v>4AFDivanSnayers</v>
      </c>
      <c r="BW85" s="241" t="str">
        <f t="shared" si="93"/>
        <v>201882</v>
      </c>
      <c r="BX85" s="249">
        <v>82</v>
      </c>
      <c r="BY85" s="249" t="str">
        <f t="shared" si="94"/>
        <v>4AF</v>
      </c>
      <c r="BZ85" s="249" t="str">
        <f t="shared" si="95"/>
        <v>Divan</v>
      </c>
      <c r="CA85" s="249" t="str">
        <f t="shared" si="96"/>
        <v>Snayers</v>
      </c>
      <c r="CB85" s="249" t="str">
        <f t="shared" si="97"/>
        <v>Nissan Sentra STI</v>
      </c>
      <c r="CC85" s="249">
        <f t="shared" si="98"/>
        <v>14.167</v>
      </c>
      <c r="CD85" s="345">
        <f t="shared" si="99"/>
        <v>43162</v>
      </c>
      <c r="CE85" s="249">
        <f t="array" ref="CE85">MIN(IF(C:C=BU85,M:M))</f>
        <v>13.486000000000001</v>
      </c>
      <c r="CF85" s="249" t="b">
        <f t="shared" si="100"/>
        <v>0</v>
      </c>
      <c r="CI85" s="241" t="str">
        <f t="shared" si="101"/>
        <v>TRUE82</v>
      </c>
      <c r="CK85" s="249">
        <v>82</v>
      </c>
      <c r="CL85" s="249" t="str">
        <f t="shared" si="102"/>
        <v>600STD</v>
      </c>
      <c r="CM85" s="249" t="str">
        <f t="shared" si="103"/>
        <v>STEPHEN</v>
      </c>
      <c r="CN85" s="249" t="str">
        <f t="shared" si="104"/>
        <v>LOTTERING</v>
      </c>
      <c r="CO85" s="249" t="str">
        <f t="shared" si="105"/>
        <v>HONDA CBR 600</v>
      </c>
      <c r="CP85" s="249">
        <f t="shared" si="106"/>
        <v>10.477</v>
      </c>
      <c r="CQ85" s="345">
        <f t="shared" si="107"/>
        <v>43407</v>
      </c>
    </row>
    <row r="86" spans="1:95" x14ac:dyDescent="0.3">
      <c r="A86" s="249" t="str">
        <f>B86&amp;COUNTIF(B$4:$B86,B86)</f>
        <v>201879</v>
      </c>
      <c r="B86" s="249">
        <f t="shared" si="78"/>
        <v>2018</v>
      </c>
      <c r="C86" s="249" t="str">
        <f t="shared" si="79"/>
        <v>4AFRobinVenter</v>
      </c>
      <c r="D86" s="268" t="str">
        <f>N86&amp;COUNTIF(N$4:$N86,N86)</f>
        <v>431622</v>
      </c>
      <c r="E86" s="268" t="str">
        <f>F86&amp;COUNTIF(F$4:$F86,F86)</f>
        <v>431624AF1</v>
      </c>
      <c r="F86" s="268" t="str">
        <f t="shared" si="80"/>
        <v>431624AF</v>
      </c>
      <c r="G86" s="249" t="str">
        <f>I86&amp;COUNTIF($I$4:I86,I86)</f>
        <v>4AF17</v>
      </c>
      <c r="I86" s="249" t="s">
        <v>1</v>
      </c>
      <c r="J86" s="249" t="s">
        <v>258</v>
      </c>
      <c r="K86" s="249" t="s">
        <v>262</v>
      </c>
      <c r="L86" s="249" t="s">
        <v>407</v>
      </c>
      <c r="M86" s="249">
        <v>13.342000000000001</v>
      </c>
      <c r="N86" s="287">
        <v>43162</v>
      </c>
      <c r="O86" s="241"/>
      <c r="S86" s="249">
        <f t="shared" si="81"/>
        <v>15.167</v>
      </c>
      <c r="T86" s="249" t="str">
        <f t="shared" si="66"/>
        <v>4EX83</v>
      </c>
      <c r="U86" s="249">
        <v>83</v>
      </c>
      <c r="V86" s="249" t="str">
        <f t="shared" si="67"/>
        <v>4EX</v>
      </c>
      <c r="W86" s="249" t="str">
        <f t="shared" si="68"/>
        <v>Hannes</v>
      </c>
      <c r="X86" s="249" t="str">
        <f t="shared" si="69"/>
        <v>Wolmarans</v>
      </c>
      <c r="Y86" s="249" t="str">
        <f t="shared" si="70"/>
        <v>VW Citi Golf</v>
      </c>
      <c r="Z86" s="249">
        <f t="shared" si="71"/>
        <v>15.167</v>
      </c>
      <c r="AA86" s="268">
        <f t="shared" si="72"/>
        <v>42721</v>
      </c>
      <c r="AB86" s="269"/>
      <c r="AC86" s="292">
        <f t="shared" si="82"/>
        <v>13.848000000000001</v>
      </c>
      <c r="AD86" s="249">
        <v>83</v>
      </c>
      <c r="AE86" s="249" t="str">
        <f t="shared" si="83"/>
        <v>4EX</v>
      </c>
      <c r="AF86" s="203" t="str">
        <f t="shared" si="84"/>
        <v>Faan</v>
      </c>
      <c r="AG86" s="204" t="str">
        <f t="shared" si="85"/>
        <v>Abrahams</v>
      </c>
      <c r="AH86" s="249" t="str">
        <f t="shared" si="86"/>
        <v>Nissan Sabre 2ltr</v>
      </c>
      <c r="AI86" s="249">
        <f t="shared" si="87"/>
        <v>13.848000000000001</v>
      </c>
      <c r="AJ86" s="268">
        <f t="shared" si="88"/>
        <v>42721</v>
      </c>
      <c r="AK86" s="249" t="str">
        <f t="shared" si="65"/>
        <v>Faan Abrahams</v>
      </c>
      <c r="AL86" s="249" t="str">
        <f>COUNTIF($AK$4:AK86,AK86)&amp;AK86</f>
        <v>1Faan Abrahams</v>
      </c>
      <c r="AM86" s="138"/>
      <c r="AN86" s="138"/>
      <c r="BT86" s="249" t="str">
        <f>CF86&amp;COUNTIF($CF$4:CF86,CF86)</f>
        <v>FALSE44</v>
      </c>
      <c r="BU86" s="334" t="str">
        <f t="shared" si="92"/>
        <v>4AFFranklinJeftha</v>
      </c>
      <c r="BW86" s="241" t="str">
        <f t="shared" si="93"/>
        <v>201883</v>
      </c>
      <c r="BX86" s="249">
        <v>83</v>
      </c>
      <c r="BY86" s="249" t="str">
        <f t="shared" si="94"/>
        <v>4AF</v>
      </c>
      <c r="BZ86" s="249" t="str">
        <f t="shared" si="95"/>
        <v>Franklin</v>
      </c>
      <c r="CA86" s="249" t="str">
        <f t="shared" si="96"/>
        <v>Jeftha</v>
      </c>
      <c r="CB86" s="249" t="str">
        <f t="shared" si="97"/>
        <v>VW Citi Golf 2ltr</v>
      </c>
      <c r="CC86" s="249">
        <f t="shared" si="98"/>
        <v>14.731999999999999</v>
      </c>
      <c r="CD86" s="345">
        <f t="shared" si="99"/>
        <v>43162</v>
      </c>
      <c r="CE86" s="249">
        <f t="array" ref="CE86">MIN(IF(C:C=BU86,M:M))</f>
        <v>14.265000000000001</v>
      </c>
      <c r="CF86" s="249" t="b">
        <f t="shared" si="100"/>
        <v>0</v>
      </c>
      <c r="CI86" s="241" t="str">
        <f t="shared" si="101"/>
        <v>TRUE83</v>
      </c>
      <c r="CK86" s="249">
        <v>83</v>
      </c>
      <c r="CL86" s="249" t="str">
        <f t="shared" si="102"/>
        <v>UNLI STD</v>
      </c>
      <c r="CM86" s="249" t="str">
        <f t="shared" si="103"/>
        <v>JAR-R</v>
      </c>
      <c r="CN86" s="249" t="str">
        <f t="shared" si="104"/>
        <v>VAN WYK</v>
      </c>
      <c r="CO86" s="249" t="str">
        <f t="shared" si="105"/>
        <v>Suzuki 1000cc</v>
      </c>
      <c r="CP86" s="249">
        <f t="shared" si="106"/>
        <v>9.5730000000000004</v>
      </c>
      <c r="CQ86" s="345">
        <f t="shared" si="107"/>
        <v>43407</v>
      </c>
    </row>
    <row r="87" spans="1:95" x14ac:dyDescent="0.3">
      <c r="A87" s="249" t="str">
        <f>B87&amp;COUNTIF(B$4:$B87,B87)</f>
        <v>201880</v>
      </c>
      <c r="B87" s="249">
        <f t="shared" si="78"/>
        <v>2018</v>
      </c>
      <c r="C87" s="249" t="str">
        <f t="shared" si="79"/>
        <v>4AFRiyaadhMan Lee</v>
      </c>
      <c r="D87" s="268" t="str">
        <f>N87&amp;COUNTIF(N$4:$N87,N87)</f>
        <v>431623</v>
      </c>
      <c r="E87" s="268" t="str">
        <f>F87&amp;COUNTIF(F$4:$F87,F87)</f>
        <v>431624AF2</v>
      </c>
      <c r="F87" s="268" t="str">
        <f t="shared" si="80"/>
        <v>431624AF</v>
      </c>
      <c r="G87" s="249" t="str">
        <f>I87&amp;COUNTIF($I$4:I87,I87)</f>
        <v>4AF18</v>
      </c>
      <c r="I87" s="249" t="s">
        <v>1</v>
      </c>
      <c r="J87" s="249" t="s">
        <v>221</v>
      </c>
      <c r="K87" s="249" t="s">
        <v>85</v>
      </c>
      <c r="L87" s="249" t="s">
        <v>422</v>
      </c>
      <c r="M87" s="249">
        <v>13.83</v>
      </c>
      <c r="N87" s="287">
        <v>43162</v>
      </c>
      <c r="O87" s="241"/>
      <c r="S87" s="249">
        <f t="shared" si="81"/>
        <v>12.33</v>
      </c>
      <c r="T87" s="249" t="str">
        <f t="shared" si="66"/>
        <v>4EX84</v>
      </c>
      <c r="U87" s="249">
        <v>84</v>
      </c>
      <c r="V87" s="249" t="str">
        <f t="shared" si="67"/>
        <v>4EX</v>
      </c>
      <c r="W87" s="249" t="str">
        <f t="shared" si="68"/>
        <v>Andrew</v>
      </c>
      <c r="X87" s="249" t="str">
        <f t="shared" si="69"/>
        <v>Stevenson</v>
      </c>
      <c r="Y87" s="249" t="str">
        <f t="shared" si="70"/>
        <v>Ferrari/Toyota</v>
      </c>
      <c r="Z87" s="249">
        <f t="shared" si="71"/>
        <v>12.33</v>
      </c>
      <c r="AA87" s="268">
        <f t="shared" si="72"/>
        <v>42721</v>
      </c>
      <c r="AB87" s="269"/>
      <c r="AC87" s="292">
        <f t="shared" si="82"/>
        <v>13.867000000000001</v>
      </c>
      <c r="AD87" s="249">
        <v>84</v>
      </c>
      <c r="AE87" s="249" t="str">
        <f t="shared" si="83"/>
        <v>4EX</v>
      </c>
      <c r="AF87" s="203" t="str">
        <f t="shared" si="84"/>
        <v>Whaleed</v>
      </c>
      <c r="AG87" s="204" t="str">
        <f t="shared" si="85"/>
        <v>Manuel</v>
      </c>
      <c r="AH87" s="249" t="str">
        <f t="shared" si="86"/>
        <v>VW Golf MK1 2ltr 16v</v>
      </c>
      <c r="AI87" s="249">
        <f t="shared" si="87"/>
        <v>13.867000000000001</v>
      </c>
      <c r="AJ87" s="268">
        <f t="shared" si="88"/>
        <v>43162</v>
      </c>
      <c r="AK87" s="249" t="str">
        <f t="shared" si="65"/>
        <v>Whaleed Manuel</v>
      </c>
      <c r="AL87" s="249" t="str">
        <f>COUNTIF($AK$4:AK87,AK87)&amp;AK87</f>
        <v>1Whaleed Manuel</v>
      </c>
      <c r="AM87" s="138"/>
      <c r="AN87" s="138"/>
      <c r="BT87" s="249" t="str">
        <f>CF87&amp;COUNTIF($CF$4:CF87,CF87)</f>
        <v>FALSE45</v>
      </c>
      <c r="BU87" s="334" t="str">
        <f t="shared" si="92"/>
        <v>4AFRamanoLewack</v>
      </c>
      <c r="BW87" s="241" t="str">
        <f t="shared" si="93"/>
        <v>201884</v>
      </c>
      <c r="BX87" s="249">
        <v>84</v>
      </c>
      <c r="BY87" s="249" t="str">
        <f t="shared" si="94"/>
        <v>4AF</v>
      </c>
      <c r="BZ87" s="249" t="str">
        <f t="shared" si="95"/>
        <v>Ramano</v>
      </c>
      <c r="CA87" s="249" t="str">
        <f t="shared" si="96"/>
        <v>Lewack</v>
      </c>
      <c r="CB87" s="249" t="str">
        <f t="shared" si="97"/>
        <v>Citi Golf</v>
      </c>
      <c r="CC87" s="249">
        <f t="shared" si="98"/>
        <v>15.375999999999999</v>
      </c>
      <c r="CD87" s="345">
        <f t="shared" si="99"/>
        <v>43162</v>
      </c>
      <c r="CE87" s="249">
        <f t="array" ref="CE87">MIN(IF(C:C=BU87,M:M))</f>
        <v>14.526999999999999</v>
      </c>
      <c r="CF87" s="249" t="b">
        <f t="shared" si="100"/>
        <v>0</v>
      </c>
      <c r="CI87" s="241" t="str">
        <f t="shared" si="101"/>
        <v>TRUE84</v>
      </c>
      <c r="CK87" s="249">
        <v>84</v>
      </c>
      <c r="CL87" s="249" t="str">
        <f t="shared" si="102"/>
        <v>UNLI MOD</v>
      </c>
      <c r="CM87" s="249" t="str">
        <f t="shared" si="103"/>
        <v>AKONA</v>
      </c>
      <c r="CN87" s="249" t="str">
        <f t="shared" si="104"/>
        <v>QULUBA</v>
      </c>
      <c r="CO87" s="249" t="str">
        <f t="shared" si="105"/>
        <v>SUZUKI 1300</v>
      </c>
      <c r="CP87" s="249">
        <f t="shared" si="106"/>
        <v>9.7949999999999999</v>
      </c>
      <c r="CQ87" s="345">
        <f t="shared" si="107"/>
        <v>43407</v>
      </c>
    </row>
    <row r="88" spans="1:95" x14ac:dyDescent="0.3">
      <c r="A88" s="249" t="str">
        <f>B88&amp;COUNTIF(B$4:$B88,B88)</f>
        <v>201881</v>
      </c>
      <c r="B88" s="249">
        <f t="shared" si="78"/>
        <v>2018</v>
      </c>
      <c r="C88" s="249" t="str">
        <f t="shared" si="79"/>
        <v>4AFGurshanThomas</v>
      </c>
      <c r="D88" s="268" t="str">
        <f>N88&amp;COUNTIF(N$4:$N88,N88)</f>
        <v>431624</v>
      </c>
      <c r="E88" s="268" t="str">
        <f>F88&amp;COUNTIF(F$4:$F88,F88)</f>
        <v>431624AF3</v>
      </c>
      <c r="F88" s="268" t="str">
        <f t="shared" si="80"/>
        <v>431624AF</v>
      </c>
      <c r="G88" s="249" t="str">
        <f>I88&amp;COUNTIF($I$4:I88,I88)</f>
        <v>4AF19</v>
      </c>
      <c r="I88" s="249" t="s">
        <v>1</v>
      </c>
      <c r="J88" s="249" t="s">
        <v>605</v>
      </c>
      <c r="K88" s="249" t="s">
        <v>194</v>
      </c>
      <c r="L88" s="249" t="s">
        <v>447</v>
      </c>
      <c r="M88" s="249">
        <v>13.956</v>
      </c>
      <c r="N88" s="287">
        <v>43162</v>
      </c>
      <c r="O88" s="241"/>
      <c r="S88" s="249">
        <f t="shared" si="81"/>
        <v>13.872999999999999</v>
      </c>
      <c r="T88" s="249" t="str">
        <f t="shared" si="66"/>
        <v>4EX85</v>
      </c>
      <c r="U88" s="249">
        <v>85</v>
      </c>
      <c r="V88" s="249" t="str">
        <f t="shared" si="67"/>
        <v>4EX</v>
      </c>
      <c r="W88" s="249" t="str">
        <f t="shared" si="68"/>
        <v>Jannie</v>
      </c>
      <c r="X88" s="249" t="str">
        <f t="shared" si="69"/>
        <v>Badenhorst (Jnr)</v>
      </c>
      <c r="Y88" s="249" t="str">
        <f t="shared" si="70"/>
        <v>Opel Superboss</v>
      </c>
      <c r="Z88" s="249">
        <f t="shared" si="71"/>
        <v>13.872999999999999</v>
      </c>
      <c r="AA88" s="268">
        <f t="shared" si="72"/>
        <v>42721</v>
      </c>
      <c r="AB88" s="269"/>
      <c r="AC88" s="292">
        <f t="shared" si="82"/>
        <v>13.872999999999999</v>
      </c>
      <c r="AD88" s="249">
        <v>85</v>
      </c>
      <c r="AE88" s="249" t="str">
        <f t="shared" si="83"/>
        <v>4EX</v>
      </c>
      <c r="AF88" s="203" t="str">
        <f t="shared" si="84"/>
        <v>Jannie</v>
      </c>
      <c r="AG88" s="204" t="str">
        <f t="shared" si="85"/>
        <v>Badenhorst (Jnr)</v>
      </c>
      <c r="AH88" s="249" t="str">
        <f t="shared" si="86"/>
        <v>Opel Superboss</v>
      </c>
      <c r="AI88" s="249">
        <f t="shared" si="87"/>
        <v>13.872999999999999</v>
      </c>
      <c r="AJ88" s="268">
        <f t="shared" si="88"/>
        <v>42721</v>
      </c>
      <c r="AK88" s="249" t="str">
        <f t="shared" si="65"/>
        <v>Jannie Badenhorst (Jnr)</v>
      </c>
      <c r="AL88" s="249" t="str">
        <f>COUNTIF($AK$4:AK88,AK88)&amp;AK88</f>
        <v>3Jannie Badenhorst (Jnr)</v>
      </c>
      <c r="AM88" s="138"/>
      <c r="AN88" s="138"/>
      <c r="BT88" s="249" t="str">
        <f>CF88&amp;COUNTIF($CF$4:CF88,CF88)</f>
        <v>FALSE46</v>
      </c>
      <c r="BU88" s="334" t="str">
        <f t="shared" si="92"/>
        <v>4AFTimothyOlivier</v>
      </c>
      <c r="BW88" s="241" t="str">
        <f t="shared" si="93"/>
        <v>201885</v>
      </c>
      <c r="BX88" s="249">
        <v>85</v>
      </c>
      <c r="BY88" s="249" t="str">
        <f t="shared" si="94"/>
        <v>4AF</v>
      </c>
      <c r="BZ88" s="249" t="str">
        <f t="shared" si="95"/>
        <v>Timothy</v>
      </c>
      <c r="CA88" s="249" t="str">
        <f t="shared" si="96"/>
        <v>Olivier</v>
      </c>
      <c r="CB88" s="249" t="str">
        <f t="shared" si="97"/>
        <v>Opel GTE</v>
      </c>
      <c r="CC88" s="249">
        <f t="shared" si="98"/>
        <v>15.141999999999999</v>
      </c>
      <c r="CD88" s="345">
        <f t="shared" si="99"/>
        <v>43162</v>
      </c>
      <c r="CE88" s="249">
        <f t="array" ref="CE88">MIN(IF(C:C=BU88,M:M))</f>
        <v>14.298</v>
      </c>
      <c r="CF88" s="249" t="b">
        <f t="shared" si="100"/>
        <v>0</v>
      </c>
      <c r="CI88" s="241" t="str">
        <f t="shared" si="101"/>
        <v>TRUE85</v>
      </c>
      <c r="CK88" s="249">
        <v>85</v>
      </c>
      <c r="CL88" s="249" t="str">
        <f t="shared" si="102"/>
        <v>4AF</v>
      </c>
      <c r="CM88" s="249" t="str">
        <f t="shared" si="103"/>
        <v>GURSHAN</v>
      </c>
      <c r="CN88" s="249" t="str">
        <f t="shared" si="104"/>
        <v>THOMAS</v>
      </c>
      <c r="CO88" s="249" t="str">
        <f t="shared" si="105"/>
        <v>GOLF MK1 2LTR 16V</v>
      </c>
      <c r="CP88" s="249">
        <f t="shared" si="106"/>
        <v>13.486000000000001</v>
      </c>
      <c r="CQ88" s="345">
        <f t="shared" si="107"/>
        <v>43365</v>
      </c>
    </row>
    <row r="89" spans="1:95" x14ac:dyDescent="0.3">
      <c r="A89" s="249" t="str">
        <f>B89&amp;COUNTIF(B$4:$B89,B89)</f>
        <v>201882</v>
      </c>
      <c r="B89" s="249">
        <f t="shared" si="78"/>
        <v>2018</v>
      </c>
      <c r="C89" s="249" t="str">
        <f t="shared" si="79"/>
        <v>4AFDivanSnayers</v>
      </c>
      <c r="D89" s="268" t="str">
        <f>N89&amp;COUNTIF(N$4:$N89,N89)</f>
        <v>431625</v>
      </c>
      <c r="E89" s="268" t="str">
        <f>F89&amp;COUNTIF(F$4:$F89,F89)</f>
        <v>431624AF4</v>
      </c>
      <c r="F89" s="268" t="str">
        <f t="shared" si="80"/>
        <v>431624AF</v>
      </c>
      <c r="G89" s="249" t="str">
        <f>I89&amp;COUNTIF($I$4:I89,I89)</f>
        <v>4AF20</v>
      </c>
      <c r="I89" s="249" t="s">
        <v>1</v>
      </c>
      <c r="J89" s="249" t="s">
        <v>256</v>
      </c>
      <c r="K89" s="249" t="s">
        <v>257</v>
      </c>
      <c r="L89" s="249" t="s">
        <v>408</v>
      </c>
      <c r="M89" s="249">
        <v>14.167</v>
      </c>
      <c r="N89" s="287">
        <v>43162</v>
      </c>
      <c r="O89" s="241"/>
      <c r="S89" s="249">
        <f t="shared" si="81"/>
        <v>12.912000000000001</v>
      </c>
      <c r="T89" s="249" t="str">
        <f t="shared" si="66"/>
        <v>4EX86</v>
      </c>
      <c r="U89" s="249">
        <v>86</v>
      </c>
      <c r="V89" s="249" t="str">
        <f t="shared" si="67"/>
        <v>4EX</v>
      </c>
      <c r="W89" s="249" t="str">
        <f t="shared" si="68"/>
        <v>Justin</v>
      </c>
      <c r="X89" s="249" t="str">
        <f t="shared" si="69"/>
        <v>Muller</v>
      </c>
      <c r="Y89" s="249" t="str">
        <f t="shared" si="70"/>
        <v>Honda B20</v>
      </c>
      <c r="Z89" s="249">
        <f t="shared" si="71"/>
        <v>12.912000000000001</v>
      </c>
      <c r="AA89" s="268">
        <f t="shared" si="72"/>
        <v>42686</v>
      </c>
      <c r="AB89" s="269"/>
      <c r="AC89" s="292">
        <f t="shared" si="82"/>
        <v>13.913</v>
      </c>
      <c r="AD89" s="249">
        <v>86</v>
      </c>
      <c r="AE89" s="249" t="str">
        <f t="shared" si="83"/>
        <v>4EX</v>
      </c>
      <c r="AF89" s="203" t="str">
        <f t="shared" si="84"/>
        <v>Oscar</v>
      </c>
      <c r="AG89" s="204" t="str">
        <f t="shared" si="85"/>
        <v>Volkwyn</v>
      </c>
      <c r="AH89" s="249" t="str">
        <f t="shared" si="86"/>
        <v>VW Golf 2ltr</v>
      </c>
      <c r="AI89" s="249">
        <f t="shared" si="87"/>
        <v>13.913</v>
      </c>
      <c r="AJ89" s="268">
        <f t="shared" si="88"/>
        <v>42798</v>
      </c>
      <c r="AK89" s="249" t="str">
        <f t="shared" si="65"/>
        <v>Oscar Volkwyn</v>
      </c>
      <c r="AL89" s="249" t="str">
        <f>COUNTIF($AK$4:AK89,AK89)&amp;AK89</f>
        <v>1Oscar Volkwyn</v>
      </c>
      <c r="AM89" s="138"/>
      <c r="AN89" s="138"/>
      <c r="BT89" s="249" t="str">
        <f>CF89&amp;COUNTIF($CF$4:CF89,CF89)</f>
        <v>FALSE47</v>
      </c>
      <c r="BU89" s="334" t="str">
        <f t="shared" si="92"/>
        <v>4ARZaynJonker</v>
      </c>
      <c r="BW89" s="241" t="str">
        <f t="shared" si="93"/>
        <v>201886</v>
      </c>
      <c r="BX89" s="249">
        <v>86</v>
      </c>
      <c r="BY89" s="249" t="str">
        <f t="shared" si="94"/>
        <v>4AR</v>
      </c>
      <c r="BZ89" s="249" t="str">
        <f t="shared" si="95"/>
        <v>Zayn</v>
      </c>
      <c r="CA89" s="249" t="str">
        <f t="shared" si="96"/>
        <v>Jonker</v>
      </c>
      <c r="CB89" s="249" t="str">
        <f t="shared" si="97"/>
        <v>Ford Escort MK1</v>
      </c>
      <c r="CC89" s="249">
        <f t="shared" si="98"/>
        <v>13.602</v>
      </c>
      <c r="CD89" s="345">
        <f t="shared" si="99"/>
        <v>43162</v>
      </c>
      <c r="CE89" s="249">
        <f t="array" ref="CE89">MIN(IF(C:C=BU89,M:M))</f>
        <v>13.24</v>
      </c>
      <c r="CF89" s="249" t="b">
        <f t="shared" si="100"/>
        <v>0</v>
      </c>
      <c r="CI89" s="241" t="str">
        <f t="shared" si="101"/>
        <v>TRUE86</v>
      </c>
      <c r="CK89" s="249">
        <v>86</v>
      </c>
      <c r="CL89" s="249" t="str">
        <f t="shared" si="102"/>
        <v>4AF</v>
      </c>
      <c r="CM89" s="249" t="str">
        <f t="shared" si="103"/>
        <v>DIVAN</v>
      </c>
      <c r="CN89" s="249" t="str">
        <f t="shared" si="104"/>
        <v>SNAYERS</v>
      </c>
      <c r="CO89" s="249" t="str">
        <f t="shared" si="105"/>
        <v>NISSAN SENTRA STI</v>
      </c>
      <c r="CP89" s="249">
        <f t="shared" si="106"/>
        <v>13.486000000000001</v>
      </c>
      <c r="CQ89" s="345">
        <f t="shared" si="107"/>
        <v>43365</v>
      </c>
    </row>
    <row r="90" spans="1:95" x14ac:dyDescent="0.3">
      <c r="A90" s="249" t="str">
        <f>B90&amp;COUNTIF(B$4:$B90,B90)</f>
        <v>201883</v>
      </c>
      <c r="B90" s="249">
        <f t="shared" si="78"/>
        <v>2018</v>
      </c>
      <c r="C90" s="249" t="str">
        <f t="shared" si="79"/>
        <v>4AFFranklinJeftha</v>
      </c>
      <c r="D90" s="268" t="str">
        <f>N90&amp;COUNTIF(N$4:$N90,N90)</f>
        <v>431626</v>
      </c>
      <c r="E90" s="268" t="str">
        <f>F90&amp;COUNTIF(F$4:$F90,F90)</f>
        <v>431624AF5</v>
      </c>
      <c r="F90" s="268" t="str">
        <f t="shared" si="80"/>
        <v>431624AF</v>
      </c>
      <c r="G90" s="249" t="str">
        <f>I90&amp;COUNTIF($I$4:I90,I90)</f>
        <v>4AF21</v>
      </c>
      <c r="I90" s="249" t="s">
        <v>1</v>
      </c>
      <c r="J90" s="249" t="s">
        <v>204</v>
      </c>
      <c r="K90" s="249" t="s">
        <v>205</v>
      </c>
      <c r="L90" s="249" t="s">
        <v>436</v>
      </c>
      <c r="M90" s="249">
        <v>14.731999999999999</v>
      </c>
      <c r="N90" s="287">
        <v>43162</v>
      </c>
      <c r="O90" s="241"/>
      <c r="S90" s="249">
        <f t="shared" si="81"/>
        <v>13.372999999999999</v>
      </c>
      <c r="T90" s="249" t="str">
        <f t="shared" si="66"/>
        <v>4EX87</v>
      </c>
      <c r="U90" s="249">
        <v>87</v>
      </c>
      <c r="V90" s="249" t="str">
        <f t="shared" si="67"/>
        <v>4EX</v>
      </c>
      <c r="W90" s="249" t="str">
        <f t="shared" si="68"/>
        <v>Ruan</v>
      </c>
      <c r="X90" s="249" t="str">
        <f t="shared" si="69"/>
        <v>Olivier</v>
      </c>
      <c r="Y90" s="249" t="str">
        <f t="shared" si="70"/>
        <v>VW 2ltr</v>
      </c>
      <c r="Z90" s="249">
        <f t="shared" si="71"/>
        <v>13.372999999999999</v>
      </c>
      <c r="AA90" s="268">
        <f t="shared" si="72"/>
        <v>42686</v>
      </c>
      <c r="AB90" s="269"/>
      <c r="AC90" s="292">
        <f t="shared" si="82"/>
        <v>13.967000000000001</v>
      </c>
      <c r="AD90" s="249">
        <v>87</v>
      </c>
      <c r="AE90" s="249" t="str">
        <f t="shared" si="83"/>
        <v>4EX</v>
      </c>
      <c r="AF90" s="203" t="str">
        <f t="shared" si="84"/>
        <v>Reynard</v>
      </c>
      <c r="AG90" s="204" t="str">
        <f t="shared" si="85"/>
        <v>Stander</v>
      </c>
      <c r="AH90" s="249" t="str">
        <f t="shared" si="86"/>
        <v>Nissan Sentra SR20</v>
      </c>
      <c r="AI90" s="249">
        <f t="shared" si="87"/>
        <v>13.967000000000001</v>
      </c>
      <c r="AJ90" s="268">
        <f t="shared" si="88"/>
        <v>42868</v>
      </c>
      <c r="AK90" s="249" t="str">
        <f t="shared" si="65"/>
        <v>Reynard Stander</v>
      </c>
      <c r="AL90" s="249" t="str">
        <f>COUNTIF($AK$4:AK90,AK90)&amp;AK90</f>
        <v>1Reynard Stander</v>
      </c>
      <c r="AM90" s="138"/>
      <c r="AN90" s="138"/>
      <c r="BT90" s="249" t="str">
        <f>CF90&amp;COUNTIF($CF$4:CF90,CF90)</f>
        <v>FALSE48</v>
      </c>
      <c r="BU90" s="334" t="str">
        <f t="shared" si="92"/>
        <v>4ARPhillipJonker</v>
      </c>
      <c r="BW90" s="241" t="str">
        <f t="shared" si="93"/>
        <v>201887</v>
      </c>
      <c r="BX90" s="249">
        <v>87</v>
      </c>
      <c r="BY90" s="249" t="str">
        <f t="shared" si="94"/>
        <v>4AR</v>
      </c>
      <c r="BZ90" s="249" t="str">
        <f t="shared" si="95"/>
        <v>Phillip</v>
      </c>
      <c r="CA90" s="249" t="str">
        <f t="shared" si="96"/>
        <v>Jonker</v>
      </c>
      <c r="CB90" s="249" t="str">
        <f t="shared" si="97"/>
        <v>Toyota 16v</v>
      </c>
      <c r="CC90" s="249">
        <f t="shared" si="98"/>
        <v>14.545</v>
      </c>
      <c r="CD90" s="345">
        <f t="shared" si="99"/>
        <v>43162</v>
      </c>
      <c r="CE90" s="249">
        <f t="array" ref="CE90">MIN(IF(C:C=BU90,M:M))</f>
        <v>12.423999999999999</v>
      </c>
      <c r="CF90" s="249" t="b">
        <f t="shared" si="100"/>
        <v>0</v>
      </c>
      <c r="CI90" s="241" t="str">
        <f t="shared" si="101"/>
        <v>TRUE87</v>
      </c>
      <c r="CK90" s="249">
        <v>87</v>
      </c>
      <c r="CL90" s="249" t="str">
        <f t="shared" si="102"/>
        <v>4AF</v>
      </c>
      <c r="CM90" s="249" t="str">
        <f t="shared" si="103"/>
        <v>RIYAAZ</v>
      </c>
      <c r="CN90" s="249" t="str">
        <f t="shared" si="104"/>
        <v>SHARMAR</v>
      </c>
      <c r="CO90" s="249" t="str">
        <f t="shared" si="105"/>
        <v>HONDA V TEC</v>
      </c>
      <c r="CP90" s="249">
        <f t="shared" si="106"/>
        <v>13.55</v>
      </c>
      <c r="CQ90" s="345">
        <f t="shared" si="107"/>
        <v>43365</v>
      </c>
    </row>
    <row r="91" spans="1:95" x14ac:dyDescent="0.3">
      <c r="A91" s="249" t="str">
        <f>B91&amp;COUNTIF(B$4:$B91,B91)</f>
        <v>201884</v>
      </c>
      <c r="B91" s="249">
        <f t="shared" si="78"/>
        <v>2018</v>
      </c>
      <c r="C91" s="249" t="str">
        <f t="shared" si="79"/>
        <v>4AFRamanoLewack</v>
      </c>
      <c r="D91" s="268" t="str">
        <f>N91&amp;COUNTIF(N$4:$N91,N91)</f>
        <v>431627</v>
      </c>
      <c r="E91" s="268" t="str">
        <f>F91&amp;COUNTIF(F$4:$F91,F91)</f>
        <v>431624AF6</v>
      </c>
      <c r="F91" s="268" t="str">
        <f t="shared" si="80"/>
        <v>431624AF</v>
      </c>
      <c r="G91" s="249" t="str">
        <f>I91&amp;COUNTIF($I$4:I91,I91)</f>
        <v>4AF22</v>
      </c>
      <c r="I91" s="249" t="s">
        <v>1</v>
      </c>
      <c r="J91" s="249" t="s">
        <v>215</v>
      </c>
      <c r="K91" s="249" t="s">
        <v>216</v>
      </c>
      <c r="L91" s="249" t="s">
        <v>412</v>
      </c>
      <c r="M91" s="249">
        <v>15.375999999999999</v>
      </c>
      <c r="N91" s="287">
        <v>43162</v>
      </c>
      <c r="O91" s="241"/>
      <c r="S91" s="249">
        <f t="shared" si="81"/>
        <v>13.448</v>
      </c>
      <c r="T91" s="249" t="str">
        <f t="shared" si="66"/>
        <v>4EX88</v>
      </c>
      <c r="U91" s="249">
        <v>88</v>
      </c>
      <c r="V91" s="249" t="str">
        <f t="shared" si="67"/>
        <v>4EX</v>
      </c>
      <c r="W91" s="249" t="str">
        <f t="shared" si="68"/>
        <v>Andrew</v>
      </c>
      <c r="X91" s="249" t="str">
        <f t="shared" si="69"/>
        <v>Stevenson</v>
      </c>
      <c r="Y91" s="249" t="str">
        <f t="shared" si="70"/>
        <v>Ferrari/Toyota</v>
      </c>
      <c r="Z91" s="249">
        <f t="shared" si="71"/>
        <v>13.448</v>
      </c>
      <c r="AA91" s="268">
        <f t="shared" si="72"/>
        <v>42686</v>
      </c>
      <c r="AB91" s="269"/>
      <c r="AC91" s="292">
        <f t="shared" si="82"/>
        <v>14.052</v>
      </c>
      <c r="AD91" s="249">
        <v>88</v>
      </c>
      <c r="AE91" s="249" t="str">
        <f t="shared" si="83"/>
        <v>4EX</v>
      </c>
      <c r="AF91" s="203" t="str">
        <f t="shared" si="84"/>
        <v>Ziyaad</v>
      </c>
      <c r="AG91" s="204" t="str">
        <f t="shared" si="85"/>
        <v>Solomon</v>
      </c>
      <c r="AH91" s="249" t="str">
        <f t="shared" si="86"/>
        <v>Nissan VVL</v>
      </c>
      <c r="AI91" s="249">
        <f t="shared" si="87"/>
        <v>14.052</v>
      </c>
      <c r="AJ91" s="268">
        <f t="shared" si="88"/>
        <v>42506</v>
      </c>
      <c r="AK91" s="249" t="str">
        <f t="shared" si="65"/>
        <v>Ziyaad Solomon</v>
      </c>
      <c r="AL91" s="249" t="str">
        <f>COUNTIF($AK$4:AK91,AK91)&amp;AK91</f>
        <v>2Ziyaad Solomon</v>
      </c>
      <c r="AM91" s="138"/>
      <c r="AN91" s="138"/>
      <c r="BT91" s="249" t="str">
        <f>CF91&amp;COUNTIF($CF$4:CF91,CF91)</f>
        <v>FALSE49</v>
      </c>
      <c r="BU91" s="334" t="str">
        <f t="shared" si="92"/>
        <v>4ARFerdiMouton</v>
      </c>
      <c r="BW91" s="241" t="str">
        <f t="shared" si="93"/>
        <v>201888</v>
      </c>
      <c r="BX91" s="249">
        <v>88</v>
      </c>
      <c r="BY91" s="249" t="str">
        <f t="shared" si="94"/>
        <v>4AR</v>
      </c>
      <c r="BZ91" s="249" t="str">
        <f t="shared" si="95"/>
        <v>Ferdi</v>
      </c>
      <c r="CA91" s="249" t="str">
        <f t="shared" si="96"/>
        <v>Mouton</v>
      </c>
      <c r="CB91" s="249" t="str">
        <f t="shared" si="97"/>
        <v>Datsun J 1.8</v>
      </c>
      <c r="CC91" s="249">
        <f t="shared" si="98"/>
        <v>14.78</v>
      </c>
      <c r="CD91" s="345">
        <f t="shared" si="99"/>
        <v>43162</v>
      </c>
      <c r="CE91" s="249">
        <f t="array" ref="CE91">MIN(IF(C:C=BU91,M:M))</f>
        <v>14.617000000000001</v>
      </c>
      <c r="CF91" s="249" t="b">
        <f t="shared" si="100"/>
        <v>0</v>
      </c>
      <c r="CI91" s="241" t="str">
        <f t="shared" si="101"/>
        <v>TRUE88</v>
      </c>
      <c r="CK91" s="249">
        <v>88</v>
      </c>
      <c r="CL91" s="249" t="str">
        <f t="shared" si="102"/>
        <v>4AF</v>
      </c>
      <c r="CM91" s="249" t="str">
        <f t="shared" si="103"/>
        <v>JACQUES</v>
      </c>
      <c r="CN91" s="249" t="str">
        <f t="shared" si="104"/>
        <v>STEENBERG</v>
      </c>
      <c r="CO91" s="249" t="str">
        <f t="shared" si="105"/>
        <v>OPEL CORSA</v>
      </c>
      <c r="CP91" s="249">
        <f t="shared" si="106"/>
        <v>13.94</v>
      </c>
      <c r="CQ91" s="345">
        <f t="shared" si="107"/>
        <v>43365</v>
      </c>
    </row>
    <row r="92" spans="1:95" x14ac:dyDescent="0.3">
      <c r="A92" s="249" t="str">
        <f>B92&amp;COUNTIF(B$4:$B92,B92)</f>
        <v>201885</v>
      </c>
      <c r="B92" s="249">
        <f t="shared" si="78"/>
        <v>2018</v>
      </c>
      <c r="C92" s="249" t="str">
        <f t="shared" si="79"/>
        <v>4AFTimothyOlivier</v>
      </c>
      <c r="D92" s="268" t="str">
        <f>N92&amp;COUNTIF(N$4:$N92,N92)</f>
        <v>431628</v>
      </c>
      <c r="E92" s="268" t="str">
        <f>F92&amp;COUNTIF(F$4:$F92,F92)</f>
        <v>431624AF7</v>
      </c>
      <c r="F92" s="268" t="str">
        <f t="shared" si="80"/>
        <v>431624AF</v>
      </c>
      <c r="G92" s="249" t="str">
        <f>I92&amp;COUNTIF($I$4:I92,I92)</f>
        <v>4AF23</v>
      </c>
      <c r="I92" s="249" t="s">
        <v>1</v>
      </c>
      <c r="J92" s="249" t="s">
        <v>615</v>
      </c>
      <c r="K92" s="249" t="s">
        <v>601</v>
      </c>
      <c r="L92" s="249" t="s">
        <v>457</v>
      </c>
      <c r="M92" s="249">
        <v>15.141999999999999</v>
      </c>
      <c r="N92" s="287">
        <v>43162</v>
      </c>
      <c r="O92" s="241"/>
      <c r="S92" s="249">
        <f t="shared" si="81"/>
        <v>13.037000000000001</v>
      </c>
      <c r="T92" s="249" t="str">
        <f t="shared" si="66"/>
        <v>4EX89</v>
      </c>
      <c r="U92" s="249">
        <v>89</v>
      </c>
      <c r="V92" s="249" t="str">
        <f t="shared" si="67"/>
        <v>4EX</v>
      </c>
      <c r="W92" s="249" t="str">
        <f t="shared" si="68"/>
        <v>Nicholas</v>
      </c>
      <c r="X92" s="249" t="str">
        <f t="shared" si="69"/>
        <v>Nel</v>
      </c>
      <c r="Y92" s="249" t="str">
        <f t="shared" si="70"/>
        <v>VW Golf MK1 2L 20v</v>
      </c>
      <c r="Z92" s="249">
        <f t="shared" si="71"/>
        <v>13.037000000000001</v>
      </c>
      <c r="AA92" s="268">
        <f t="shared" si="72"/>
        <v>42506</v>
      </c>
      <c r="AB92" s="269"/>
      <c r="AC92" s="292">
        <f t="shared" si="82"/>
        <v>14.141</v>
      </c>
      <c r="AD92" s="249">
        <v>89</v>
      </c>
      <c r="AE92" s="249" t="str">
        <f t="shared" si="83"/>
        <v>4EX</v>
      </c>
      <c r="AF92" s="203" t="str">
        <f t="shared" si="84"/>
        <v>Lesley</v>
      </c>
      <c r="AG92" s="204" t="str">
        <f t="shared" si="85"/>
        <v>Van Niekerk</v>
      </c>
      <c r="AH92" s="249" t="str">
        <f t="shared" si="86"/>
        <v>Nissan Sabre 2ltr</v>
      </c>
      <c r="AI92" s="249">
        <f t="shared" si="87"/>
        <v>14.141</v>
      </c>
      <c r="AJ92" s="268">
        <f t="shared" si="88"/>
        <v>42721</v>
      </c>
      <c r="AK92" s="249" t="str">
        <f t="shared" si="65"/>
        <v>Lesley Van Niekerk</v>
      </c>
      <c r="AL92" s="249" t="str">
        <f>COUNTIF($AK$4:AK92,AK92)&amp;AK92</f>
        <v>1Lesley Van Niekerk</v>
      </c>
      <c r="AM92" s="138"/>
      <c r="AN92" s="138"/>
      <c r="BT92" s="249" t="str">
        <f>CF92&amp;COUNTIF($CF$4:CF92,CF92)</f>
        <v>TRUE40</v>
      </c>
      <c r="BU92" s="334" t="str">
        <f t="shared" si="92"/>
        <v>4AWDDinneshBhagarette</v>
      </c>
      <c r="BW92" s="241" t="str">
        <f t="shared" si="93"/>
        <v>201889</v>
      </c>
      <c r="BX92" s="249">
        <v>89</v>
      </c>
      <c r="BY92" s="249" t="str">
        <f t="shared" si="94"/>
        <v>4AWD</v>
      </c>
      <c r="BZ92" s="249" t="str">
        <f t="shared" si="95"/>
        <v>Dinnesh</v>
      </c>
      <c r="CA92" s="249" t="str">
        <f t="shared" si="96"/>
        <v>Bhagarette</v>
      </c>
      <c r="CB92" s="249" t="str">
        <f t="shared" si="97"/>
        <v>Golf 2ltr</v>
      </c>
      <c r="CC92" s="249">
        <f t="shared" si="98"/>
        <v>11.518000000000001</v>
      </c>
      <c r="CD92" s="345">
        <f t="shared" si="99"/>
        <v>43162</v>
      </c>
      <c r="CE92" s="249">
        <f t="array" ref="CE92">MIN(IF(C:C=BU92,M:M))</f>
        <v>11.518000000000001</v>
      </c>
      <c r="CF92" s="249" t="b">
        <f t="shared" si="100"/>
        <v>1</v>
      </c>
      <c r="CI92" s="241" t="str">
        <f t="shared" si="101"/>
        <v>TRUE89</v>
      </c>
      <c r="CK92" s="249">
        <v>89</v>
      </c>
      <c r="CL92" s="249" t="str">
        <f t="shared" si="102"/>
        <v>4AF</v>
      </c>
      <c r="CM92" s="249" t="str">
        <f t="shared" si="103"/>
        <v>BREDON</v>
      </c>
      <c r="CN92" s="249" t="str">
        <f t="shared" si="104"/>
        <v>BELDON</v>
      </c>
      <c r="CO92" s="249" t="str">
        <f t="shared" si="105"/>
        <v>VW CITI GOLF 2LTR</v>
      </c>
      <c r="CP92" s="249">
        <f t="shared" si="106"/>
        <v>14.023999999999999</v>
      </c>
      <c r="CQ92" s="345">
        <f t="shared" si="107"/>
        <v>43365</v>
      </c>
    </row>
    <row r="93" spans="1:95" x14ac:dyDescent="0.3">
      <c r="A93" s="249" t="str">
        <f>B93&amp;COUNTIF(B$4:$B93,B93)</f>
        <v>201886</v>
      </c>
      <c r="B93" s="249">
        <f t="shared" si="78"/>
        <v>2018</v>
      </c>
      <c r="C93" s="249" t="str">
        <f t="shared" si="79"/>
        <v>4ARZaynJonker</v>
      </c>
      <c r="D93" s="268" t="str">
        <f>N93&amp;COUNTIF(N$4:$N93,N93)</f>
        <v>431629</v>
      </c>
      <c r="E93" s="268" t="str">
        <f>F93&amp;COUNTIF(F$4:$F93,F93)</f>
        <v>431624AR1</v>
      </c>
      <c r="F93" s="268" t="str">
        <f t="shared" si="80"/>
        <v>431624AR</v>
      </c>
      <c r="G93" s="249" t="str">
        <f>I93&amp;COUNTIF($I$4:I93,I93)</f>
        <v>4AR5</v>
      </c>
      <c r="I93" s="249" t="s">
        <v>7</v>
      </c>
      <c r="J93" s="249" t="s">
        <v>209</v>
      </c>
      <c r="K93" s="249" t="s">
        <v>208</v>
      </c>
      <c r="L93" s="249" t="s">
        <v>437</v>
      </c>
      <c r="M93" s="249">
        <v>13.602</v>
      </c>
      <c r="N93" s="287">
        <v>43162</v>
      </c>
      <c r="O93" s="241"/>
      <c r="S93" s="249">
        <f t="shared" si="81"/>
        <v>13.302</v>
      </c>
      <c r="T93" s="249" t="str">
        <f t="shared" si="66"/>
        <v>4EX90</v>
      </c>
      <c r="U93" s="249">
        <v>90</v>
      </c>
      <c r="V93" s="249" t="str">
        <f t="shared" si="67"/>
        <v>4EX</v>
      </c>
      <c r="W93" s="249" t="str">
        <f t="shared" si="68"/>
        <v>Naseem</v>
      </c>
      <c r="X93" s="249" t="str">
        <f t="shared" si="69"/>
        <v>Ahmed</v>
      </c>
      <c r="Y93" s="249" t="str">
        <f t="shared" si="70"/>
        <v>Honda B20</v>
      </c>
      <c r="Z93" s="249">
        <f t="shared" si="71"/>
        <v>13.302</v>
      </c>
      <c r="AA93" s="268">
        <f t="shared" si="72"/>
        <v>42506</v>
      </c>
      <c r="AB93" s="269"/>
      <c r="AC93" s="292">
        <f t="shared" si="82"/>
        <v>14.148999999999999</v>
      </c>
      <c r="AD93" s="249">
        <v>90</v>
      </c>
      <c r="AE93" s="249" t="str">
        <f t="shared" si="83"/>
        <v>4EX</v>
      </c>
      <c r="AF93" s="203" t="str">
        <f t="shared" si="84"/>
        <v>PHILLIP</v>
      </c>
      <c r="AG93" s="204" t="str">
        <f t="shared" si="85"/>
        <v>VAN EHENT</v>
      </c>
      <c r="AH93" s="249" t="str">
        <f t="shared" si="86"/>
        <v>TOTOTA COROLLA</v>
      </c>
      <c r="AI93" s="249">
        <f t="shared" si="87"/>
        <v>14.148999999999999</v>
      </c>
      <c r="AJ93" s="268">
        <f t="shared" si="88"/>
        <v>43407</v>
      </c>
      <c r="AK93" s="249" t="str">
        <f t="shared" si="65"/>
        <v>PHILLIP VAN EHENT</v>
      </c>
      <c r="AL93" s="249" t="str">
        <f>COUNTIF($AK$4:AK93,AK93)&amp;AK93</f>
        <v>2PHILLIP VAN EHENT</v>
      </c>
      <c r="AM93" s="138"/>
      <c r="AN93" s="138"/>
      <c r="BT93" s="249" t="str">
        <f>CF93&amp;COUNTIF($CF$4:CF93,CF93)</f>
        <v>FALSE50</v>
      </c>
      <c r="BU93" s="334" t="str">
        <f t="shared" si="92"/>
        <v>4AWDEnverAmien</v>
      </c>
      <c r="BW93" s="241" t="str">
        <f t="shared" si="93"/>
        <v>201890</v>
      </c>
      <c r="BX93" s="249">
        <v>90</v>
      </c>
      <c r="BY93" s="249" t="str">
        <f t="shared" si="94"/>
        <v>4AWD</v>
      </c>
      <c r="BZ93" s="249" t="str">
        <f t="shared" si="95"/>
        <v>Enver</v>
      </c>
      <c r="CA93" s="249" t="str">
        <f t="shared" si="96"/>
        <v>Amien</v>
      </c>
      <c r="CB93" s="249" t="str">
        <f t="shared" si="97"/>
        <v>VW GTI 3</v>
      </c>
      <c r="CC93" s="249">
        <f t="shared" si="98"/>
        <v>12.215</v>
      </c>
      <c r="CD93" s="345">
        <f t="shared" si="99"/>
        <v>43162</v>
      </c>
      <c r="CE93" s="249">
        <f t="array" ref="CE93">MIN(IF(C:C=BU93,M:M))</f>
        <v>11.234999999999999</v>
      </c>
      <c r="CF93" s="249" t="b">
        <f t="shared" si="100"/>
        <v>0</v>
      </c>
      <c r="CI93" s="241" t="str">
        <f t="shared" si="101"/>
        <v>TRUE90</v>
      </c>
      <c r="CK93" s="249">
        <v>90</v>
      </c>
      <c r="CL93" s="249" t="str">
        <f t="shared" si="102"/>
        <v>4AF</v>
      </c>
      <c r="CM93" s="249" t="str">
        <f t="shared" si="103"/>
        <v>CHESTON</v>
      </c>
      <c r="CN93" s="249" t="str">
        <f t="shared" si="104"/>
        <v>PILCHER</v>
      </c>
      <c r="CO93" s="249" t="str">
        <f t="shared" si="105"/>
        <v>NISSAN SABRE SR20</v>
      </c>
      <c r="CP93" s="249">
        <f t="shared" si="106"/>
        <v>14.182</v>
      </c>
      <c r="CQ93" s="345">
        <f t="shared" si="107"/>
        <v>43365</v>
      </c>
    </row>
    <row r="94" spans="1:95" x14ac:dyDescent="0.3">
      <c r="A94" s="249" t="str">
        <f>B94&amp;COUNTIF(B$4:$B94,B94)</f>
        <v>201887</v>
      </c>
      <c r="B94" s="249">
        <f t="shared" si="78"/>
        <v>2018</v>
      </c>
      <c r="C94" s="249" t="str">
        <f t="shared" si="79"/>
        <v>4ARPhillipJonker</v>
      </c>
      <c r="D94" s="268" t="str">
        <f>N94&amp;COUNTIF(N$4:$N94,N94)</f>
        <v>4316210</v>
      </c>
      <c r="E94" s="268" t="str">
        <f>F94&amp;COUNTIF(F$4:$F94,F94)</f>
        <v>431624AR2</v>
      </c>
      <c r="F94" s="268" t="str">
        <f t="shared" si="80"/>
        <v>431624AR</v>
      </c>
      <c r="G94" s="249" t="str">
        <f>I94&amp;COUNTIF($I$4:I94,I94)</f>
        <v>4AR6</v>
      </c>
      <c r="I94" s="249" t="s">
        <v>7</v>
      </c>
      <c r="J94" s="249" t="s">
        <v>574</v>
      </c>
      <c r="K94" s="249" t="s">
        <v>208</v>
      </c>
      <c r="L94" s="249" t="s">
        <v>414</v>
      </c>
      <c r="M94" s="249">
        <v>14.545</v>
      </c>
      <c r="N94" s="287">
        <v>43162</v>
      </c>
      <c r="O94" s="241"/>
      <c r="S94" s="249">
        <f t="shared" si="81"/>
        <v>14.052</v>
      </c>
      <c r="T94" s="249" t="str">
        <f t="shared" si="66"/>
        <v>4EX91</v>
      </c>
      <c r="U94" s="249">
        <v>91</v>
      </c>
      <c r="V94" s="249" t="str">
        <f t="shared" si="67"/>
        <v>4EX</v>
      </c>
      <c r="W94" s="249" t="str">
        <f t="shared" si="68"/>
        <v>Ziyaad</v>
      </c>
      <c r="X94" s="249" t="str">
        <f t="shared" si="69"/>
        <v>Solomon</v>
      </c>
      <c r="Y94" s="249" t="str">
        <f t="shared" si="70"/>
        <v>Nissan VVL</v>
      </c>
      <c r="Z94" s="249">
        <f t="shared" si="71"/>
        <v>14.052</v>
      </c>
      <c r="AA94" s="268">
        <f t="shared" si="72"/>
        <v>42506</v>
      </c>
      <c r="AB94" s="269"/>
      <c r="AC94" s="292">
        <f t="shared" si="82"/>
        <v>14.163</v>
      </c>
      <c r="AD94" s="249">
        <v>91</v>
      </c>
      <c r="AE94" s="249" t="str">
        <f t="shared" si="83"/>
        <v>4EX</v>
      </c>
      <c r="AF94" s="203" t="str">
        <f t="shared" si="84"/>
        <v>Christo</v>
      </c>
      <c r="AG94" s="204" t="str">
        <f t="shared" si="85"/>
        <v>Engelbrecht</v>
      </c>
      <c r="AH94" s="249" t="str">
        <f t="shared" si="86"/>
        <v>Toyota Tazz</v>
      </c>
      <c r="AI94" s="249">
        <f t="shared" si="87"/>
        <v>14.163</v>
      </c>
      <c r="AJ94" s="268">
        <f t="shared" si="88"/>
        <v>42506</v>
      </c>
      <c r="AK94" s="249" t="str">
        <f t="shared" si="65"/>
        <v>Christo Engelbrecht</v>
      </c>
      <c r="AL94" s="249" t="str">
        <f>COUNTIF($AK$4:AK94,AK94)&amp;AK94</f>
        <v>9Christo Engelbrecht</v>
      </c>
      <c r="AM94" s="138"/>
      <c r="AN94" s="138"/>
      <c r="BT94" s="249" t="str">
        <f>CF94&amp;COUNTIF($CF$4:CF94,CF94)</f>
        <v>FALSE51</v>
      </c>
      <c r="BU94" s="334" t="str">
        <f t="shared" si="92"/>
        <v>4AWDClaytonDaniels</v>
      </c>
      <c r="BW94" s="241" t="str">
        <f t="shared" si="93"/>
        <v>201891</v>
      </c>
      <c r="BX94" s="249">
        <v>91</v>
      </c>
      <c r="BY94" s="249" t="str">
        <f t="shared" si="94"/>
        <v>4AWD</v>
      </c>
      <c r="BZ94" s="249" t="str">
        <f t="shared" si="95"/>
        <v>Clayton</v>
      </c>
      <c r="CA94" s="249" t="str">
        <f t="shared" si="96"/>
        <v>Daniels</v>
      </c>
      <c r="CB94" s="249" t="str">
        <f t="shared" si="97"/>
        <v>Audi S3</v>
      </c>
      <c r="CC94" s="249">
        <f t="shared" si="98"/>
        <v>12.231</v>
      </c>
      <c r="CD94" s="345">
        <f t="shared" si="99"/>
        <v>43162</v>
      </c>
      <c r="CE94" s="249">
        <f t="array" ref="CE94">MIN(IF(C:C=BU94,M:M))</f>
        <v>11.29</v>
      </c>
      <c r="CF94" s="249" t="b">
        <f t="shared" si="100"/>
        <v>0</v>
      </c>
      <c r="CI94" s="241" t="str">
        <f t="shared" si="101"/>
        <v>TRUE91</v>
      </c>
      <c r="CK94" s="249">
        <v>91</v>
      </c>
      <c r="CL94" s="249" t="str">
        <f t="shared" si="102"/>
        <v>4AF</v>
      </c>
      <c r="CM94" s="249" t="str">
        <f t="shared" si="103"/>
        <v>RUAN</v>
      </c>
      <c r="CN94" s="249" t="str">
        <f t="shared" si="104"/>
        <v>MINNIE</v>
      </c>
      <c r="CO94" s="249" t="str">
        <f t="shared" si="105"/>
        <v>VW CITI GOLF 2LTR</v>
      </c>
      <c r="CP94" s="249">
        <f t="shared" si="106"/>
        <v>14.477</v>
      </c>
      <c r="CQ94" s="345">
        <f t="shared" si="107"/>
        <v>43365</v>
      </c>
    </row>
    <row r="95" spans="1:95" x14ac:dyDescent="0.3">
      <c r="A95" s="249" t="str">
        <f>B95&amp;COUNTIF(B$4:$B95,B95)</f>
        <v>201888</v>
      </c>
      <c r="B95" s="249">
        <f t="shared" si="78"/>
        <v>2018</v>
      </c>
      <c r="C95" s="249" t="str">
        <f t="shared" si="79"/>
        <v>4ARFerdiMouton</v>
      </c>
      <c r="D95" s="268" t="str">
        <f>N95&amp;COUNTIF(N$4:$N95,N95)</f>
        <v>4316211</v>
      </c>
      <c r="E95" s="268" t="str">
        <f>F95&amp;COUNTIF(F$4:$F95,F95)</f>
        <v>431624AR3</v>
      </c>
      <c r="F95" s="268" t="str">
        <f t="shared" si="80"/>
        <v>431624AR</v>
      </c>
      <c r="G95" s="249" t="str">
        <f>I95&amp;COUNTIF($I$4:I95,I95)</f>
        <v>4AR7</v>
      </c>
      <c r="I95" s="249" t="s">
        <v>7</v>
      </c>
      <c r="J95" s="249" t="s">
        <v>616</v>
      </c>
      <c r="K95" s="249" t="s">
        <v>617</v>
      </c>
      <c r="L95" s="249" t="s">
        <v>458</v>
      </c>
      <c r="M95" s="249">
        <v>14.78</v>
      </c>
      <c r="N95" s="287">
        <v>43162</v>
      </c>
      <c r="O95" s="241"/>
      <c r="S95" s="249">
        <f t="shared" si="81"/>
        <v>14.163</v>
      </c>
      <c r="T95" s="249" t="str">
        <f t="shared" si="66"/>
        <v>4EX92</v>
      </c>
      <c r="U95" s="249">
        <v>92</v>
      </c>
      <c r="V95" s="249" t="str">
        <f t="shared" si="67"/>
        <v>4EX</v>
      </c>
      <c r="W95" s="249" t="str">
        <f t="shared" si="68"/>
        <v>Christo</v>
      </c>
      <c r="X95" s="249" t="str">
        <f t="shared" si="69"/>
        <v>Engelbrecht</v>
      </c>
      <c r="Y95" s="249" t="str">
        <f t="shared" si="70"/>
        <v>Toyota Tazz</v>
      </c>
      <c r="Z95" s="249">
        <f t="shared" si="71"/>
        <v>14.163</v>
      </c>
      <c r="AA95" s="268">
        <f t="shared" si="72"/>
        <v>42506</v>
      </c>
      <c r="AB95" s="269"/>
      <c r="AC95" s="292">
        <f t="shared" si="82"/>
        <v>14.205</v>
      </c>
      <c r="AD95" s="249">
        <v>92</v>
      </c>
      <c r="AE95" s="249" t="str">
        <f t="shared" si="83"/>
        <v>4EX</v>
      </c>
      <c r="AF95" s="203" t="str">
        <f t="shared" si="84"/>
        <v>CLIFTON</v>
      </c>
      <c r="AG95" s="204" t="str">
        <f t="shared" si="85"/>
        <v>VAN DEN MESCHT</v>
      </c>
      <c r="AH95" s="249" t="str">
        <f t="shared" si="86"/>
        <v>VW CADDY 1.8T</v>
      </c>
      <c r="AI95" s="249">
        <f t="shared" si="87"/>
        <v>14.205</v>
      </c>
      <c r="AJ95" s="268">
        <f t="shared" si="88"/>
        <v>43407</v>
      </c>
      <c r="AK95" s="249" t="str">
        <f t="shared" si="65"/>
        <v>CLIFTON VAN DEN MESCHT</v>
      </c>
      <c r="AL95" s="249" t="str">
        <f>COUNTIF($AK$4:AK95,AK95)&amp;AK95</f>
        <v>1CLIFTON VAN DEN MESCHT</v>
      </c>
      <c r="AM95" s="138"/>
      <c r="AN95" s="138"/>
      <c r="BT95" s="249" t="str">
        <f>CF95&amp;COUNTIF($CF$4:CF95,CF95)</f>
        <v>TRUE41</v>
      </c>
      <c r="BU95" s="334" t="str">
        <f t="shared" si="92"/>
        <v>4AWDShaunPillay</v>
      </c>
      <c r="BW95" s="241" t="str">
        <f t="shared" si="93"/>
        <v>201892</v>
      </c>
      <c r="BX95" s="249">
        <v>92</v>
      </c>
      <c r="BY95" s="249" t="str">
        <f t="shared" si="94"/>
        <v>4AWD</v>
      </c>
      <c r="BZ95" s="249" t="str">
        <f t="shared" si="95"/>
        <v>Shaun</v>
      </c>
      <c r="CA95" s="249" t="str">
        <f t="shared" si="96"/>
        <v>Pillay</v>
      </c>
      <c r="CB95" s="249" t="str">
        <f t="shared" si="97"/>
        <v>Golf R 2litre Turbo</v>
      </c>
      <c r="CC95" s="249">
        <f t="shared" si="98"/>
        <v>11.518000000000001</v>
      </c>
      <c r="CD95" s="345">
        <f t="shared" si="99"/>
        <v>43162</v>
      </c>
      <c r="CE95" s="249">
        <f t="array" ref="CE95">MIN(IF(C:C=BU95,M:M))</f>
        <v>11.518000000000001</v>
      </c>
      <c r="CF95" s="249" t="b">
        <f t="shared" si="100"/>
        <v>1</v>
      </c>
      <c r="CI95" s="241" t="str">
        <f t="shared" si="101"/>
        <v>TRUE92</v>
      </c>
      <c r="CK95" s="249">
        <v>92</v>
      </c>
      <c r="CL95" s="249" t="str">
        <f t="shared" si="102"/>
        <v>4AF</v>
      </c>
      <c r="CM95" s="249" t="str">
        <f t="shared" si="103"/>
        <v>RAMANO</v>
      </c>
      <c r="CN95" s="249" t="str">
        <f t="shared" si="104"/>
        <v>LEWACK</v>
      </c>
      <c r="CO95" s="249" t="str">
        <f t="shared" si="105"/>
        <v>CITI GOLF</v>
      </c>
      <c r="CP95" s="249">
        <f t="shared" si="106"/>
        <v>14.526999999999999</v>
      </c>
      <c r="CQ95" s="345">
        <f t="shared" si="107"/>
        <v>43365</v>
      </c>
    </row>
    <row r="96" spans="1:95" x14ac:dyDescent="0.3">
      <c r="A96" s="249" t="str">
        <f>B96&amp;COUNTIF(B$4:$B96,B96)</f>
        <v>201889</v>
      </c>
      <c r="B96" s="249">
        <f t="shared" si="78"/>
        <v>2018</v>
      </c>
      <c r="C96" s="249" t="str">
        <f t="shared" si="79"/>
        <v>4AWDDinneshBhagarette</v>
      </c>
      <c r="D96" s="268" t="str">
        <f>N96&amp;COUNTIF(N$4:$N96,N96)</f>
        <v>4316212</v>
      </c>
      <c r="E96" s="268" t="str">
        <f>F96&amp;COUNTIF(F$4:$F96,F96)</f>
        <v>431624AWD1</v>
      </c>
      <c r="F96" s="268" t="str">
        <f t="shared" si="80"/>
        <v>431624AWD</v>
      </c>
      <c r="G96" s="249" t="str">
        <f>I96&amp;COUNTIF($I$4:I96,I96)</f>
        <v>4AWD5</v>
      </c>
      <c r="I96" s="249" t="s">
        <v>23</v>
      </c>
      <c r="J96" s="249" t="s">
        <v>618</v>
      </c>
      <c r="K96" s="249" t="s">
        <v>619</v>
      </c>
      <c r="L96" s="249" t="s">
        <v>449</v>
      </c>
      <c r="M96" s="249">
        <v>11.518000000000001</v>
      </c>
      <c r="N96" s="287">
        <v>43162</v>
      </c>
      <c r="O96" s="241"/>
      <c r="S96" s="249">
        <f t="shared" si="81"/>
        <v>12.436999999999999</v>
      </c>
      <c r="T96" s="249" t="str">
        <f t="shared" si="66"/>
        <v>4EX93</v>
      </c>
      <c r="U96" s="249">
        <v>93</v>
      </c>
      <c r="V96" s="249" t="str">
        <f t="shared" si="67"/>
        <v>4EX</v>
      </c>
      <c r="W96" s="249" t="str">
        <f t="shared" si="68"/>
        <v>Ashraf</v>
      </c>
      <c r="X96" s="249" t="str">
        <f t="shared" si="69"/>
        <v>Rangasamy</v>
      </c>
      <c r="Y96" s="249" t="str">
        <f t="shared" si="70"/>
        <v>VW Golf</v>
      </c>
      <c r="Z96" s="249">
        <f t="shared" si="71"/>
        <v>12.436999999999999</v>
      </c>
      <c r="AA96" s="268">
        <f t="shared" si="72"/>
        <v>42434</v>
      </c>
      <c r="AB96" s="269"/>
      <c r="AC96" s="292">
        <f t="shared" si="82"/>
        <v>14.271000000000001</v>
      </c>
      <c r="AD96" s="249">
        <v>93</v>
      </c>
      <c r="AE96" s="249" t="str">
        <f t="shared" si="83"/>
        <v>4EX</v>
      </c>
      <c r="AF96" s="203" t="str">
        <f t="shared" si="84"/>
        <v>Goesnie</v>
      </c>
      <c r="AG96" s="204" t="str">
        <f t="shared" si="85"/>
        <v>Tifleon</v>
      </c>
      <c r="AH96" s="249" t="str">
        <f t="shared" si="86"/>
        <v>Nissan Sabre SR20</v>
      </c>
      <c r="AI96" s="249">
        <f t="shared" si="87"/>
        <v>14.271000000000001</v>
      </c>
      <c r="AJ96" s="268">
        <f t="shared" si="88"/>
        <v>43086</v>
      </c>
      <c r="AK96" s="249" t="str">
        <f t="shared" si="65"/>
        <v>Goesnie Tifleon</v>
      </c>
      <c r="AL96" s="249" t="str">
        <f>COUNTIF($AK$4:AK96,AK96)&amp;AK96</f>
        <v>5Goesnie Tifleon</v>
      </c>
      <c r="AM96" s="138"/>
      <c r="AN96" s="138"/>
      <c r="BT96" s="249" t="str">
        <f>CF96&amp;COUNTIF($CF$4:CF96,CF96)</f>
        <v>FALSE52</v>
      </c>
      <c r="BU96" s="334" t="str">
        <f t="shared" si="92"/>
        <v>4AWDCharletonMendes</v>
      </c>
      <c r="BW96" s="241" t="str">
        <f t="shared" si="93"/>
        <v>201893</v>
      </c>
      <c r="BX96" s="249">
        <v>93</v>
      </c>
      <c r="BY96" s="249" t="str">
        <f t="shared" si="94"/>
        <v>4AWD</v>
      </c>
      <c r="BZ96" s="249" t="str">
        <f t="shared" si="95"/>
        <v>Charleton</v>
      </c>
      <c r="CA96" s="249" t="str">
        <f t="shared" si="96"/>
        <v>Mendes</v>
      </c>
      <c r="CB96" s="249" t="str">
        <f t="shared" si="97"/>
        <v>Audi</v>
      </c>
      <c r="CC96" s="249">
        <f t="shared" si="98"/>
        <v>12.468</v>
      </c>
      <c r="CD96" s="345">
        <f t="shared" si="99"/>
        <v>43162</v>
      </c>
      <c r="CE96" s="249">
        <f t="array" ref="CE96">MIN(IF(C:C=BU96,M:M))</f>
        <v>12.409000000000001</v>
      </c>
      <c r="CF96" s="249" t="b">
        <f t="shared" si="100"/>
        <v>0</v>
      </c>
      <c r="CI96" s="241" t="str">
        <f t="shared" si="101"/>
        <v>TRUE93</v>
      </c>
      <c r="CK96" s="249">
        <v>93</v>
      </c>
      <c r="CL96" s="249" t="str">
        <f t="shared" si="102"/>
        <v>4AF</v>
      </c>
      <c r="CM96" s="249" t="str">
        <f t="shared" si="103"/>
        <v>EDWIN</v>
      </c>
      <c r="CN96" s="249" t="str">
        <f t="shared" si="104"/>
        <v>HART</v>
      </c>
      <c r="CO96" s="249" t="str">
        <f t="shared" si="105"/>
        <v>OPEL KADETT 16V</v>
      </c>
      <c r="CP96" s="249">
        <f t="shared" si="106"/>
        <v>14.587</v>
      </c>
      <c r="CQ96" s="345">
        <f t="shared" si="107"/>
        <v>43365</v>
      </c>
    </row>
    <row r="97" spans="1:95" x14ac:dyDescent="0.3">
      <c r="A97" s="249" t="str">
        <f>B97&amp;COUNTIF(B$4:$B97,B97)</f>
        <v>201890</v>
      </c>
      <c r="B97" s="249">
        <f t="shared" si="78"/>
        <v>2018</v>
      </c>
      <c r="C97" s="249" t="str">
        <f t="shared" si="79"/>
        <v>4AWDEnverAmien</v>
      </c>
      <c r="D97" s="268" t="str">
        <f>N97&amp;COUNTIF(N$4:$N97,N97)</f>
        <v>4316213</v>
      </c>
      <c r="E97" s="268" t="str">
        <f>F97&amp;COUNTIF(F$4:$F97,F97)</f>
        <v>431624AWD2</v>
      </c>
      <c r="F97" s="268" t="str">
        <f t="shared" si="80"/>
        <v>431624AWD</v>
      </c>
      <c r="G97" s="249" t="str">
        <f>I97&amp;COUNTIF($I$4:I97,I97)</f>
        <v>4AWD6</v>
      </c>
      <c r="I97" s="249" t="s">
        <v>23</v>
      </c>
      <c r="J97" s="249" t="s">
        <v>171</v>
      </c>
      <c r="K97" s="249" t="s">
        <v>172</v>
      </c>
      <c r="L97" s="249" t="s">
        <v>16</v>
      </c>
      <c r="M97" s="249">
        <v>12.215</v>
      </c>
      <c r="N97" s="287">
        <v>43162</v>
      </c>
      <c r="O97" s="241"/>
      <c r="S97" s="249">
        <f t="shared" si="81"/>
        <v>13.223000000000001</v>
      </c>
      <c r="T97" s="249" t="str">
        <f t="shared" si="66"/>
        <v>4EX94</v>
      </c>
      <c r="U97" s="249">
        <v>94</v>
      </c>
      <c r="V97" s="249" t="str">
        <f t="shared" si="67"/>
        <v>4EX</v>
      </c>
      <c r="W97" s="249" t="str">
        <f t="shared" si="68"/>
        <v>Ruan</v>
      </c>
      <c r="X97" s="249" t="str">
        <f t="shared" si="69"/>
        <v>Olivier</v>
      </c>
      <c r="Y97" s="249" t="str">
        <f t="shared" si="70"/>
        <v>VW 2ltr</v>
      </c>
      <c r="Z97" s="249">
        <f t="shared" si="71"/>
        <v>13.223000000000001</v>
      </c>
      <c r="AA97" s="268">
        <f t="shared" si="72"/>
        <v>42434</v>
      </c>
      <c r="AB97" s="269"/>
      <c r="AC97" s="292">
        <f t="shared" si="82"/>
        <v>14.272</v>
      </c>
      <c r="AD97" s="249">
        <v>94</v>
      </c>
      <c r="AE97" s="249" t="str">
        <f t="shared" si="83"/>
        <v>4EX</v>
      </c>
      <c r="AF97" s="203" t="str">
        <f t="shared" si="84"/>
        <v>Divan</v>
      </c>
      <c r="AG97" s="204" t="str">
        <f t="shared" si="85"/>
        <v>Snayers</v>
      </c>
      <c r="AH97" s="249" t="str">
        <f t="shared" si="86"/>
        <v>Nissan Sentra STI</v>
      </c>
      <c r="AI97" s="249">
        <f t="shared" si="87"/>
        <v>14.272</v>
      </c>
      <c r="AJ97" s="268">
        <f t="shared" si="88"/>
        <v>43086</v>
      </c>
      <c r="AK97" s="249" t="str">
        <f t="shared" si="65"/>
        <v>Divan Snayers</v>
      </c>
      <c r="AL97" s="249" t="str">
        <f>COUNTIF($AK$4:AK97,AK97)&amp;AK97</f>
        <v>1Divan Snayers</v>
      </c>
      <c r="AM97" s="138"/>
      <c r="AN97" s="138"/>
      <c r="BT97" s="249" t="str">
        <f>CF97&amp;COUNTIF($CF$4:CF97,CF97)</f>
        <v>FALSE53</v>
      </c>
      <c r="BU97" s="334" t="str">
        <f t="shared" si="92"/>
        <v>4AWDNathanPhillips</v>
      </c>
      <c r="BW97" s="241" t="str">
        <f t="shared" si="93"/>
        <v>201894</v>
      </c>
      <c r="BX97" s="249">
        <v>94</v>
      </c>
      <c r="BY97" s="249" t="str">
        <f t="shared" si="94"/>
        <v>4AWD</v>
      </c>
      <c r="BZ97" s="249" t="str">
        <f t="shared" si="95"/>
        <v>Nathan</v>
      </c>
      <c r="CA97" s="249" t="str">
        <f t="shared" si="96"/>
        <v>Phillips</v>
      </c>
      <c r="CB97" s="249" t="str">
        <f t="shared" si="97"/>
        <v>Subaru 2ltr Turbo</v>
      </c>
      <c r="CC97" s="249">
        <f t="shared" si="98"/>
        <v>13.179</v>
      </c>
      <c r="CD97" s="345">
        <f t="shared" si="99"/>
        <v>43162</v>
      </c>
      <c r="CE97" s="249">
        <f t="array" ref="CE97">MIN(IF(C:C=BU97,M:M))</f>
        <v>13.093</v>
      </c>
      <c r="CF97" s="249" t="b">
        <f t="shared" si="100"/>
        <v>0</v>
      </c>
      <c r="CI97" s="241" t="str">
        <f t="shared" si="101"/>
        <v>TRUE94</v>
      </c>
      <c r="CK97" s="249">
        <v>94</v>
      </c>
      <c r="CL97" s="249" t="str">
        <f t="shared" si="102"/>
        <v>4AR</v>
      </c>
      <c r="CM97" s="249" t="str">
        <f t="shared" si="103"/>
        <v>RODNEY</v>
      </c>
      <c r="CN97" s="249" t="str">
        <f t="shared" si="104"/>
        <v>TIM</v>
      </c>
      <c r="CO97" s="249" t="str">
        <f t="shared" si="105"/>
        <v>VW BEETLE 2L</v>
      </c>
      <c r="CP97" s="249">
        <f t="shared" si="106"/>
        <v>15.683999999999999</v>
      </c>
      <c r="CQ97" s="345">
        <f t="shared" si="107"/>
        <v>43365</v>
      </c>
    </row>
    <row r="98" spans="1:95" x14ac:dyDescent="0.3">
      <c r="A98" s="249" t="str">
        <f>B98&amp;COUNTIF(B$4:$B98,B98)</f>
        <v>201891</v>
      </c>
      <c r="B98" s="249">
        <f t="shared" si="78"/>
        <v>2018</v>
      </c>
      <c r="C98" s="249" t="str">
        <f t="shared" si="79"/>
        <v>4AWDClaytonDaniels</v>
      </c>
      <c r="D98" s="268" t="str">
        <f>N98&amp;COUNTIF(N$4:$N98,N98)</f>
        <v>4316214</v>
      </c>
      <c r="E98" s="268" t="str">
        <f>F98&amp;COUNTIF(F$4:$F98,F98)</f>
        <v>431624AWD3</v>
      </c>
      <c r="F98" s="268" t="str">
        <f t="shared" si="80"/>
        <v>431624AWD</v>
      </c>
      <c r="G98" s="249" t="str">
        <f>I98&amp;COUNTIF($I$4:I98,I98)</f>
        <v>4AWD7</v>
      </c>
      <c r="I98" s="249" t="s">
        <v>23</v>
      </c>
      <c r="J98" s="249" t="s">
        <v>186</v>
      </c>
      <c r="K98" s="249" t="s">
        <v>187</v>
      </c>
      <c r="L98" s="249" t="s">
        <v>87</v>
      </c>
      <c r="M98" s="249">
        <v>12.231</v>
      </c>
      <c r="N98" s="287">
        <v>43162</v>
      </c>
      <c r="O98" s="241"/>
      <c r="S98" s="249">
        <f t="shared" si="81"/>
        <v>13.37</v>
      </c>
      <c r="T98" s="249" t="str">
        <f t="shared" si="66"/>
        <v>4EX95</v>
      </c>
      <c r="U98" s="249">
        <v>95</v>
      </c>
      <c r="V98" s="249" t="str">
        <f t="shared" si="67"/>
        <v>4EX</v>
      </c>
      <c r="W98" s="249" t="str">
        <f t="shared" si="68"/>
        <v>Kurt</v>
      </c>
      <c r="X98" s="249" t="str">
        <f t="shared" si="69"/>
        <v>Cain</v>
      </c>
      <c r="Y98" s="249" t="str">
        <f t="shared" si="70"/>
        <v>Honda Civic B20</v>
      </c>
      <c r="Z98" s="249">
        <f t="shared" si="71"/>
        <v>13.37</v>
      </c>
      <c r="AA98" s="268">
        <f t="shared" si="72"/>
        <v>42434</v>
      </c>
      <c r="AB98" s="269"/>
      <c r="AC98" s="292">
        <f t="shared" si="82"/>
        <v>14.279</v>
      </c>
      <c r="AD98" s="249">
        <v>95</v>
      </c>
      <c r="AE98" s="249" t="str">
        <f t="shared" si="83"/>
        <v>4EX</v>
      </c>
      <c r="AF98" s="203" t="str">
        <f t="shared" si="84"/>
        <v>Bernard</v>
      </c>
      <c r="AG98" s="204" t="str">
        <f t="shared" si="85"/>
        <v>Wehmeyer</v>
      </c>
      <c r="AH98" s="249" t="str">
        <f t="shared" si="86"/>
        <v>Nissan Sabre 2ltr</v>
      </c>
      <c r="AI98" s="249">
        <f t="shared" si="87"/>
        <v>14.279</v>
      </c>
      <c r="AJ98" s="268">
        <f t="shared" si="88"/>
        <v>42868</v>
      </c>
      <c r="AK98" s="249" t="str">
        <f t="shared" si="65"/>
        <v>Bernard Wehmeyer</v>
      </c>
      <c r="AL98" s="249" t="str">
        <f>COUNTIF($AK$4:AK98,AK98)&amp;AK98</f>
        <v>1Bernard Wehmeyer</v>
      </c>
      <c r="AM98" s="138"/>
      <c r="AN98" s="138"/>
      <c r="BT98" s="249" t="str">
        <f>CF98&amp;COUNTIF($CF$4:CF98,CF98)</f>
        <v>FALSE54</v>
      </c>
      <c r="BU98" s="334" t="str">
        <f t="shared" si="92"/>
        <v>4BFDonavanVosloo</v>
      </c>
      <c r="BW98" s="241" t="str">
        <f t="shared" si="93"/>
        <v>201895</v>
      </c>
      <c r="BX98" s="249">
        <v>95</v>
      </c>
      <c r="BY98" s="249" t="str">
        <f t="shared" si="94"/>
        <v>4BF</v>
      </c>
      <c r="BZ98" s="249" t="str">
        <f t="shared" si="95"/>
        <v>Donavan</v>
      </c>
      <c r="CA98" s="249" t="str">
        <f t="shared" si="96"/>
        <v>Vosloo</v>
      </c>
      <c r="CB98" s="249" t="str">
        <f t="shared" si="97"/>
        <v>VW Scirocco</v>
      </c>
      <c r="CC98" s="249">
        <f t="shared" si="98"/>
        <v>13.785</v>
      </c>
      <c r="CD98" s="345">
        <f t="shared" si="99"/>
        <v>43162</v>
      </c>
      <c r="CE98" s="249">
        <f t="array" ref="CE98">MIN(IF(C:C=BU98,M:M))</f>
        <v>12.956</v>
      </c>
      <c r="CF98" s="249" t="b">
        <f t="shared" si="100"/>
        <v>0</v>
      </c>
      <c r="CI98" s="241" t="str">
        <f t="shared" si="101"/>
        <v>TRUE95</v>
      </c>
      <c r="CK98" s="249">
        <v>95</v>
      </c>
      <c r="CL98" s="249" t="str">
        <f t="shared" si="102"/>
        <v>4AWD</v>
      </c>
      <c r="CM98" s="249" t="str">
        <f t="shared" si="103"/>
        <v>LENO</v>
      </c>
      <c r="CN98" s="249" t="str">
        <f t="shared" si="104"/>
        <v>McCALLUM</v>
      </c>
      <c r="CO98" s="249" t="str">
        <f t="shared" si="105"/>
        <v>VW Golf 7R</v>
      </c>
      <c r="CP98" s="249">
        <f t="shared" si="106"/>
        <v>10.971</v>
      </c>
      <c r="CQ98" s="345">
        <f t="shared" si="107"/>
        <v>43365</v>
      </c>
    </row>
    <row r="99" spans="1:95" x14ac:dyDescent="0.3">
      <c r="A99" s="249" t="str">
        <f>B99&amp;COUNTIF(B$4:$B99,B99)</f>
        <v>201892</v>
      </c>
      <c r="B99" s="249">
        <f t="shared" si="78"/>
        <v>2018</v>
      </c>
      <c r="C99" s="249" t="str">
        <f t="shared" si="79"/>
        <v>4AWDShaunPillay</v>
      </c>
      <c r="D99" s="268" t="str">
        <f>N99&amp;COUNTIF(N$4:$N99,N99)</f>
        <v>4316215</v>
      </c>
      <c r="E99" s="268" t="str">
        <f>F99&amp;COUNTIF(F$4:$F99,F99)</f>
        <v>431624AWD4</v>
      </c>
      <c r="F99" s="268" t="str">
        <f t="shared" si="80"/>
        <v>431624AWD</v>
      </c>
      <c r="G99" s="249" t="str">
        <f>I99&amp;COUNTIF($I$4:I99,I99)</f>
        <v>4AWD8</v>
      </c>
      <c r="I99" s="249" t="s">
        <v>23</v>
      </c>
      <c r="J99" s="249" t="s">
        <v>225</v>
      </c>
      <c r="K99" s="249" t="s">
        <v>620</v>
      </c>
      <c r="L99" s="249" t="s">
        <v>459</v>
      </c>
      <c r="M99" s="249">
        <v>11.518000000000001</v>
      </c>
      <c r="N99" s="287">
        <v>43162</v>
      </c>
      <c r="O99" s="241"/>
      <c r="S99" s="249">
        <f t="shared" si="81"/>
        <v>11.608000000000001</v>
      </c>
      <c r="T99" s="249" t="str">
        <f t="shared" si="66"/>
        <v>4EX96</v>
      </c>
      <c r="U99" s="249">
        <v>96</v>
      </c>
      <c r="V99" s="249" t="str">
        <f t="shared" si="67"/>
        <v>4EX</v>
      </c>
      <c r="W99" s="249" t="str">
        <f t="shared" si="68"/>
        <v>NAZEEM</v>
      </c>
      <c r="X99" s="249" t="str">
        <f t="shared" si="69"/>
        <v>SIRKHOTTE</v>
      </c>
      <c r="Y99" s="249" t="str">
        <f t="shared" si="70"/>
        <v>HONDA VTEC</v>
      </c>
      <c r="Z99" s="249">
        <f t="shared" si="71"/>
        <v>11.608000000000001</v>
      </c>
      <c r="AA99" s="268">
        <f t="shared" si="72"/>
        <v>43407</v>
      </c>
      <c r="AB99" s="269"/>
      <c r="AC99" s="292">
        <f t="shared" si="82"/>
        <v>14.348000000000001</v>
      </c>
      <c r="AD99" s="249">
        <v>96</v>
      </c>
      <c r="AE99" s="249" t="str">
        <f t="shared" si="83"/>
        <v>4EX</v>
      </c>
      <c r="AF99" s="203" t="str">
        <f t="shared" si="84"/>
        <v>Leon</v>
      </c>
      <c r="AG99" s="204" t="str">
        <f t="shared" si="85"/>
        <v>Oliphant</v>
      </c>
      <c r="AH99" s="249" t="str">
        <f t="shared" si="86"/>
        <v>VW Beetle 2ltr</v>
      </c>
      <c r="AI99" s="249">
        <f t="shared" si="87"/>
        <v>14.348000000000001</v>
      </c>
      <c r="AJ99" s="268">
        <f t="shared" si="88"/>
        <v>43086</v>
      </c>
      <c r="AK99" s="249" t="str">
        <f t="shared" si="65"/>
        <v>Leon Oliphant</v>
      </c>
      <c r="AL99" s="249" t="str">
        <f>COUNTIF($AK$4:AK99,AK99)&amp;AK99</f>
        <v>1Leon Oliphant</v>
      </c>
      <c r="AM99" s="138"/>
      <c r="AN99" s="138"/>
      <c r="BT99" s="249" t="str">
        <f>CF99&amp;COUNTIF($CF$4:CF99,CF99)</f>
        <v>FALSE55</v>
      </c>
      <c r="BU99" s="334" t="str">
        <f t="shared" si="92"/>
        <v>4BFSamuelRoberts</v>
      </c>
      <c r="BW99" s="241" t="str">
        <f t="shared" si="93"/>
        <v>201896</v>
      </c>
      <c r="BX99" s="249">
        <v>96</v>
      </c>
      <c r="BY99" s="249" t="str">
        <f t="shared" si="94"/>
        <v>4BF</v>
      </c>
      <c r="BZ99" s="249" t="str">
        <f t="shared" si="95"/>
        <v>Samuel</v>
      </c>
      <c r="CA99" s="249" t="str">
        <f t="shared" si="96"/>
        <v>Roberts</v>
      </c>
      <c r="CB99" s="249" t="str">
        <f t="shared" si="97"/>
        <v>VW Polo Tdi</v>
      </c>
      <c r="CC99" s="249">
        <f t="shared" si="98"/>
        <v>14.919</v>
      </c>
      <c r="CD99" s="345">
        <f t="shared" si="99"/>
        <v>43162</v>
      </c>
      <c r="CE99" s="249">
        <f t="array" ref="CE99">MIN(IF(C:C=BU99,M:M))</f>
        <v>13.906000000000001</v>
      </c>
      <c r="CF99" s="249" t="b">
        <f t="shared" si="100"/>
        <v>0</v>
      </c>
      <c r="CI99" s="241" t="str">
        <f t="shared" si="101"/>
        <v>TRUE96</v>
      </c>
      <c r="CK99" s="249">
        <v>96</v>
      </c>
      <c r="CL99" s="249" t="str">
        <f t="shared" si="102"/>
        <v>4AWD</v>
      </c>
      <c r="CM99" s="249" t="str">
        <f t="shared" si="103"/>
        <v>DENZAL</v>
      </c>
      <c r="CN99" s="249" t="str">
        <f t="shared" si="104"/>
        <v>NAIDOO</v>
      </c>
      <c r="CO99" s="249" t="str">
        <f t="shared" si="105"/>
        <v>VW GOLF 7R</v>
      </c>
      <c r="CP99" s="249">
        <f t="shared" si="106"/>
        <v>11.108000000000001</v>
      </c>
      <c r="CQ99" s="345">
        <f t="shared" si="107"/>
        <v>43365</v>
      </c>
    </row>
    <row r="100" spans="1:95" x14ac:dyDescent="0.3">
      <c r="A100" s="249" t="str">
        <f>B100&amp;COUNTIF(B$4:$B100,B100)</f>
        <v>201893</v>
      </c>
      <c r="B100" s="249">
        <f t="shared" si="78"/>
        <v>2018</v>
      </c>
      <c r="C100" s="249" t="str">
        <f t="shared" si="79"/>
        <v>4AWDCharletonMendes</v>
      </c>
      <c r="D100" s="268" t="str">
        <f>N100&amp;COUNTIF(N$4:$N100,N100)</f>
        <v>4316216</v>
      </c>
      <c r="E100" s="268" t="str">
        <f>F100&amp;COUNTIF(F$4:$F100,F100)</f>
        <v>431624AWD5</v>
      </c>
      <c r="F100" s="268" t="str">
        <f t="shared" si="80"/>
        <v>431624AWD</v>
      </c>
      <c r="G100" s="249" t="str">
        <f>I100&amp;COUNTIF($I$4:I100,I100)</f>
        <v>4AWD9</v>
      </c>
      <c r="I100" s="249" t="s">
        <v>23</v>
      </c>
      <c r="J100" s="249" t="s">
        <v>597</v>
      </c>
      <c r="K100" s="249" t="s">
        <v>598</v>
      </c>
      <c r="L100" s="249" t="s">
        <v>415</v>
      </c>
      <c r="M100" s="249">
        <v>12.468</v>
      </c>
      <c r="N100" s="287">
        <v>43162</v>
      </c>
      <c r="O100" s="241"/>
      <c r="S100" s="249">
        <f t="shared" si="81"/>
        <v>12.144</v>
      </c>
      <c r="T100" s="249" t="str">
        <f t="shared" si="66"/>
        <v>4EX97</v>
      </c>
      <c r="U100" s="249">
        <v>97</v>
      </c>
      <c r="V100" s="249" t="str">
        <f t="shared" si="67"/>
        <v>4EX</v>
      </c>
      <c r="W100" s="249" t="str">
        <f t="shared" si="68"/>
        <v>RUAN</v>
      </c>
      <c r="X100" s="249" t="str">
        <f t="shared" si="69"/>
        <v>OLIVIER</v>
      </c>
      <c r="Y100" s="249" t="str">
        <f t="shared" si="70"/>
        <v>TOYOTA COROLLA</v>
      </c>
      <c r="Z100" s="249">
        <f t="shared" si="71"/>
        <v>12.144</v>
      </c>
      <c r="AA100" s="268">
        <f t="shared" si="72"/>
        <v>43407</v>
      </c>
      <c r="AB100" s="269"/>
      <c r="AC100" s="292">
        <f t="shared" si="82"/>
        <v>14.519</v>
      </c>
      <c r="AD100" s="249">
        <v>97</v>
      </c>
      <c r="AE100" s="249" t="str">
        <f t="shared" si="83"/>
        <v>4EX</v>
      </c>
      <c r="AF100" s="203" t="str">
        <f t="shared" si="84"/>
        <v>Reynard</v>
      </c>
      <c r="AG100" s="204" t="str">
        <f t="shared" si="85"/>
        <v>Stander</v>
      </c>
      <c r="AH100" s="249" t="str">
        <f t="shared" si="86"/>
        <v>Nissan Sentra SR20</v>
      </c>
      <c r="AI100" s="249">
        <f t="shared" si="87"/>
        <v>14.519</v>
      </c>
      <c r="AJ100" s="268">
        <f t="shared" si="88"/>
        <v>42721</v>
      </c>
      <c r="AK100" s="249" t="str">
        <f t="shared" si="65"/>
        <v>Reynard Stander</v>
      </c>
      <c r="AL100" s="249" t="str">
        <f>COUNTIF($AK$4:AK100,AK100)&amp;AK100</f>
        <v>2Reynard Stander</v>
      </c>
      <c r="AM100" s="138"/>
      <c r="AN100" s="138"/>
      <c r="BT100" s="249" t="str">
        <f>CF100&amp;COUNTIF($CF$4:CF100,CF100)</f>
        <v>FALSE56</v>
      </c>
      <c r="BU100" s="334" t="str">
        <f t="shared" si="92"/>
        <v>4EXChristoEngelbrecht</v>
      </c>
      <c r="BW100" s="241" t="str">
        <f t="shared" si="93"/>
        <v>201897</v>
      </c>
      <c r="BX100" s="249">
        <v>97</v>
      </c>
      <c r="BY100" s="249" t="str">
        <f t="shared" si="94"/>
        <v>4EX</v>
      </c>
      <c r="BZ100" s="249" t="str">
        <f t="shared" si="95"/>
        <v>Christo</v>
      </c>
      <c r="CA100" s="249" t="str">
        <f t="shared" si="96"/>
        <v>Engelbrecht</v>
      </c>
      <c r="CB100" s="249" t="str">
        <f t="shared" si="97"/>
        <v>Toyota/Honda</v>
      </c>
      <c r="CC100" s="249">
        <f t="shared" si="98"/>
        <v>12.391999999999999</v>
      </c>
      <c r="CD100" s="345">
        <f t="shared" si="99"/>
        <v>43162</v>
      </c>
      <c r="CE100" s="249">
        <f t="array" ref="CE100">MIN(IF(C:C=BU100,M:M))</f>
        <v>12.193</v>
      </c>
      <c r="CF100" s="249" t="b">
        <f t="shared" si="100"/>
        <v>0</v>
      </c>
      <c r="CI100" s="241" t="str">
        <f t="shared" si="101"/>
        <v>TRUE97</v>
      </c>
      <c r="CK100" s="249">
        <v>97</v>
      </c>
      <c r="CL100" s="249" t="str">
        <f t="shared" si="102"/>
        <v>4AWD</v>
      </c>
      <c r="CM100" s="249" t="str">
        <f t="shared" si="103"/>
        <v>ENVER</v>
      </c>
      <c r="CN100" s="249" t="str">
        <f t="shared" si="104"/>
        <v>AMIEN</v>
      </c>
      <c r="CO100" s="249" t="str">
        <f t="shared" si="105"/>
        <v>VW GTI 3</v>
      </c>
      <c r="CP100" s="249">
        <f t="shared" si="106"/>
        <v>11.234999999999999</v>
      </c>
      <c r="CQ100" s="345">
        <f t="shared" si="107"/>
        <v>43365</v>
      </c>
    </row>
    <row r="101" spans="1:95" x14ac:dyDescent="0.3">
      <c r="A101" s="249" t="str">
        <f>B101&amp;COUNTIF(B$4:$B101,B101)</f>
        <v>201894</v>
      </c>
      <c r="B101" s="249">
        <f t="shared" si="78"/>
        <v>2018</v>
      </c>
      <c r="C101" s="249" t="str">
        <f t="shared" si="79"/>
        <v>4AWDNathanPhillips</v>
      </c>
      <c r="D101" s="268" t="str">
        <f>N101&amp;COUNTIF(N$4:$N101,N101)</f>
        <v>4316217</v>
      </c>
      <c r="E101" s="268" t="str">
        <f>F101&amp;COUNTIF(F$4:$F101,F101)</f>
        <v>431624AWD6</v>
      </c>
      <c r="F101" s="268" t="str">
        <f t="shared" si="80"/>
        <v>431624AWD</v>
      </c>
      <c r="G101" s="249" t="str">
        <f>I101&amp;COUNTIF($I$4:I101,I101)</f>
        <v>4AWD10</v>
      </c>
      <c r="I101" s="249" t="s">
        <v>23</v>
      </c>
      <c r="J101" s="249" t="s">
        <v>612</v>
      </c>
      <c r="K101" s="249" t="s">
        <v>235</v>
      </c>
      <c r="L101" s="249" t="s">
        <v>460</v>
      </c>
      <c r="M101" s="249">
        <v>13.179</v>
      </c>
      <c r="N101" s="287">
        <v>43162</v>
      </c>
      <c r="O101" s="241"/>
      <c r="S101" s="249">
        <f t="shared" si="81"/>
        <v>12.193</v>
      </c>
      <c r="T101" s="249" t="str">
        <f t="shared" si="66"/>
        <v>4EX98</v>
      </c>
      <c r="U101" s="249">
        <v>98</v>
      </c>
      <c r="V101" s="249" t="str">
        <f t="shared" si="67"/>
        <v>4EX</v>
      </c>
      <c r="W101" s="249" t="str">
        <f t="shared" si="68"/>
        <v>CHRISTO</v>
      </c>
      <c r="X101" s="249" t="str">
        <f t="shared" si="69"/>
        <v>ENGELBRECHT</v>
      </c>
      <c r="Y101" s="249" t="str">
        <f t="shared" si="70"/>
        <v>TOYOTA/HONDA</v>
      </c>
      <c r="Z101" s="249">
        <f t="shared" si="71"/>
        <v>12.193</v>
      </c>
      <c r="AA101" s="268">
        <f t="shared" si="72"/>
        <v>43407</v>
      </c>
      <c r="AB101" s="269"/>
      <c r="AC101" s="292">
        <f t="shared" si="82"/>
        <v>14.544</v>
      </c>
      <c r="AD101" s="249">
        <v>98</v>
      </c>
      <c r="AE101" s="249" t="str">
        <f t="shared" si="83"/>
        <v>4EX</v>
      </c>
      <c r="AF101" s="203" t="str">
        <f t="shared" si="84"/>
        <v>Darren</v>
      </c>
      <c r="AG101" s="204" t="str">
        <f t="shared" si="85"/>
        <v>Van Staden</v>
      </c>
      <c r="AH101" s="249" t="str">
        <f t="shared" si="86"/>
        <v>Nissan Sabre 2ltr</v>
      </c>
      <c r="AI101" s="249">
        <f t="shared" si="87"/>
        <v>14.544</v>
      </c>
      <c r="AJ101" s="268">
        <f t="shared" si="88"/>
        <v>42798</v>
      </c>
      <c r="AK101" s="249" t="str">
        <f t="shared" si="65"/>
        <v>Darren Van Staden</v>
      </c>
      <c r="AL101" s="249" t="str">
        <f>COUNTIF($AK$4:AK101,AK101)&amp;AK101</f>
        <v>2Darren Van Staden</v>
      </c>
      <c r="AM101" s="138"/>
      <c r="AN101" s="138"/>
      <c r="BT101" s="249" t="str">
        <f>CF101&amp;COUNTIF($CF$4:CF101,CF101)</f>
        <v>TRUE42</v>
      </c>
      <c r="BU101" s="334" t="str">
        <f t="shared" si="92"/>
        <v>4EXKashiefNolan</v>
      </c>
      <c r="BW101" s="241" t="str">
        <f t="shared" si="93"/>
        <v>201898</v>
      </c>
      <c r="BX101" s="249">
        <v>98</v>
      </c>
      <c r="BY101" s="249" t="str">
        <f t="shared" si="94"/>
        <v>4EX</v>
      </c>
      <c r="BZ101" s="249" t="str">
        <f t="shared" si="95"/>
        <v>Kashief</v>
      </c>
      <c r="CA101" s="249" t="str">
        <f t="shared" si="96"/>
        <v>Nolan</v>
      </c>
      <c r="CB101" s="249" t="str">
        <f t="shared" si="97"/>
        <v>Honda CRX</v>
      </c>
      <c r="CC101" s="249">
        <f t="shared" si="98"/>
        <v>12.406000000000001</v>
      </c>
      <c r="CD101" s="345">
        <f t="shared" si="99"/>
        <v>43162</v>
      </c>
      <c r="CE101" s="249">
        <f t="array" ref="CE101">MIN(IF(C:C=BU101,M:M))</f>
        <v>12.406000000000001</v>
      </c>
      <c r="CF101" s="249" t="b">
        <f t="shared" si="100"/>
        <v>1</v>
      </c>
      <c r="CI101" s="241" t="str">
        <f t="shared" si="101"/>
        <v>TRUE98</v>
      </c>
      <c r="CK101" s="249">
        <v>98</v>
      </c>
      <c r="CL101" s="249" t="str">
        <f t="shared" si="102"/>
        <v>4AWD</v>
      </c>
      <c r="CM101" s="249" t="str">
        <f t="shared" si="103"/>
        <v>CLAYTON</v>
      </c>
      <c r="CN101" s="249" t="str">
        <f t="shared" si="104"/>
        <v>DANIELS</v>
      </c>
      <c r="CO101" s="249" t="str">
        <f t="shared" si="105"/>
        <v>Audi S3</v>
      </c>
      <c r="CP101" s="249">
        <f t="shared" si="106"/>
        <v>11.29</v>
      </c>
      <c r="CQ101" s="345">
        <f t="shared" si="107"/>
        <v>43365</v>
      </c>
    </row>
    <row r="102" spans="1:95" x14ac:dyDescent="0.3">
      <c r="A102" s="249" t="str">
        <f>B102&amp;COUNTIF(B$4:$B102,B102)</f>
        <v>201895</v>
      </c>
      <c r="B102" s="249">
        <f t="shared" si="78"/>
        <v>2018</v>
      </c>
      <c r="C102" s="249" t="str">
        <f t="shared" si="79"/>
        <v>4BFDonavanVosloo</v>
      </c>
      <c r="D102" s="268" t="str">
        <f>N102&amp;COUNTIF(N$4:$N102,N102)</f>
        <v>4316218</v>
      </c>
      <c r="E102" s="268" t="str">
        <f>F102&amp;COUNTIF(F$4:$F102,F102)</f>
        <v>431624BF1</v>
      </c>
      <c r="F102" s="268" t="str">
        <f t="shared" si="80"/>
        <v>431624BF</v>
      </c>
      <c r="G102" s="249" t="str">
        <f>I102&amp;COUNTIF($I$4:I102,I102)</f>
        <v>4BF9</v>
      </c>
      <c r="I102" s="249" t="s">
        <v>0</v>
      </c>
      <c r="J102" s="249" t="s">
        <v>578</v>
      </c>
      <c r="K102" s="249" t="s">
        <v>263</v>
      </c>
      <c r="L102" s="249" t="s">
        <v>418</v>
      </c>
      <c r="M102" s="249">
        <v>13.785</v>
      </c>
      <c r="N102" s="287">
        <v>43162</v>
      </c>
      <c r="O102" s="241"/>
      <c r="S102" s="249">
        <f t="shared" si="81"/>
        <v>12.333</v>
      </c>
      <c r="T102" s="249" t="str">
        <f t="shared" si="66"/>
        <v>4EX99</v>
      </c>
      <c r="U102" s="249">
        <v>99</v>
      </c>
      <c r="V102" s="249" t="str">
        <f t="shared" si="67"/>
        <v>4EX</v>
      </c>
      <c r="W102" s="249" t="str">
        <f t="shared" si="68"/>
        <v>SAUD</v>
      </c>
      <c r="X102" s="249" t="str">
        <f t="shared" si="69"/>
        <v>BASSA</v>
      </c>
      <c r="Y102" s="249" t="str">
        <f t="shared" si="70"/>
        <v>TOYOTA</v>
      </c>
      <c r="Z102" s="249">
        <f t="shared" si="71"/>
        <v>12.333</v>
      </c>
      <c r="AA102" s="268">
        <f t="shared" si="72"/>
        <v>43407</v>
      </c>
      <c r="AB102" s="269"/>
      <c r="AC102" s="292">
        <f t="shared" si="82"/>
        <v>14.555</v>
      </c>
      <c r="AD102" s="249">
        <v>99</v>
      </c>
      <c r="AE102" s="249" t="str">
        <f t="shared" si="83"/>
        <v>4EX</v>
      </c>
      <c r="AF102" s="203" t="str">
        <f t="shared" si="84"/>
        <v>Gavin</v>
      </c>
      <c r="AG102" s="204" t="str">
        <f t="shared" si="85"/>
        <v>Meiring</v>
      </c>
      <c r="AH102" s="249" t="str">
        <f t="shared" si="86"/>
        <v>Nissan Sabre SR20</v>
      </c>
      <c r="AI102" s="249">
        <f t="shared" si="87"/>
        <v>14.555</v>
      </c>
      <c r="AJ102" s="268">
        <f t="shared" si="88"/>
        <v>43232</v>
      </c>
      <c r="AK102" s="249" t="str">
        <f t="shared" si="65"/>
        <v>Gavin Meiring</v>
      </c>
      <c r="AL102" s="249" t="str">
        <f>COUNTIF($AK$4:AK102,AK102)&amp;AK102</f>
        <v>1Gavin Meiring</v>
      </c>
      <c r="AM102" s="138"/>
      <c r="AN102" s="138"/>
      <c r="BT102" s="249" t="str">
        <f>CF102&amp;COUNTIF($CF$4:CF102,CF102)</f>
        <v>FALSE57</v>
      </c>
      <c r="BU102" s="334" t="str">
        <f t="shared" si="92"/>
        <v>4EXJustinMuller</v>
      </c>
      <c r="BW102" s="241" t="str">
        <f t="shared" si="93"/>
        <v>201899</v>
      </c>
      <c r="BX102" s="249">
        <v>99</v>
      </c>
      <c r="BY102" s="249" t="str">
        <f t="shared" si="94"/>
        <v>4EX</v>
      </c>
      <c r="BZ102" s="249" t="str">
        <f t="shared" si="95"/>
        <v>Justin</v>
      </c>
      <c r="CA102" s="249" t="str">
        <f t="shared" si="96"/>
        <v>Muller</v>
      </c>
      <c r="CB102" s="249" t="str">
        <f t="shared" si="97"/>
        <v>Honda CRX</v>
      </c>
      <c r="CC102" s="249">
        <f t="shared" si="98"/>
        <v>12.472</v>
      </c>
      <c r="CD102" s="345">
        <f t="shared" si="99"/>
        <v>43162</v>
      </c>
      <c r="CE102" s="249">
        <f t="array" ref="CE102">MIN(IF(C:C=BU102,M:M))</f>
        <v>12.368</v>
      </c>
      <c r="CF102" s="249" t="b">
        <f t="shared" si="100"/>
        <v>0</v>
      </c>
      <c r="CI102" s="241" t="str">
        <f t="shared" si="101"/>
        <v>TRUE99</v>
      </c>
      <c r="CK102" s="249">
        <v>99</v>
      </c>
      <c r="CL102" s="249" t="str">
        <f t="shared" si="102"/>
        <v>4AWD</v>
      </c>
      <c r="CM102" s="249" t="str">
        <f t="shared" si="103"/>
        <v>SHIVEN</v>
      </c>
      <c r="CN102" s="249" t="str">
        <f t="shared" si="104"/>
        <v>NAICKER</v>
      </c>
      <c r="CO102" s="249" t="str">
        <f t="shared" si="105"/>
        <v>VW GOLF 7R</v>
      </c>
      <c r="CP102" s="249">
        <f t="shared" si="106"/>
        <v>11.29</v>
      </c>
      <c r="CQ102" s="345">
        <f t="shared" si="107"/>
        <v>43365</v>
      </c>
    </row>
    <row r="103" spans="1:95" x14ac:dyDescent="0.3">
      <c r="A103" s="249" t="str">
        <f>B103&amp;COUNTIF(B$4:$B103,B103)</f>
        <v>201896</v>
      </c>
      <c r="B103" s="249">
        <f t="shared" si="78"/>
        <v>2018</v>
      </c>
      <c r="C103" s="249" t="str">
        <f t="shared" si="79"/>
        <v>4BFSamuelRoberts</v>
      </c>
      <c r="D103" s="268" t="str">
        <f>N103&amp;COUNTIF(N$4:$N103,N103)</f>
        <v>4316219</v>
      </c>
      <c r="E103" s="268" t="str">
        <f>F103&amp;COUNTIF(F$4:$F103,F103)</f>
        <v>431624BF2</v>
      </c>
      <c r="F103" s="268" t="str">
        <f t="shared" si="80"/>
        <v>431624BF</v>
      </c>
      <c r="G103" s="249" t="str">
        <f>I103&amp;COUNTIF($I$4:I103,I103)</f>
        <v>4BF10</v>
      </c>
      <c r="I103" s="249" t="s">
        <v>0</v>
      </c>
      <c r="J103" s="249" t="s">
        <v>621</v>
      </c>
      <c r="K103" s="249" t="s">
        <v>622</v>
      </c>
      <c r="L103" s="249" t="s">
        <v>417</v>
      </c>
      <c r="M103" s="249">
        <v>14.919</v>
      </c>
      <c r="N103" s="287">
        <v>43162</v>
      </c>
      <c r="O103" s="241"/>
      <c r="S103" s="249">
        <f t="shared" si="81"/>
        <v>12.988</v>
      </c>
      <c r="T103" s="249" t="str">
        <f t="shared" si="66"/>
        <v>4EX100</v>
      </c>
      <c r="U103" s="249">
        <v>100</v>
      </c>
      <c r="V103" s="249" t="str">
        <f t="shared" si="67"/>
        <v>4EX</v>
      </c>
      <c r="W103" s="249" t="str">
        <f t="shared" si="68"/>
        <v>MATTHEW</v>
      </c>
      <c r="X103" s="249" t="str">
        <f t="shared" si="69"/>
        <v>BUSSY</v>
      </c>
      <c r="Y103" s="249" t="str">
        <f t="shared" si="70"/>
        <v>TOYOTA TAZZ</v>
      </c>
      <c r="Z103" s="249">
        <f t="shared" si="71"/>
        <v>12.988</v>
      </c>
      <c r="AA103" s="268">
        <f t="shared" si="72"/>
        <v>43407</v>
      </c>
      <c r="AB103" s="269"/>
      <c r="AC103" s="292">
        <f t="shared" si="82"/>
        <v>14.555</v>
      </c>
      <c r="AD103" s="249">
        <v>100</v>
      </c>
      <c r="AE103" s="249" t="str">
        <f t="shared" si="83"/>
        <v>4EX</v>
      </c>
      <c r="AF103" s="203" t="str">
        <f t="shared" si="84"/>
        <v>Gavin</v>
      </c>
      <c r="AG103" s="204" t="str">
        <f t="shared" si="85"/>
        <v>Meiring</v>
      </c>
      <c r="AH103" s="249" t="str">
        <f t="shared" si="86"/>
        <v>Nissan Sabre SR20</v>
      </c>
      <c r="AI103" s="249">
        <f t="shared" si="87"/>
        <v>14.555</v>
      </c>
      <c r="AJ103" s="268">
        <f t="shared" si="88"/>
        <v>43232</v>
      </c>
      <c r="AK103" s="249" t="str">
        <f t="shared" si="65"/>
        <v>Gavin Meiring</v>
      </c>
      <c r="AL103" s="249" t="str">
        <f>COUNTIF($AK$4:AK103,AK103)&amp;AK103</f>
        <v>2Gavin Meiring</v>
      </c>
      <c r="AM103" s="138"/>
      <c r="AN103" s="138"/>
      <c r="BT103" s="249" t="str">
        <f>CF103&amp;COUNTIF($CF$4:CF103,CF103)</f>
        <v>FALSE58</v>
      </c>
      <c r="BU103" s="334" t="str">
        <f t="shared" si="92"/>
        <v>4EXAshrafRangasamy</v>
      </c>
      <c r="BW103" s="241" t="str">
        <f t="shared" si="93"/>
        <v>2018100</v>
      </c>
      <c r="BX103" s="249">
        <v>100</v>
      </c>
      <c r="BY103" s="249" t="str">
        <f t="shared" si="94"/>
        <v>4EX</v>
      </c>
      <c r="BZ103" s="249" t="str">
        <f t="shared" si="95"/>
        <v>Ashraf</v>
      </c>
      <c r="CA103" s="249" t="str">
        <f t="shared" si="96"/>
        <v>Rangasamy</v>
      </c>
      <c r="CB103" s="249" t="str">
        <f t="shared" si="97"/>
        <v>VW Golf</v>
      </c>
      <c r="CC103" s="249">
        <f t="shared" si="98"/>
        <v>12.682</v>
      </c>
      <c r="CD103" s="345">
        <f t="shared" si="99"/>
        <v>43162</v>
      </c>
      <c r="CE103" s="249">
        <f t="array" ref="CE103">MIN(IF(C:C=BU103,M:M))</f>
        <v>12.228</v>
      </c>
      <c r="CF103" s="249" t="b">
        <f t="shared" si="100"/>
        <v>0</v>
      </c>
      <c r="CI103" s="241" t="str">
        <f t="shared" si="101"/>
        <v>TRUE100</v>
      </c>
      <c r="CK103" s="249">
        <v>100</v>
      </c>
      <c r="CL103" s="249" t="str">
        <f t="shared" si="102"/>
        <v>4AWD</v>
      </c>
      <c r="CM103" s="249" t="str">
        <f t="shared" si="103"/>
        <v>HASSAN</v>
      </c>
      <c r="CN103" s="249" t="str">
        <f t="shared" si="104"/>
        <v>MOOSA</v>
      </c>
      <c r="CO103" s="249" t="str">
        <f t="shared" si="105"/>
        <v>MERCEDEZ A45</v>
      </c>
      <c r="CP103" s="249">
        <f t="shared" si="106"/>
        <v>11.679</v>
      </c>
      <c r="CQ103" s="345">
        <f t="shared" si="107"/>
        <v>43365</v>
      </c>
    </row>
    <row r="104" spans="1:95" x14ac:dyDescent="0.3">
      <c r="A104" s="249" t="str">
        <f>B104&amp;COUNTIF(B$4:$B104,B104)</f>
        <v>201897</v>
      </c>
      <c r="B104" s="249">
        <f t="shared" si="78"/>
        <v>2018</v>
      </c>
      <c r="C104" s="249" t="str">
        <f t="shared" si="79"/>
        <v>4EXChristoEngelbrecht</v>
      </c>
      <c r="D104" s="268" t="str">
        <f>N104&amp;COUNTIF(N$4:$N104,N104)</f>
        <v>4316220</v>
      </c>
      <c r="E104" s="268" t="str">
        <f>F104&amp;COUNTIF(F$4:$F104,F104)</f>
        <v>431624EX1</v>
      </c>
      <c r="F104" s="268" t="str">
        <f t="shared" si="80"/>
        <v>431624EX</v>
      </c>
      <c r="G104" s="249" t="str">
        <f>I104&amp;COUNTIF($I$4:I104,I104)</f>
        <v>4EX15</v>
      </c>
      <c r="I104" s="249" t="s">
        <v>20</v>
      </c>
      <c r="J104" s="249" t="s">
        <v>192</v>
      </c>
      <c r="K104" s="249" t="s">
        <v>193</v>
      </c>
      <c r="L104" s="249" t="s">
        <v>421</v>
      </c>
      <c r="M104" s="249">
        <v>12.391999999999999</v>
      </c>
      <c r="N104" s="287">
        <v>43162</v>
      </c>
      <c r="O104" s="241"/>
      <c r="S104" s="249">
        <f t="shared" si="81"/>
        <v>13.601000000000001</v>
      </c>
      <c r="T104" s="249" t="str">
        <f t="shared" si="66"/>
        <v>4EX101</v>
      </c>
      <c r="U104" s="249">
        <v>101</v>
      </c>
      <c r="V104" s="249" t="str">
        <f t="shared" si="67"/>
        <v>4EX</v>
      </c>
      <c r="W104" s="249" t="str">
        <f t="shared" si="68"/>
        <v>GOESNIE</v>
      </c>
      <c r="X104" s="249" t="str">
        <f t="shared" si="69"/>
        <v>TIFLEON</v>
      </c>
      <c r="Y104" s="249" t="str">
        <f t="shared" si="70"/>
        <v>NISSAN VVL</v>
      </c>
      <c r="Z104" s="249">
        <f t="shared" si="71"/>
        <v>13.601000000000001</v>
      </c>
      <c r="AA104" s="268">
        <f t="shared" si="72"/>
        <v>43407</v>
      </c>
      <c r="AB104" s="269"/>
      <c r="AC104" s="292">
        <f t="shared" si="82"/>
        <v>14.696999999999999</v>
      </c>
      <c r="AD104" s="249">
        <v>101</v>
      </c>
      <c r="AE104" s="249" t="str">
        <f t="shared" si="83"/>
        <v>4EX</v>
      </c>
      <c r="AF104" s="203" t="str">
        <f t="shared" si="84"/>
        <v>Cheston</v>
      </c>
      <c r="AG104" s="204" t="str">
        <f t="shared" si="85"/>
        <v>Pilcher</v>
      </c>
      <c r="AH104" s="249" t="str">
        <f t="shared" si="86"/>
        <v>Nissan Sentra</v>
      </c>
      <c r="AI104" s="249">
        <f t="shared" si="87"/>
        <v>14.696999999999999</v>
      </c>
      <c r="AJ104" s="268">
        <f t="shared" si="88"/>
        <v>42798</v>
      </c>
      <c r="AK104" s="249" t="str">
        <f t="shared" si="65"/>
        <v>Cheston Pilcher</v>
      </c>
      <c r="AL104" s="249" t="str">
        <f>COUNTIF($AK$4:AK104,AK104)&amp;AK104</f>
        <v>1Cheston Pilcher</v>
      </c>
      <c r="AM104" s="138"/>
      <c r="AN104" s="138"/>
      <c r="BT104" s="249" t="str">
        <f>CF104&amp;COUNTIF($CF$4:CF104,CF104)</f>
        <v>TRUE43</v>
      </c>
      <c r="BU104" s="334" t="str">
        <f t="shared" si="92"/>
        <v>4EXRiyaadIsaacs</v>
      </c>
      <c r="BW104" s="241" t="str">
        <f t="shared" si="93"/>
        <v>2018101</v>
      </c>
      <c r="BX104" s="249">
        <v>101</v>
      </c>
      <c r="BY104" s="249" t="str">
        <f t="shared" si="94"/>
        <v>4EX</v>
      </c>
      <c r="BZ104" s="249" t="str">
        <f t="shared" si="95"/>
        <v>Riyaad</v>
      </c>
      <c r="CA104" s="249" t="str">
        <f t="shared" si="96"/>
        <v>Isaacs</v>
      </c>
      <c r="CB104" s="249" t="str">
        <f t="shared" si="97"/>
        <v>Honda CRX</v>
      </c>
      <c r="CC104" s="249">
        <f t="shared" si="98"/>
        <v>12.787000000000001</v>
      </c>
      <c r="CD104" s="345">
        <f t="shared" si="99"/>
        <v>43162</v>
      </c>
      <c r="CE104" s="249">
        <f t="array" ref="CE104">MIN(IF(C:C=BU104,M:M))</f>
        <v>12.787000000000001</v>
      </c>
      <c r="CF104" s="249" t="b">
        <f t="shared" si="100"/>
        <v>1</v>
      </c>
      <c r="CI104" s="241" t="str">
        <f t="shared" si="101"/>
        <v>TRUE101</v>
      </c>
      <c r="CK104" s="249">
        <v>101</v>
      </c>
      <c r="CL104" s="249" t="str">
        <f t="shared" si="102"/>
        <v>4AWD</v>
      </c>
      <c r="CM104" s="249" t="str">
        <f t="shared" si="103"/>
        <v>JAMIAN</v>
      </c>
      <c r="CN104" s="249" t="str">
        <f t="shared" si="104"/>
        <v>QUIRK</v>
      </c>
      <c r="CO104" s="249" t="str">
        <f t="shared" si="105"/>
        <v>VW GOLF 7</v>
      </c>
      <c r="CP104" s="249">
        <f t="shared" si="106"/>
        <v>12.882999999999999</v>
      </c>
      <c r="CQ104" s="345">
        <f t="shared" si="107"/>
        <v>43365</v>
      </c>
    </row>
    <row r="105" spans="1:95" x14ac:dyDescent="0.3">
      <c r="A105" s="249" t="str">
        <f>B105&amp;COUNTIF(B$4:$B105,B105)</f>
        <v>201898</v>
      </c>
      <c r="B105" s="249">
        <f t="shared" si="78"/>
        <v>2018</v>
      </c>
      <c r="C105" s="249" t="str">
        <f t="shared" si="79"/>
        <v>4EXKashiefNolan</v>
      </c>
      <c r="D105" s="268" t="str">
        <f>N105&amp;COUNTIF(N$4:$N105,N105)</f>
        <v>4316221</v>
      </c>
      <c r="E105" s="268" t="str">
        <f>F105&amp;COUNTIF(F$4:$F105,F105)</f>
        <v>431624EX2</v>
      </c>
      <c r="F105" s="268" t="str">
        <f t="shared" si="80"/>
        <v>431624EX</v>
      </c>
      <c r="G105" s="249" t="str">
        <f>I105&amp;COUNTIF($I$4:I105,I105)</f>
        <v>4EX16</v>
      </c>
      <c r="I105" s="249" t="s">
        <v>20</v>
      </c>
      <c r="J105" s="249" t="s">
        <v>623</v>
      </c>
      <c r="K105" s="249" t="s">
        <v>232</v>
      </c>
      <c r="L105" s="249" t="s">
        <v>461</v>
      </c>
      <c r="M105" s="249">
        <v>12.406000000000001</v>
      </c>
      <c r="N105" s="287">
        <v>43162</v>
      </c>
      <c r="O105" s="241"/>
      <c r="S105" s="249">
        <f t="shared" si="81"/>
        <v>14.148999999999999</v>
      </c>
      <c r="T105" s="249" t="str">
        <f t="shared" si="66"/>
        <v>4EX102</v>
      </c>
      <c r="U105" s="249">
        <v>102</v>
      </c>
      <c r="V105" s="249" t="str">
        <f t="shared" si="67"/>
        <v>4EX</v>
      </c>
      <c r="W105" s="249" t="str">
        <f t="shared" si="68"/>
        <v>PHILLIP</v>
      </c>
      <c r="X105" s="249" t="str">
        <f t="shared" si="69"/>
        <v>VAN EHENT</v>
      </c>
      <c r="Y105" s="249" t="str">
        <f t="shared" si="70"/>
        <v>TOTOTA COROLLA</v>
      </c>
      <c r="Z105" s="249">
        <f t="shared" si="71"/>
        <v>14.148999999999999</v>
      </c>
      <c r="AA105" s="268">
        <f t="shared" si="72"/>
        <v>43407</v>
      </c>
      <c r="AB105" s="269"/>
      <c r="AC105" s="292">
        <f t="shared" si="82"/>
        <v>14.765000000000001</v>
      </c>
      <c r="AD105" s="249">
        <v>102</v>
      </c>
      <c r="AE105" s="249" t="str">
        <f t="shared" si="83"/>
        <v>4EX</v>
      </c>
      <c r="AF105" s="203" t="str">
        <f t="shared" si="84"/>
        <v>Barry</v>
      </c>
      <c r="AG105" s="204" t="str">
        <f t="shared" si="85"/>
        <v>Wehmeyer</v>
      </c>
      <c r="AH105" s="249" t="str">
        <f t="shared" si="86"/>
        <v>Nissan SR20</v>
      </c>
      <c r="AI105" s="249">
        <f t="shared" si="87"/>
        <v>14.765000000000001</v>
      </c>
      <c r="AJ105" s="268">
        <f t="shared" si="88"/>
        <v>43162</v>
      </c>
      <c r="AK105" s="249" t="str">
        <f t="shared" si="65"/>
        <v>Barry Wehmeyer</v>
      </c>
      <c r="AL105" s="249" t="str">
        <f>COUNTIF($AK$4:AK105,AK105)&amp;AK105</f>
        <v>1Barry Wehmeyer</v>
      </c>
      <c r="AM105" s="138"/>
      <c r="AN105" s="138"/>
      <c r="BT105" s="249" t="str">
        <f>CF105&amp;COUNTIF($CF$4:CF105,CF105)</f>
        <v>TRUE44</v>
      </c>
      <c r="BU105" s="334" t="str">
        <f t="shared" si="92"/>
        <v>4EXRiaanScholtz</v>
      </c>
      <c r="BW105" s="241" t="str">
        <f t="shared" si="93"/>
        <v>2018102</v>
      </c>
      <c r="BX105" s="249">
        <v>102</v>
      </c>
      <c r="BY105" s="249" t="str">
        <f t="shared" si="94"/>
        <v>4EX</v>
      </c>
      <c r="BZ105" s="249" t="str">
        <f t="shared" si="95"/>
        <v>Riaan</v>
      </c>
      <c r="CA105" s="249" t="str">
        <f t="shared" si="96"/>
        <v>Scholtz</v>
      </c>
      <c r="CB105" s="249" t="str">
        <f t="shared" si="97"/>
        <v>Nissan Exa</v>
      </c>
      <c r="CC105" s="249">
        <f t="shared" si="98"/>
        <v>12.884</v>
      </c>
      <c r="CD105" s="345">
        <f t="shared" si="99"/>
        <v>43162</v>
      </c>
      <c r="CE105" s="249">
        <f t="array" ref="CE105">MIN(IF(C:C=BU105,M:M))</f>
        <v>12.884</v>
      </c>
      <c r="CF105" s="249" t="b">
        <f t="shared" si="100"/>
        <v>1</v>
      </c>
      <c r="CI105" s="241" t="str">
        <f t="shared" si="101"/>
        <v>TRUE102</v>
      </c>
      <c r="CK105" s="249">
        <v>102</v>
      </c>
      <c r="CL105" s="249" t="str">
        <f>VLOOKUP($CI105,$BT:$CE,6,0)</f>
        <v>4BF</v>
      </c>
      <c r="CM105" s="249" t="str">
        <f>VLOOKUP($CI105,$BT:$CE,7,0)</f>
        <v>PRESHEN</v>
      </c>
      <c r="CN105" s="249" t="str">
        <f>VLOOKUP($CI105,$BT:$CE,8,0)</f>
        <v>NAZCKER</v>
      </c>
      <c r="CO105" s="249" t="str">
        <f>VLOOKUP($CI105,$BT:$CE,9,0)</f>
        <v>VW SIROCCO</v>
      </c>
      <c r="CP105" s="249">
        <f>VLOOKUP($CI105,$BT:$CE,10,0)</f>
        <v>11.62</v>
      </c>
      <c r="CQ105" s="345">
        <f>VLOOKUP($CI105,$BT:$CE,11,0)</f>
        <v>43365</v>
      </c>
    </row>
    <row r="106" spans="1:95" x14ac:dyDescent="0.3">
      <c r="A106" s="249" t="str">
        <f>B106&amp;COUNTIF(B$4:$B106,B106)</f>
        <v>201899</v>
      </c>
      <c r="B106" s="249">
        <f t="shared" si="78"/>
        <v>2018</v>
      </c>
      <c r="C106" s="249" t="str">
        <f t="shared" si="79"/>
        <v>4EXJustinMuller</v>
      </c>
      <c r="D106" s="268" t="str">
        <f>N106&amp;COUNTIF(N$4:$N106,N106)</f>
        <v>4316222</v>
      </c>
      <c r="E106" s="268" t="str">
        <f>F106&amp;COUNTIF(F$4:$F106,F106)</f>
        <v>431624EX3</v>
      </c>
      <c r="F106" s="268" t="str">
        <f t="shared" si="80"/>
        <v>431624EX</v>
      </c>
      <c r="G106" s="249" t="str">
        <f>I106&amp;COUNTIF($I$4:I106,I106)</f>
        <v>4EX17</v>
      </c>
      <c r="I106" s="249" t="s">
        <v>20</v>
      </c>
      <c r="J106" s="249" t="s">
        <v>228</v>
      </c>
      <c r="K106" s="249" t="s">
        <v>229</v>
      </c>
      <c r="L106" s="249" t="s">
        <v>461</v>
      </c>
      <c r="M106" s="249">
        <v>12.472</v>
      </c>
      <c r="N106" s="287">
        <v>43162</v>
      </c>
      <c r="O106" s="241"/>
      <c r="S106" s="249">
        <f t="shared" si="81"/>
        <v>14.205</v>
      </c>
      <c r="T106" s="249" t="str">
        <f t="shared" si="66"/>
        <v>4EX103</v>
      </c>
      <c r="U106" s="249">
        <v>103</v>
      </c>
      <c r="V106" s="249" t="str">
        <f t="shared" si="67"/>
        <v>4EX</v>
      </c>
      <c r="W106" s="249" t="str">
        <f t="shared" si="68"/>
        <v>CLIFTON</v>
      </c>
      <c r="X106" s="249" t="str">
        <f t="shared" si="69"/>
        <v>VAN DEN MESCHT</v>
      </c>
      <c r="Y106" s="249" t="str">
        <f t="shared" si="70"/>
        <v>VW CADDY 1.8T</v>
      </c>
      <c r="Z106" s="249">
        <f t="shared" si="71"/>
        <v>14.205</v>
      </c>
      <c r="AA106" s="268">
        <f t="shared" si="72"/>
        <v>43407</v>
      </c>
      <c r="AB106" s="269"/>
      <c r="AC106" s="292">
        <f t="shared" si="82"/>
        <v>14.776</v>
      </c>
      <c r="AD106" s="249">
        <v>103</v>
      </c>
      <c r="AE106" s="249" t="str">
        <f t="shared" si="83"/>
        <v>4EX</v>
      </c>
      <c r="AF106" s="203" t="str">
        <f t="shared" si="84"/>
        <v>Timothy</v>
      </c>
      <c r="AG106" s="204" t="str">
        <f t="shared" si="85"/>
        <v>Olivier</v>
      </c>
      <c r="AH106" s="249" t="str">
        <f t="shared" si="86"/>
        <v>Opel Kadett 16v</v>
      </c>
      <c r="AI106" s="249">
        <f t="shared" si="87"/>
        <v>14.776</v>
      </c>
      <c r="AJ106" s="268">
        <f t="shared" si="88"/>
        <v>42721</v>
      </c>
      <c r="AK106" s="249" t="str">
        <f t="shared" si="65"/>
        <v>Timothy Olivier</v>
      </c>
      <c r="AL106" s="249" t="str">
        <f>COUNTIF($AK$4:AK106,AK106)&amp;AK106</f>
        <v>1Timothy Olivier</v>
      </c>
      <c r="AM106" s="138"/>
      <c r="AN106" s="138"/>
      <c r="BT106" s="249" t="str">
        <f>CF106&amp;COUNTIF($CF$4:CF106,CF106)</f>
        <v>TRUE45</v>
      </c>
      <c r="BU106" s="334" t="str">
        <f t="shared" si="92"/>
        <v>4EXTiaanEsterhuizen</v>
      </c>
      <c r="BW106" s="241" t="str">
        <f t="shared" si="93"/>
        <v>2018103</v>
      </c>
      <c r="BX106" s="249">
        <v>103</v>
      </c>
      <c r="BY106" s="249" t="str">
        <f t="shared" si="94"/>
        <v>4EX</v>
      </c>
      <c r="BZ106" s="249" t="str">
        <f t="shared" si="95"/>
        <v>Tiaan</v>
      </c>
      <c r="CA106" s="249" t="str">
        <f t="shared" si="96"/>
        <v>Esterhuizen</v>
      </c>
      <c r="CB106" s="249" t="str">
        <f t="shared" si="97"/>
        <v>Toyota Beams</v>
      </c>
      <c r="CC106" s="249">
        <f t="shared" si="98"/>
        <v>13.212</v>
      </c>
      <c r="CD106" s="345">
        <f t="shared" si="99"/>
        <v>43162</v>
      </c>
      <c r="CE106" s="249">
        <f t="array" ref="CE106">MIN(IF(C:C=BU106,M:M))</f>
        <v>13.212</v>
      </c>
      <c r="CF106" s="249" t="b">
        <f t="shared" si="100"/>
        <v>1</v>
      </c>
      <c r="CI106" s="241" t="str">
        <f t="shared" si="101"/>
        <v>TRUE103</v>
      </c>
      <c r="CK106" s="249">
        <v>103</v>
      </c>
      <c r="CL106" s="249" t="str">
        <f t="shared" ref="CL106:CL124" si="108">VLOOKUP($CI106,$BT:$CE,6,0)</f>
        <v>4BF</v>
      </c>
      <c r="CM106" s="249" t="str">
        <f t="shared" ref="CM106:CM124" si="109">VLOOKUP($CI106,$BT:$CE,7,0)</f>
        <v>FERGUS</v>
      </c>
      <c r="CN106" s="249" t="str">
        <f t="shared" ref="CN106:CN124" si="110">VLOOKUP($CI106,$BT:$CE,8,0)</f>
        <v>VAN ROOI</v>
      </c>
      <c r="CO106" s="249" t="str">
        <f t="shared" ref="CO106:CO124" si="111">VLOOKUP($CI106,$BT:$CE,9,0)</f>
        <v>FORD FIEST ST180</v>
      </c>
      <c r="CP106" s="249">
        <f t="shared" ref="CP106:CP124" si="112">VLOOKUP($CI106,$BT:$CE,10,0)</f>
        <v>14.321</v>
      </c>
      <c r="CQ106" s="345">
        <f t="shared" ref="CQ106:CQ124" si="113">VLOOKUP($CI106,$BT:$CE,11,0)</f>
        <v>43365</v>
      </c>
    </row>
    <row r="107" spans="1:95" x14ac:dyDescent="0.3">
      <c r="A107" s="249" t="str">
        <f>B107&amp;COUNTIF(B$4:$B107,B107)</f>
        <v>2018100</v>
      </c>
      <c r="B107" s="249">
        <f t="shared" si="78"/>
        <v>2018</v>
      </c>
      <c r="C107" s="249" t="str">
        <f t="shared" si="79"/>
        <v>4EXAshrafRangasamy</v>
      </c>
      <c r="D107" s="268" t="str">
        <f>N107&amp;COUNTIF(N$4:$N107,N107)</f>
        <v>4316223</v>
      </c>
      <c r="E107" s="268" t="str">
        <f>F107&amp;COUNTIF(F$4:$F107,F107)</f>
        <v>431624EX4</v>
      </c>
      <c r="F107" s="268" t="str">
        <f t="shared" si="80"/>
        <v>431624EX</v>
      </c>
      <c r="G107" s="249" t="str">
        <f>I107&amp;COUNTIF($I$4:I107,I107)</f>
        <v>4EX18</v>
      </c>
      <c r="I107" s="249" t="s">
        <v>20</v>
      </c>
      <c r="J107" s="249" t="s">
        <v>240</v>
      </c>
      <c r="K107" s="249" t="s">
        <v>241</v>
      </c>
      <c r="L107" s="249" t="s">
        <v>444</v>
      </c>
      <c r="M107" s="249">
        <v>12.682</v>
      </c>
      <c r="N107" s="287">
        <v>43162</v>
      </c>
      <c r="O107" s="241"/>
      <c r="S107" s="249">
        <f t="shared" si="81"/>
        <v>13.452</v>
      </c>
      <c r="T107" s="249" t="str">
        <f t="shared" si="66"/>
        <v>4EX104</v>
      </c>
      <c r="U107" s="249">
        <v>104</v>
      </c>
      <c r="V107" s="249" t="str">
        <f t="shared" si="67"/>
        <v>4EX</v>
      </c>
      <c r="W107" s="249" t="str">
        <f t="shared" si="68"/>
        <v>RYAN</v>
      </c>
      <c r="X107" s="249" t="str">
        <f t="shared" si="69"/>
        <v>ELS</v>
      </c>
      <c r="Y107" s="249" t="str">
        <f t="shared" si="70"/>
        <v>NISSAN SABER 2LTR</v>
      </c>
      <c r="Z107" s="249">
        <f t="shared" si="71"/>
        <v>13.452</v>
      </c>
      <c r="AA107" s="268">
        <f t="shared" si="72"/>
        <v>43407</v>
      </c>
      <c r="AB107" s="269"/>
      <c r="AC107" s="292">
        <f t="shared" si="82"/>
        <v>14.942</v>
      </c>
      <c r="AD107" s="249">
        <v>104</v>
      </c>
      <c r="AE107" s="249" t="str">
        <f t="shared" si="83"/>
        <v>4EX</v>
      </c>
      <c r="AF107" s="203" t="str">
        <f t="shared" si="84"/>
        <v>Bernard</v>
      </c>
      <c r="AG107" s="204" t="str">
        <f t="shared" si="85"/>
        <v>Wehmeyer</v>
      </c>
      <c r="AH107" s="249" t="str">
        <f t="shared" si="86"/>
        <v>Nissan Sabre 2ltr</v>
      </c>
      <c r="AI107" s="249">
        <f t="shared" si="87"/>
        <v>14.942</v>
      </c>
      <c r="AJ107" s="268">
        <f t="shared" si="88"/>
        <v>42798</v>
      </c>
      <c r="AK107" s="249" t="str">
        <f t="shared" si="65"/>
        <v>Bernard Wehmeyer</v>
      </c>
      <c r="AL107" s="249" t="str">
        <f>COUNTIF($AK$4:AK107,AK107)&amp;AK107</f>
        <v>2Bernard Wehmeyer</v>
      </c>
      <c r="AM107" s="138"/>
      <c r="AN107" s="138"/>
      <c r="BT107" s="249" t="str">
        <f>CF107&amp;COUNTIF($CF$4:CF107,CF107)</f>
        <v>FALSE59</v>
      </c>
      <c r="BU107" s="334" t="str">
        <f t="shared" si="92"/>
        <v>4EXSulaimanAnthony</v>
      </c>
      <c r="BW107" s="241" t="str">
        <f t="shared" si="93"/>
        <v>2018104</v>
      </c>
      <c r="BX107" s="249">
        <v>104</v>
      </c>
      <c r="BY107" s="249" t="str">
        <f t="shared" si="94"/>
        <v>4EX</v>
      </c>
      <c r="BZ107" s="249" t="str">
        <f t="shared" si="95"/>
        <v>Sulaiman</v>
      </c>
      <c r="CA107" s="249" t="str">
        <f t="shared" si="96"/>
        <v>Anthony</v>
      </c>
      <c r="CB107" s="249" t="str">
        <f t="shared" si="97"/>
        <v>Toyota Conquest</v>
      </c>
      <c r="CC107" s="249">
        <f t="shared" si="98"/>
        <v>13.285</v>
      </c>
      <c r="CD107" s="345">
        <f t="shared" si="99"/>
        <v>43162</v>
      </c>
      <c r="CE107" s="249">
        <f t="array" ref="CE107">MIN(IF(C:C=BU107,M:M))</f>
        <v>13.28</v>
      </c>
      <c r="CF107" s="249" t="b">
        <f t="shared" si="100"/>
        <v>0</v>
      </c>
      <c r="CI107" s="241" t="str">
        <f t="shared" si="101"/>
        <v>TRUE104</v>
      </c>
      <c r="CK107" s="249">
        <v>104</v>
      </c>
      <c r="CL107" s="249" t="str">
        <f t="shared" si="108"/>
        <v>4BF</v>
      </c>
      <c r="CM107" s="249" t="str">
        <f t="shared" si="109"/>
        <v>IZELLE</v>
      </c>
      <c r="CN107" s="249" t="str">
        <f t="shared" si="110"/>
        <v>JASSEN</v>
      </c>
      <c r="CO107" s="249" t="str">
        <f t="shared" si="111"/>
        <v>FORD FIESTA Sti</v>
      </c>
      <c r="CP107" s="249">
        <f t="shared" si="112"/>
        <v>14.335000000000001</v>
      </c>
      <c r="CQ107" s="345">
        <f t="shared" si="113"/>
        <v>43365</v>
      </c>
    </row>
    <row r="108" spans="1:95" x14ac:dyDescent="0.3">
      <c r="A108" s="249" t="str">
        <f>B108&amp;COUNTIF(B$4:$B108,B108)</f>
        <v>2018101</v>
      </c>
      <c r="B108" s="249">
        <f t="shared" si="78"/>
        <v>2018</v>
      </c>
      <c r="C108" s="249" t="str">
        <f t="shared" si="79"/>
        <v>4EXRiyaadIsaacs</v>
      </c>
      <c r="D108" s="268" t="str">
        <f>N108&amp;COUNTIF(N$4:$N108,N108)</f>
        <v>4316224</v>
      </c>
      <c r="E108" s="268" t="str">
        <f>F108&amp;COUNTIF(F$4:$F108,F108)</f>
        <v>431624EX5</v>
      </c>
      <c r="F108" s="268" t="str">
        <f t="shared" si="80"/>
        <v>431624EX</v>
      </c>
      <c r="G108" s="249" t="str">
        <f>I108&amp;COUNTIF($I$4:I108,I108)</f>
        <v>4EX19</v>
      </c>
      <c r="I108" s="249" t="s">
        <v>20</v>
      </c>
      <c r="J108" s="249" t="s">
        <v>624</v>
      </c>
      <c r="K108" s="249" t="s">
        <v>625</v>
      </c>
      <c r="L108" s="249" t="s">
        <v>461</v>
      </c>
      <c r="M108" s="249">
        <v>12.787000000000001</v>
      </c>
      <c r="N108" s="287">
        <v>43162</v>
      </c>
      <c r="O108" s="241"/>
      <c r="S108" s="249">
        <f t="shared" si="81"/>
        <v>11.468</v>
      </c>
      <c r="T108" s="249" t="str">
        <f t="shared" si="66"/>
        <v>4EX105</v>
      </c>
      <c r="U108" s="249">
        <v>105</v>
      </c>
      <c r="V108" s="249" t="str">
        <f t="shared" si="67"/>
        <v>4EX</v>
      </c>
      <c r="W108" s="249" t="str">
        <f t="shared" si="68"/>
        <v>CHARLETON</v>
      </c>
      <c r="X108" s="249" t="str">
        <f t="shared" si="69"/>
        <v>MENDES</v>
      </c>
      <c r="Y108" s="249" t="str">
        <f t="shared" si="70"/>
        <v>Audi s3</v>
      </c>
      <c r="Z108" s="249">
        <f t="shared" si="71"/>
        <v>11.468</v>
      </c>
      <c r="AA108" s="268">
        <f t="shared" si="72"/>
        <v>43365</v>
      </c>
      <c r="AB108" s="269"/>
      <c r="AC108" s="292">
        <f t="shared" si="82"/>
        <v>14.999000000000001</v>
      </c>
      <c r="AD108" s="249">
        <v>105</v>
      </c>
      <c r="AE108" s="249" t="str">
        <f t="shared" si="83"/>
        <v>4EX</v>
      </c>
      <c r="AF108" s="203" t="str">
        <f t="shared" si="84"/>
        <v>Alwie</v>
      </c>
      <c r="AG108" s="204" t="str">
        <f t="shared" si="85"/>
        <v>Tifloen</v>
      </c>
      <c r="AH108" s="249" t="str">
        <f t="shared" si="86"/>
        <v>Nissan Sabre 2ltr</v>
      </c>
      <c r="AI108" s="249">
        <f t="shared" si="87"/>
        <v>14.999000000000001</v>
      </c>
      <c r="AJ108" s="268">
        <f t="shared" si="88"/>
        <v>42721</v>
      </c>
      <c r="AK108" s="249" t="str">
        <f t="shared" si="65"/>
        <v>Alwie Tifloen</v>
      </c>
      <c r="AL108" s="249" t="str">
        <f>COUNTIF($AK$4:AK108,AK108)&amp;AK108</f>
        <v>1Alwie Tifloen</v>
      </c>
      <c r="AM108" s="138"/>
      <c r="AN108" s="138"/>
      <c r="BT108" s="249" t="str">
        <f>CF108&amp;COUNTIF($CF$4:CF108,CF108)</f>
        <v>FALSE60</v>
      </c>
      <c r="BU108" s="334" t="str">
        <f t="shared" si="92"/>
        <v>4EXGoesnieTifleon</v>
      </c>
      <c r="BW108" s="241" t="str">
        <f t="shared" si="93"/>
        <v>2018105</v>
      </c>
      <c r="BX108" s="249">
        <v>105</v>
      </c>
      <c r="BY108" s="249" t="str">
        <f t="shared" si="94"/>
        <v>4EX</v>
      </c>
      <c r="BZ108" s="249" t="str">
        <f t="shared" si="95"/>
        <v>Goesnie</v>
      </c>
      <c r="CA108" s="249" t="str">
        <f t="shared" si="96"/>
        <v>Tifleon</v>
      </c>
      <c r="CB108" s="249" t="str">
        <f t="shared" si="97"/>
        <v>Nissan VVL</v>
      </c>
      <c r="CC108" s="249">
        <f t="shared" si="98"/>
        <v>13.750999999999999</v>
      </c>
      <c r="CD108" s="345">
        <f t="shared" si="99"/>
        <v>43162</v>
      </c>
      <c r="CE108" s="249">
        <f t="array" ref="CE108">MIN(IF(C:C=BU108,M:M))</f>
        <v>13.234999999999999</v>
      </c>
      <c r="CF108" s="249" t="b">
        <f t="shared" si="100"/>
        <v>0</v>
      </c>
      <c r="CI108" s="241" t="str">
        <f t="shared" si="101"/>
        <v>TRUE105</v>
      </c>
      <c r="CK108" s="249">
        <v>105</v>
      </c>
      <c r="CL108" s="249" t="str">
        <f t="shared" si="108"/>
        <v>4BF</v>
      </c>
      <c r="CM108" s="249" t="str">
        <f t="shared" si="109"/>
        <v>KUVEN</v>
      </c>
      <c r="CN108" s="249" t="str">
        <f t="shared" si="110"/>
        <v>GOVENDER</v>
      </c>
      <c r="CO108" s="249" t="str">
        <f t="shared" si="111"/>
        <v>VW GOLF GTI</v>
      </c>
      <c r="CP108" s="249">
        <f t="shared" si="112"/>
        <v>16.117000000000001</v>
      </c>
      <c r="CQ108" s="345">
        <f t="shared" si="113"/>
        <v>43365</v>
      </c>
    </row>
    <row r="109" spans="1:95" x14ac:dyDescent="0.3">
      <c r="A109" s="249" t="str">
        <f>B109&amp;COUNTIF(B$4:$B109,B109)</f>
        <v>2018102</v>
      </c>
      <c r="B109" s="249">
        <f t="shared" si="78"/>
        <v>2018</v>
      </c>
      <c r="C109" s="249" t="str">
        <f t="shared" si="79"/>
        <v>4EXRiaanScholtz</v>
      </c>
      <c r="D109" s="268" t="str">
        <f>N109&amp;COUNTIF(N$4:$N109,N109)</f>
        <v>4316225</v>
      </c>
      <c r="E109" s="268" t="str">
        <f>F109&amp;COUNTIF(F$4:$F109,F109)</f>
        <v>431624EX6</v>
      </c>
      <c r="F109" s="268" t="str">
        <f t="shared" si="80"/>
        <v>431624EX</v>
      </c>
      <c r="G109" s="249" t="str">
        <f>I109&amp;COUNTIF($I$4:I109,I109)</f>
        <v>4EX20</v>
      </c>
      <c r="I109" s="249" t="s">
        <v>20</v>
      </c>
      <c r="J109" s="249" t="s">
        <v>260</v>
      </c>
      <c r="K109" s="249" t="s">
        <v>250</v>
      </c>
      <c r="L109" s="249" t="s">
        <v>462</v>
      </c>
      <c r="M109" s="249">
        <v>12.884</v>
      </c>
      <c r="N109" s="287">
        <v>43162</v>
      </c>
      <c r="O109" s="241"/>
      <c r="S109" s="249">
        <f t="shared" si="81"/>
        <v>11.567</v>
      </c>
      <c r="T109" s="249" t="str">
        <f t="shared" si="66"/>
        <v>4EX106</v>
      </c>
      <c r="U109" s="249">
        <v>106</v>
      </c>
      <c r="V109" s="249" t="str">
        <f t="shared" si="67"/>
        <v>4EX</v>
      </c>
      <c r="W109" s="249" t="str">
        <f t="shared" si="68"/>
        <v>NAZEEM</v>
      </c>
      <c r="X109" s="249" t="str">
        <f t="shared" si="69"/>
        <v>SIRKHOTTE</v>
      </c>
      <c r="Y109" s="249" t="str">
        <f t="shared" si="70"/>
        <v>HONDA VTEC</v>
      </c>
      <c r="Z109" s="249">
        <f t="shared" si="71"/>
        <v>11.567</v>
      </c>
      <c r="AA109" s="268">
        <f t="shared" si="72"/>
        <v>43365</v>
      </c>
      <c r="AB109" s="269"/>
      <c r="AC109" s="292">
        <f t="shared" si="82"/>
        <v>15.025</v>
      </c>
      <c r="AD109" s="249">
        <v>106</v>
      </c>
      <c r="AE109" s="249" t="str">
        <f t="shared" si="83"/>
        <v>4EX</v>
      </c>
      <c r="AF109" s="203" t="str">
        <f t="shared" si="84"/>
        <v>Gavin</v>
      </c>
      <c r="AG109" s="204" t="str">
        <f t="shared" si="85"/>
        <v>Meiring</v>
      </c>
      <c r="AH109" s="249" t="str">
        <f t="shared" si="86"/>
        <v>Nissan Sabre SR20</v>
      </c>
      <c r="AI109" s="249">
        <f t="shared" si="87"/>
        <v>15.025</v>
      </c>
      <c r="AJ109" s="268">
        <f t="shared" si="88"/>
        <v>43086</v>
      </c>
      <c r="AK109" s="249" t="str">
        <f t="shared" si="65"/>
        <v>Gavin Meiring</v>
      </c>
      <c r="AL109" s="249" t="str">
        <f>COUNTIF($AK$4:AK109,AK109)&amp;AK109</f>
        <v>3Gavin Meiring</v>
      </c>
      <c r="AM109" s="138"/>
      <c r="AN109" s="138"/>
      <c r="BT109" s="249" t="str">
        <f>CF109&amp;COUNTIF($CF$4:CF109,CF109)</f>
        <v>FALSE61</v>
      </c>
      <c r="BU109" s="334" t="str">
        <f t="shared" si="92"/>
        <v>4EXRyanEls</v>
      </c>
      <c r="BW109" s="241" t="str">
        <f t="shared" si="93"/>
        <v>2018106</v>
      </c>
      <c r="BX109" s="249">
        <v>106</v>
      </c>
      <c r="BY109" s="249" t="str">
        <f t="shared" si="94"/>
        <v>4EX</v>
      </c>
      <c r="BZ109" s="249" t="str">
        <f t="shared" si="95"/>
        <v>Ryan</v>
      </c>
      <c r="CA109" s="249" t="str">
        <f t="shared" si="96"/>
        <v>Els</v>
      </c>
      <c r="CB109" s="249" t="str">
        <f t="shared" si="97"/>
        <v>Nissan Sabre 2ltr</v>
      </c>
      <c r="CC109" s="249">
        <f t="shared" si="98"/>
        <v>13.750999999999999</v>
      </c>
      <c r="CD109" s="345">
        <f t="shared" si="99"/>
        <v>43162</v>
      </c>
      <c r="CE109" s="249">
        <f t="array" ref="CE109">MIN(IF(C:C=BU109,M:M))</f>
        <v>13.452</v>
      </c>
      <c r="CF109" s="249" t="b">
        <f t="shared" si="100"/>
        <v>0</v>
      </c>
      <c r="CI109" s="241" t="str">
        <f t="shared" si="101"/>
        <v>TRUE106</v>
      </c>
      <c r="CK109" s="249">
        <v>106</v>
      </c>
      <c r="CL109" s="249" t="str">
        <f t="shared" si="108"/>
        <v>4EX</v>
      </c>
      <c r="CM109" s="249" t="str">
        <f t="shared" si="109"/>
        <v>CHARLETON</v>
      </c>
      <c r="CN109" s="249" t="str">
        <f t="shared" si="110"/>
        <v>MENDES</v>
      </c>
      <c r="CO109" s="249" t="str">
        <f t="shared" si="111"/>
        <v>Audi s3</v>
      </c>
      <c r="CP109" s="249">
        <f t="shared" si="112"/>
        <v>11.468</v>
      </c>
      <c r="CQ109" s="345">
        <f t="shared" si="113"/>
        <v>43365</v>
      </c>
    </row>
    <row r="110" spans="1:95" x14ac:dyDescent="0.3">
      <c r="A110" s="249" t="str">
        <f>B110&amp;COUNTIF(B$4:$B110,B110)</f>
        <v>2018103</v>
      </c>
      <c r="B110" s="249">
        <f t="shared" si="78"/>
        <v>2018</v>
      </c>
      <c r="C110" s="249" t="str">
        <f t="shared" si="79"/>
        <v>4EXTiaanEsterhuizen</v>
      </c>
      <c r="D110" s="268" t="str">
        <f>N110&amp;COUNTIF(N$4:$N110,N110)</f>
        <v>4316226</v>
      </c>
      <c r="E110" s="268" t="str">
        <f>F110&amp;COUNTIF(F$4:$F110,F110)</f>
        <v>431624EX7</v>
      </c>
      <c r="F110" s="268" t="str">
        <f t="shared" si="80"/>
        <v>431624EX</v>
      </c>
      <c r="G110" s="249" t="str">
        <f>I110&amp;COUNTIF($I$4:I110,I110)</f>
        <v>4EX21</v>
      </c>
      <c r="I110" s="249" t="s">
        <v>20</v>
      </c>
      <c r="J110" s="249" t="s">
        <v>626</v>
      </c>
      <c r="K110" s="249" t="s">
        <v>627</v>
      </c>
      <c r="L110" s="249" t="s">
        <v>463</v>
      </c>
      <c r="M110" s="249">
        <v>13.212</v>
      </c>
      <c r="N110" s="287">
        <v>43162</v>
      </c>
      <c r="O110" s="241"/>
      <c r="S110" s="249">
        <f t="shared" si="81"/>
        <v>12.236000000000001</v>
      </c>
      <c r="T110" s="249" t="str">
        <f t="shared" si="66"/>
        <v>4EX107</v>
      </c>
      <c r="U110" s="249">
        <v>107</v>
      </c>
      <c r="V110" s="249" t="str">
        <f t="shared" si="67"/>
        <v>4EX</v>
      </c>
      <c r="W110" s="249" t="str">
        <f t="shared" si="68"/>
        <v>CHRISTO</v>
      </c>
      <c r="X110" s="249" t="str">
        <f t="shared" si="69"/>
        <v>ENGELBRECHT</v>
      </c>
      <c r="Y110" s="249" t="str">
        <f t="shared" si="70"/>
        <v>TOYOTA/HONDA</v>
      </c>
      <c r="Z110" s="249">
        <f t="shared" si="71"/>
        <v>12.236000000000001</v>
      </c>
      <c r="AA110" s="268">
        <f t="shared" si="72"/>
        <v>43365</v>
      </c>
      <c r="AB110" s="269"/>
      <c r="AC110" s="292">
        <f t="shared" si="82"/>
        <v>15.058999999999999</v>
      </c>
      <c r="AD110" s="249">
        <v>107</v>
      </c>
      <c r="AE110" s="249" t="str">
        <f t="shared" si="83"/>
        <v>4EX</v>
      </c>
      <c r="AF110" s="203" t="str">
        <f t="shared" si="84"/>
        <v>Jason-Lee</v>
      </c>
      <c r="AG110" s="204" t="str">
        <f t="shared" si="85"/>
        <v>Johnson</v>
      </c>
      <c r="AH110" s="249" t="str">
        <f t="shared" si="86"/>
        <v>VW Polo 1.9 tdi</v>
      </c>
      <c r="AI110" s="249">
        <f t="shared" si="87"/>
        <v>15.058999999999999</v>
      </c>
      <c r="AJ110" s="268">
        <f t="shared" si="88"/>
        <v>42721</v>
      </c>
      <c r="AK110" s="249" t="str">
        <f t="shared" si="65"/>
        <v>Jason-Lee Johnson</v>
      </c>
      <c r="AL110" s="249" t="str">
        <f>COUNTIF($AK$4:AK110,AK110)&amp;AK110</f>
        <v>1Jason-Lee Johnson</v>
      </c>
      <c r="AM110" s="138"/>
      <c r="AN110" s="138"/>
      <c r="BT110" s="249" t="str">
        <f>CF110&amp;COUNTIF($CF$4:CF110,CF110)</f>
        <v>TRUE46</v>
      </c>
      <c r="BU110" s="334" t="str">
        <f t="shared" si="92"/>
        <v>4EXWhaleedManuel</v>
      </c>
      <c r="BW110" s="241" t="str">
        <f t="shared" si="93"/>
        <v>2018107</v>
      </c>
      <c r="BX110" s="249">
        <v>107</v>
      </c>
      <c r="BY110" s="249" t="str">
        <f t="shared" si="94"/>
        <v>4EX</v>
      </c>
      <c r="BZ110" s="249" t="str">
        <f t="shared" si="95"/>
        <v>Whaleed</v>
      </c>
      <c r="CA110" s="249" t="str">
        <f t="shared" si="96"/>
        <v>Manuel</v>
      </c>
      <c r="CB110" s="249" t="str">
        <f t="shared" si="97"/>
        <v>VW Golf MK1 2ltr 16v</v>
      </c>
      <c r="CC110" s="249">
        <f t="shared" si="98"/>
        <v>13.867000000000001</v>
      </c>
      <c r="CD110" s="345">
        <f t="shared" si="99"/>
        <v>43162</v>
      </c>
      <c r="CE110" s="249">
        <f t="array" ref="CE110">MIN(IF(C:C=BU110,M:M))</f>
        <v>13.867000000000001</v>
      </c>
      <c r="CF110" s="249" t="b">
        <f t="shared" si="100"/>
        <v>1</v>
      </c>
      <c r="CI110" s="241" t="str">
        <f t="shared" si="101"/>
        <v>TRUE107</v>
      </c>
      <c r="CK110" s="249">
        <v>107</v>
      </c>
      <c r="CL110" s="249" t="str">
        <f t="shared" si="108"/>
        <v>4EX</v>
      </c>
      <c r="CM110" s="249" t="str">
        <f t="shared" si="109"/>
        <v>NAZEEM</v>
      </c>
      <c r="CN110" s="249" t="str">
        <f t="shared" si="110"/>
        <v>SIRKHOTTE</v>
      </c>
      <c r="CO110" s="249" t="str">
        <f t="shared" si="111"/>
        <v>HONDA VTEC</v>
      </c>
      <c r="CP110" s="249">
        <f t="shared" si="112"/>
        <v>11.567</v>
      </c>
      <c r="CQ110" s="345">
        <f t="shared" si="113"/>
        <v>43365</v>
      </c>
    </row>
    <row r="111" spans="1:95" x14ac:dyDescent="0.3">
      <c r="A111" s="249" t="str">
        <f>B111&amp;COUNTIF(B$4:$B111,B111)</f>
        <v>2018104</v>
      </c>
      <c r="B111" s="249">
        <f t="shared" si="78"/>
        <v>2018</v>
      </c>
      <c r="C111" s="249" t="str">
        <f t="shared" si="79"/>
        <v>4EXSulaimanAnthony</v>
      </c>
      <c r="D111" s="268" t="str">
        <f>N111&amp;COUNTIF(N$4:$N111,N111)</f>
        <v>4316227</v>
      </c>
      <c r="E111" s="268" t="str">
        <f>F111&amp;COUNTIF(F$4:$F111,F111)</f>
        <v>431624EX8</v>
      </c>
      <c r="F111" s="268" t="str">
        <f t="shared" si="80"/>
        <v>431624EX</v>
      </c>
      <c r="G111" s="249" t="str">
        <f>I111&amp;COUNTIF($I$4:I111,I111)</f>
        <v>4EX22</v>
      </c>
      <c r="I111" s="249" t="s">
        <v>20</v>
      </c>
      <c r="J111" s="249" t="s">
        <v>628</v>
      </c>
      <c r="K111" s="249" t="s">
        <v>629</v>
      </c>
      <c r="L111" s="249" t="s">
        <v>407</v>
      </c>
      <c r="M111" s="249">
        <v>13.285</v>
      </c>
      <c r="N111" s="287">
        <v>43162</v>
      </c>
      <c r="O111" s="241"/>
      <c r="S111" s="249">
        <f t="shared" si="81"/>
        <v>13.002000000000001</v>
      </c>
      <c r="T111" s="249" t="str">
        <f t="shared" si="66"/>
        <v>4EX108</v>
      </c>
      <c r="U111" s="249">
        <v>108</v>
      </c>
      <c r="V111" s="249" t="str">
        <f t="shared" si="67"/>
        <v>4EX</v>
      </c>
      <c r="W111" s="249" t="str">
        <f t="shared" si="68"/>
        <v>MATTHEW</v>
      </c>
      <c r="X111" s="249" t="str">
        <f t="shared" si="69"/>
        <v>BUSSY</v>
      </c>
      <c r="Y111" s="249" t="str">
        <f t="shared" si="70"/>
        <v>TOYOTA TAZZ</v>
      </c>
      <c r="Z111" s="249">
        <f t="shared" si="71"/>
        <v>13.002000000000001</v>
      </c>
      <c r="AA111" s="268">
        <f t="shared" si="72"/>
        <v>43365</v>
      </c>
      <c r="AB111" s="269"/>
      <c r="AC111" s="292">
        <f t="shared" si="82"/>
        <v>15.167</v>
      </c>
      <c r="AD111" s="249">
        <v>108</v>
      </c>
      <c r="AE111" s="249" t="str">
        <f t="shared" si="83"/>
        <v>4EX</v>
      </c>
      <c r="AF111" s="203" t="str">
        <f t="shared" si="84"/>
        <v>Hannes</v>
      </c>
      <c r="AG111" s="204" t="str">
        <f t="shared" si="85"/>
        <v>Wolmarans</v>
      </c>
      <c r="AH111" s="249" t="str">
        <f t="shared" si="86"/>
        <v>VW Citi Golf</v>
      </c>
      <c r="AI111" s="249">
        <f t="shared" si="87"/>
        <v>15.167</v>
      </c>
      <c r="AJ111" s="268">
        <f t="shared" si="88"/>
        <v>42721</v>
      </c>
      <c r="AK111" s="249" t="str">
        <f t="shared" si="65"/>
        <v>Hannes Wolmarans</v>
      </c>
      <c r="AL111" s="249" t="str">
        <f>COUNTIF($AK$4:AK111,AK111)&amp;AK111</f>
        <v>1Hannes Wolmarans</v>
      </c>
      <c r="AM111" s="138"/>
      <c r="AN111" s="138"/>
      <c r="BT111" s="249" t="str">
        <f>CF111&amp;COUNTIF($CF$4:CF111,CF111)</f>
        <v>TRUE47</v>
      </c>
      <c r="BU111" s="334" t="str">
        <f t="shared" si="92"/>
        <v>4EXBrandonBotha</v>
      </c>
      <c r="BW111" s="241" t="str">
        <f t="shared" si="93"/>
        <v>2018108</v>
      </c>
      <c r="BX111" s="249">
        <v>108</v>
      </c>
      <c r="BY111" s="249" t="str">
        <f t="shared" si="94"/>
        <v>4EX</v>
      </c>
      <c r="BZ111" s="249" t="str">
        <f t="shared" si="95"/>
        <v>Brandon</v>
      </c>
      <c r="CA111" s="249" t="str">
        <f t="shared" si="96"/>
        <v>Botha</v>
      </c>
      <c r="CB111" s="249" t="str">
        <f t="shared" si="97"/>
        <v>Opel Corsa</v>
      </c>
      <c r="CC111" s="249">
        <f t="shared" si="98"/>
        <v>14.555</v>
      </c>
      <c r="CD111" s="345">
        <f t="shared" si="99"/>
        <v>43162</v>
      </c>
      <c r="CE111" s="249">
        <f t="array" ref="CE111">MIN(IF(C:C=BU111,M:M))</f>
        <v>14.555</v>
      </c>
      <c r="CF111" s="249" t="b">
        <f t="shared" si="100"/>
        <v>1</v>
      </c>
      <c r="CI111" s="241" t="str">
        <f t="shared" si="101"/>
        <v>TRUE108</v>
      </c>
      <c r="CK111" s="249">
        <v>108</v>
      </c>
      <c r="CL111" s="249" t="str">
        <f t="shared" si="108"/>
        <v>4EX</v>
      </c>
      <c r="CM111" s="249" t="str">
        <f t="shared" si="109"/>
        <v>PHILLIP</v>
      </c>
      <c r="CN111" s="249" t="str">
        <f t="shared" si="110"/>
        <v>VAN EHENT</v>
      </c>
      <c r="CO111" s="249" t="str">
        <f t="shared" si="111"/>
        <v>TOTOTA COROLLA</v>
      </c>
      <c r="CP111" s="249">
        <f t="shared" si="112"/>
        <v>13.839</v>
      </c>
      <c r="CQ111" s="345">
        <f t="shared" si="113"/>
        <v>43365</v>
      </c>
    </row>
    <row r="112" spans="1:95" x14ac:dyDescent="0.3">
      <c r="A112" s="249" t="str">
        <f>B112&amp;COUNTIF(B$4:$B112,B112)</f>
        <v>2018105</v>
      </c>
      <c r="B112" s="249">
        <f t="shared" si="78"/>
        <v>2018</v>
      </c>
      <c r="C112" s="249" t="str">
        <f t="shared" si="79"/>
        <v>4EXGoesnieTifleon</v>
      </c>
      <c r="D112" s="268" t="str">
        <f>N112&amp;COUNTIF(N$4:$N112,N112)</f>
        <v>4316228</v>
      </c>
      <c r="E112" s="268" t="str">
        <f>F112&amp;COUNTIF(F$4:$F112,F112)</f>
        <v>431624EX9</v>
      </c>
      <c r="F112" s="268" t="str">
        <f t="shared" si="80"/>
        <v>431624EX</v>
      </c>
      <c r="G112" s="249" t="str">
        <f>I112&amp;COUNTIF($I$4:I112,I112)</f>
        <v>4EX23</v>
      </c>
      <c r="I112" s="249" t="s">
        <v>20</v>
      </c>
      <c r="J112" s="249" t="s">
        <v>603</v>
      </c>
      <c r="K112" s="249" t="s">
        <v>604</v>
      </c>
      <c r="L112" s="249" t="s">
        <v>446</v>
      </c>
      <c r="M112" s="249">
        <v>13.750999999999999</v>
      </c>
      <c r="N112" s="287">
        <v>43162</v>
      </c>
      <c r="O112" s="241"/>
      <c r="S112" s="249">
        <f t="shared" si="81"/>
        <v>13.839</v>
      </c>
      <c r="T112" s="249" t="str">
        <f t="shared" si="66"/>
        <v>4EX109</v>
      </c>
      <c r="U112" s="249">
        <v>109</v>
      </c>
      <c r="V112" s="249" t="str">
        <f t="shared" si="67"/>
        <v>4EX</v>
      </c>
      <c r="W112" s="249" t="str">
        <f t="shared" si="68"/>
        <v>PHILLIP</v>
      </c>
      <c r="X112" s="249" t="str">
        <f t="shared" si="69"/>
        <v>VAN EHENT</v>
      </c>
      <c r="Y112" s="249" t="str">
        <f t="shared" si="70"/>
        <v>TOTOTA COROLLA</v>
      </c>
      <c r="Z112" s="249">
        <f t="shared" si="71"/>
        <v>13.839</v>
      </c>
      <c r="AA112" s="268">
        <f t="shared" si="72"/>
        <v>43365</v>
      </c>
      <c r="AB112" s="269"/>
      <c r="AC112" s="292">
        <f t="shared" si="82"/>
        <v>15.403</v>
      </c>
      <c r="AD112" s="249">
        <v>109</v>
      </c>
      <c r="AE112" s="249" t="str">
        <f t="shared" si="83"/>
        <v>4EX</v>
      </c>
      <c r="AF112" s="203" t="str">
        <f t="shared" si="84"/>
        <v>Ruan</v>
      </c>
      <c r="AG112" s="204" t="str">
        <f t="shared" si="85"/>
        <v>Olivier</v>
      </c>
      <c r="AH112" s="249" t="str">
        <f t="shared" si="86"/>
        <v>VW 16v 1.8</v>
      </c>
      <c r="AI112" s="249">
        <f t="shared" si="87"/>
        <v>15.403</v>
      </c>
      <c r="AJ112" s="268">
        <f t="shared" si="88"/>
        <v>43086</v>
      </c>
      <c r="AK112" s="249" t="str">
        <f t="shared" si="65"/>
        <v>Ruan Olivier</v>
      </c>
      <c r="AL112" s="249" t="str">
        <f>COUNTIF($AK$4:AK112,AK112)&amp;AK112</f>
        <v>6Ruan Olivier</v>
      </c>
      <c r="AM112" s="138"/>
      <c r="AN112" s="138"/>
      <c r="BT112" s="249" t="str">
        <f>CF112&amp;COUNTIF($CF$4:CF112,CF112)</f>
        <v>TRUE48</v>
      </c>
      <c r="BU112" s="334" t="str">
        <f t="shared" si="92"/>
        <v>4EXBarryWehmeyer</v>
      </c>
      <c r="BW112" s="241" t="str">
        <f t="shared" si="93"/>
        <v>2018109</v>
      </c>
      <c r="BX112" s="249">
        <v>109</v>
      </c>
      <c r="BY112" s="249" t="str">
        <f t="shared" si="94"/>
        <v>4EX</v>
      </c>
      <c r="BZ112" s="249" t="str">
        <f t="shared" si="95"/>
        <v>Barry</v>
      </c>
      <c r="CA112" s="249" t="str">
        <f t="shared" si="96"/>
        <v>Wehmeyer</v>
      </c>
      <c r="CB112" s="249" t="str">
        <f t="shared" si="97"/>
        <v>Nissan SR20</v>
      </c>
      <c r="CC112" s="249">
        <f t="shared" si="98"/>
        <v>14.765000000000001</v>
      </c>
      <c r="CD112" s="345">
        <f t="shared" si="99"/>
        <v>43162</v>
      </c>
      <c r="CE112" s="249">
        <f t="array" ref="CE112">MIN(IF(C:C=BU112,M:M))</f>
        <v>14.765000000000001</v>
      </c>
      <c r="CF112" s="249" t="b">
        <f t="shared" si="100"/>
        <v>1</v>
      </c>
      <c r="CI112" s="241" t="str">
        <f t="shared" si="101"/>
        <v>TRUE109</v>
      </c>
      <c r="CK112" s="249">
        <v>109</v>
      </c>
      <c r="CL112" s="249" t="str">
        <f t="shared" si="108"/>
        <v>4EX</v>
      </c>
      <c r="CM112" s="249" t="str">
        <f t="shared" si="109"/>
        <v>PRESHEN</v>
      </c>
      <c r="CN112" s="249" t="str">
        <f t="shared" si="110"/>
        <v>NAIDOO</v>
      </c>
      <c r="CO112" s="249" t="str">
        <f t="shared" si="111"/>
        <v>AUDI S3</v>
      </c>
      <c r="CP112" s="249">
        <f t="shared" si="112"/>
        <v>12.657999999999999</v>
      </c>
      <c r="CQ112" s="345">
        <f t="shared" si="113"/>
        <v>43365</v>
      </c>
    </row>
    <row r="113" spans="1:95" x14ac:dyDescent="0.3">
      <c r="A113" s="249" t="str">
        <f>B113&amp;COUNTIF(B$4:$B113,B113)</f>
        <v>2018106</v>
      </c>
      <c r="B113" s="249">
        <f t="shared" si="78"/>
        <v>2018</v>
      </c>
      <c r="C113" s="249" t="str">
        <f t="shared" si="79"/>
        <v>4EXRyanEls</v>
      </c>
      <c r="D113" s="268" t="str">
        <f>N113&amp;COUNTIF(N$4:$N113,N113)</f>
        <v>4316229</v>
      </c>
      <c r="E113" s="268" t="str">
        <f>F113&amp;COUNTIF(F$4:$F113,F113)</f>
        <v>431624EX10</v>
      </c>
      <c r="F113" s="268" t="str">
        <f t="shared" si="80"/>
        <v>431624EX</v>
      </c>
      <c r="G113" s="249" t="str">
        <f>I113&amp;COUNTIF($I$4:I113,I113)</f>
        <v>4EX24</v>
      </c>
      <c r="I113" s="249" t="s">
        <v>20</v>
      </c>
      <c r="J113" s="249" t="s">
        <v>184</v>
      </c>
      <c r="K113" s="249" t="s">
        <v>191</v>
      </c>
      <c r="L113" s="249" t="s">
        <v>423</v>
      </c>
      <c r="M113" s="249">
        <v>13.750999999999999</v>
      </c>
      <c r="N113" s="287">
        <v>43162</v>
      </c>
      <c r="O113" s="241"/>
      <c r="S113" s="249">
        <f t="shared" si="81"/>
        <v>12.657999999999999</v>
      </c>
      <c r="T113" s="249" t="str">
        <f t="shared" si="66"/>
        <v>4EX110</v>
      </c>
      <c r="U113" s="249">
        <v>110</v>
      </c>
      <c r="V113" s="249" t="str">
        <f t="shared" si="67"/>
        <v>4EX</v>
      </c>
      <c r="W113" s="249" t="str">
        <f t="shared" si="68"/>
        <v>PRESHEN</v>
      </c>
      <c r="X113" s="249" t="str">
        <f t="shared" si="69"/>
        <v>NAIDOO</v>
      </c>
      <c r="Y113" s="249" t="str">
        <f t="shared" si="70"/>
        <v>AUDI S3</v>
      </c>
      <c r="Z113" s="249">
        <f t="shared" si="71"/>
        <v>12.657999999999999</v>
      </c>
      <c r="AA113" s="268">
        <f t="shared" si="72"/>
        <v>43365</v>
      </c>
      <c r="AB113" s="269"/>
      <c r="AC113" s="292">
        <f t="shared" si="82"/>
        <v>15.478</v>
      </c>
      <c r="AD113" s="249">
        <v>110</v>
      </c>
      <c r="AE113" s="249" t="str">
        <f t="shared" si="83"/>
        <v>4EX</v>
      </c>
      <c r="AF113" s="203" t="str">
        <f t="shared" si="84"/>
        <v>Donald</v>
      </c>
      <c r="AG113" s="204" t="str">
        <f t="shared" si="85"/>
        <v>Soloman</v>
      </c>
      <c r="AH113" s="249" t="str">
        <f t="shared" si="86"/>
        <v>Chev Spark Turbo</v>
      </c>
      <c r="AI113" s="249">
        <f t="shared" si="87"/>
        <v>15.478</v>
      </c>
      <c r="AJ113" s="268">
        <f t="shared" si="88"/>
        <v>43086</v>
      </c>
      <c r="AK113" s="249" t="str">
        <f t="shared" si="65"/>
        <v>Donald Soloman</v>
      </c>
      <c r="AL113" s="249" t="str">
        <f>COUNTIF($AK$4:AK113,AK113)&amp;AK113</f>
        <v>1Donald Soloman</v>
      </c>
      <c r="AM113" s="138"/>
      <c r="AN113" s="138"/>
      <c r="BT113" s="249" t="str">
        <f>CF113&amp;COUNTIF($CF$4:CF113,CF113)</f>
        <v>FALSE62</v>
      </c>
      <c r="BU113" s="334" t="str">
        <f t="shared" si="92"/>
        <v>4EXSaudBassa</v>
      </c>
      <c r="BW113" s="241" t="str">
        <f t="shared" si="93"/>
        <v>2018110</v>
      </c>
      <c r="BX113" s="249">
        <v>110</v>
      </c>
      <c r="BY113" s="249" t="str">
        <f t="shared" si="94"/>
        <v>4EX</v>
      </c>
      <c r="BZ113" s="249" t="str">
        <f t="shared" si="95"/>
        <v>Saud</v>
      </c>
      <c r="CA113" s="249" t="str">
        <f t="shared" si="96"/>
        <v>Bassa</v>
      </c>
      <c r="CB113" s="249" t="str">
        <f t="shared" si="97"/>
        <v>Toyota</v>
      </c>
      <c r="CC113" s="249">
        <f t="shared" si="98"/>
        <v>22.913</v>
      </c>
      <c r="CD113" s="345">
        <f t="shared" si="99"/>
        <v>43162</v>
      </c>
      <c r="CE113" s="249">
        <f t="array" ref="CE113">MIN(IF(C:C=BU113,M:M))</f>
        <v>12.333</v>
      </c>
      <c r="CF113" s="249" t="b">
        <f t="shared" si="100"/>
        <v>0</v>
      </c>
      <c r="CI113" s="241" t="str">
        <f t="shared" si="101"/>
        <v>TRUE110</v>
      </c>
      <c r="CK113" s="249">
        <v>110</v>
      </c>
      <c r="CL113" s="249" t="str">
        <f t="shared" si="108"/>
        <v>4S</v>
      </c>
      <c r="CM113" s="249" t="str">
        <f t="shared" si="109"/>
        <v>RYAN</v>
      </c>
      <c r="CN113" s="249" t="str">
        <f t="shared" si="110"/>
        <v>ELS</v>
      </c>
      <c r="CO113" s="249" t="str">
        <f t="shared" si="111"/>
        <v>NISSAN SABER 2LTR</v>
      </c>
      <c r="CP113" s="249">
        <f t="shared" si="112"/>
        <v>13.276999999999999</v>
      </c>
      <c r="CQ113" s="345">
        <f t="shared" si="113"/>
        <v>43365</v>
      </c>
    </row>
    <row r="114" spans="1:95" x14ac:dyDescent="0.3">
      <c r="A114" s="249" t="str">
        <f>B114&amp;COUNTIF(B$4:$B114,B114)</f>
        <v>2018107</v>
      </c>
      <c r="B114" s="249">
        <f t="shared" si="78"/>
        <v>2018</v>
      </c>
      <c r="C114" s="249" t="str">
        <f t="shared" si="79"/>
        <v>4EXWhaleedManuel</v>
      </c>
      <c r="D114" s="268" t="str">
        <f>N114&amp;COUNTIF(N$4:$N114,N114)</f>
        <v>4316230</v>
      </c>
      <c r="E114" s="268" t="str">
        <f>F114&amp;COUNTIF(F$4:$F114,F114)</f>
        <v>431624EX11</v>
      </c>
      <c r="F114" s="268" t="str">
        <f t="shared" si="80"/>
        <v>431624EX</v>
      </c>
      <c r="G114" s="249" t="str">
        <f>I114&amp;COUNTIF($I$4:I114,I114)</f>
        <v>4EX25</v>
      </c>
      <c r="I114" s="249" t="s">
        <v>20</v>
      </c>
      <c r="J114" s="249" t="s">
        <v>630</v>
      </c>
      <c r="K114" s="249" t="s">
        <v>631</v>
      </c>
      <c r="L114" s="249" t="s">
        <v>464</v>
      </c>
      <c r="M114" s="249">
        <v>13.867000000000001</v>
      </c>
      <c r="N114" s="287">
        <v>43162</v>
      </c>
      <c r="O114" s="241"/>
      <c r="S114" s="249">
        <f t="shared" si="81"/>
        <v>12.782999999999999</v>
      </c>
      <c r="T114" s="249" t="str">
        <f t="shared" si="66"/>
        <v>4EX111</v>
      </c>
      <c r="U114" s="249">
        <v>111</v>
      </c>
      <c r="V114" s="249" t="str">
        <f t="shared" si="67"/>
        <v>4EX</v>
      </c>
      <c r="W114" s="249" t="str">
        <f t="shared" si="68"/>
        <v>ASHRAF</v>
      </c>
      <c r="X114" s="249" t="str">
        <f t="shared" si="69"/>
        <v>RANGASAMY</v>
      </c>
      <c r="Y114" s="249" t="str">
        <f t="shared" si="70"/>
        <v>VW GOLF</v>
      </c>
      <c r="Z114" s="249">
        <f t="shared" si="71"/>
        <v>12.782999999999999</v>
      </c>
      <c r="AA114" s="268">
        <f t="shared" si="72"/>
        <v>43365</v>
      </c>
      <c r="AB114" s="269"/>
      <c r="AC114" s="292">
        <f t="shared" si="82"/>
        <v>22.913</v>
      </c>
      <c r="AD114" s="249">
        <v>111</v>
      </c>
      <c r="AE114" s="249" t="str">
        <f t="shared" si="83"/>
        <v>4EX</v>
      </c>
      <c r="AF114" s="203" t="str">
        <f t="shared" si="84"/>
        <v>Saud</v>
      </c>
      <c r="AG114" s="204" t="str">
        <f t="shared" si="85"/>
        <v>Bassa</v>
      </c>
      <c r="AH114" s="249" t="str">
        <f t="shared" si="86"/>
        <v>Toyota</v>
      </c>
      <c r="AI114" s="249">
        <f t="shared" si="87"/>
        <v>22.913</v>
      </c>
      <c r="AJ114" s="268">
        <f t="shared" si="88"/>
        <v>43162</v>
      </c>
      <c r="AK114" s="249" t="str">
        <f t="shared" si="65"/>
        <v>Saud Bassa</v>
      </c>
      <c r="AL114" s="249" t="str">
        <f>COUNTIF($AK$4:AK114,AK114)&amp;AK114</f>
        <v>2Saud Bassa</v>
      </c>
      <c r="AM114" s="138"/>
      <c r="AN114" s="138"/>
      <c r="BT114" s="249" t="str">
        <f>CF114&amp;COUNTIF($CF$4:CF114,CF114)</f>
        <v>TRUE49</v>
      </c>
      <c r="BU114" s="334" t="str">
        <f t="shared" si="92"/>
        <v>4SWillieFouche</v>
      </c>
      <c r="BW114" s="241" t="str">
        <f t="shared" si="93"/>
        <v>2018111</v>
      </c>
      <c r="BX114" s="249">
        <v>111</v>
      </c>
      <c r="BY114" s="249" t="str">
        <f t="shared" si="94"/>
        <v>4S</v>
      </c>
      <c r="BZ114" s="249" t="str">
        <f t="shared" si="95"/>
        <v>Willie</v>
      </c>
      <c r="CA114" s="249" t="str">
        <f t="shared" si="96"/>
        <v>Fouche</v>
      </c>
      <c r="CB114" s="249" t="str">
        <f t="shared" si="97"/>
        <v>Champ 2ltr Turbo</v>
      </c>
      <c r="CC114" s="249">
        <f t="shared" si="98"/>
        <v>11.090999999999999</v>
      </c>
      <c r="CD114" s="345">
        <f t="shared" si="99"/>
        <v>43162</v>
      </c>
      <c r="CE114" s="249">
        <f t="array" ref="CE114">MIN(IF(C:C=BU114,M:M))</f>
        <v>11.090999999999999</v>
      </c>
      <c r="CF114" s="249" t="b">
        <f t="shared" si="100"/>
        <v>1</v>
      </c>
      <c r="CI114" s="241" t="str">
        <f t="shared" si="101"/>
        <v>TRUE111</v>
      </c>
      <c r="CK114" s="249">
        <v>111</v>
      </c>
      <c r="CL114" s="249" t="str">
        <f t="shared" si="108"/>
        <v>4S</v>
      </c>
      <c r="CM114" s="249" t="str">
        <f t="shared" si="109"/>
        <v>STEFAN</v>
      </c>
      <c r="CN114" s="249" t="str">
        <f t="shared" si="110"/>
        <v>MENTOOR</v>
      </c>
      <c r="CO114" s="249" t="str">
        <f t="shared" si="111"/>
        <v>NISSAN SENTRA 2L 16V</v>
      </c>
      <c r="CP114" s="249">
        <f t="shared" si="112"/>
        <v>13.659000000000001</v>
      </c>
      <c r="CQ114" s="345">
        <f t="shared" si="113"/>
        <v>43365</v>
      </c>
    </row>
    <row r="115" spans="1:95" x14ac:dyDescent="0.3">
      <c r="A115" s="249" t="str">
        <f>B115&amp;COUNTIF(B$4:$B115,B115)</f>
        <v>2018108</v>
      </c>
      <c r="B115" s="249">
        <f t="shared" si="78"/>
        <v>2018</v>
      </c>
      <c r="C115" s="249" t="str">
        <f t="shared" si="79"/>
        <v>4EXBrandonBotha</v>
      </c>
      <c r="D115" s="268" t="str">
        <f>N115&amp;COUNTIF(N$4:$N115,N115)</f>
        <v>4316231</v>
      </c>
      <c r="E115" s="268" t="str">
        <f>F115&amp;COUNTIF(F$4:$F115,F115)</f>
        <v>431624EX12</v>
      </c>
      <c r="F115" s="268" t="str">
        <f t="shared" si="80"/>
        <v>431624EX</v>
      </c>
      <c r="G115" s="249" t="str">
        <f>I115&amp;COUNTIF($I$4:I115,I115)</f>
        <v>4EX26</v>
      </c>
      <c r="I115" s="249" t="s">
        <v>20</v>
      </c>
      <c r="J115" s="249" t="s">
        <v>632</v>
      </c>
      <c r="K115" s="249" t="s">
        <v>181</v>
      </c>
      <c r="L115" s="249" t="s">
        <v>410</v>
      </c>
      <c r="M115" s="249">
        <v>14.555</v>
      </c>
      <c r="N115" s="287">
        <v>43162</v>
      </c>
      <c r="O115" s="241"/>
      <c r="S115" s="249" t="str">
        <f t="shared" si="81"/>
        <v>-</v>
      </c>
      <c r="T115" s="249" t="str">
        <f t="shared" si="66"/>
        <v>4EX112</v>
      </c>
      <c r="U115" s="249">
        <v>112</v>
      </c>
      <c r="V115" s="249">
        <f t="shared" si="67"/>
        <v>0</v>
      </c>
      <c r="W115" s="249">
        <f t="shared" si="68"/>
        <v>0</v>
      </c>
      <c r="X115" s="249">
        <f t="shared" si="69"/>
        <v>0</v>
      </c>
      <c r="Y115" s="249">
        <f t="shared" si="70"/>
        <v>0</v>
      </c>
      <c r="Z115" s="249" t="str">
        <f t="shared" si="71"/>
        <v>-</v>
      </c>
      <c r="AA115" s="268">
        <f t="shared" si="72"/>
        <v>0</v>
      </c>
      <c r="AB115" s="269"/>
      <c r="AC115" s="292" t="e">
        <f t="shared" si="82"/>
        <v>#NUM!</v>
      </c>
      <c r="AD115" s="249">
        <v>112</v>
      </c>
      <c r="AE115" s="249" t="str">
        <f t="shared" si="83"/>
        <v>-</v>
      </c>
      <c r="AF115" s="203" t="str">
        <f t="shared" si="84"/>
        <v>-</v>
      </c>
      <c r="AG115" s="204" t="str">
        <f t="shared" si="85"/>
        <v>-</v>
      </c>
      <c r="AH115" s="249" t="str">
        <f t="shared" si="86"/>
        <v>-</v>
      </c>
      <c r="AI115" s="249" t="str">
        <f t="shared" si="87"/>
        <v>-</v>
      </c>
      <c r="AJ115" s="268" t="str">
        <f t="shared" si="88"/>
        <v>-</v>
      </c>
      <c r="AK115" s="249" t="str">
        <f t="shared" si="65"/>
        <v>- -</v>
      </c>
      <c r="AL115" s="249" t="str">
        <f>COUNTIF($AK$4:AK115,AK115)&amp;AK115</f>
        <v>1- -</v>
      </c>
      <c r="AM115" s="138"/>
      <c r="AN115" s="138"/>
      <c r="BT115" s="249" t="str">
        <f>CF115&amp;COUNTIF($CF$4:CF115,CF115)</f>
        <v>TRUE50</v>
      </c>
      <c r="BU115" s="334" t="str">
        <f t="shared" si="92"/>
        <v>4SShariefGallie</v>
      </c>
      <c r="BW115" s="241" t="str">
        <f t="shared" si="93"/>
        <v>2018112</v>
      </c>
      <c r="BX115" s="249">
        <v>112</v>
      </c>
      <c r="BY115" s="249" t="str">
        <f t="shared" si="94"/>
        <v>4S</v>
      </c>
      <c r="BZ115" s="249" t="str">
        <f t="shared" si="95"/>
        <v>Sharief</v>
      </c>
      <c r="CA115" s="249" t="str">
        <f t="shared" si="96"/>
        <v>Gallie</v>
      </c>
      <c r="CB115" s="249" t="str">
        <f t="shared" si="97"/>
        <v>VW Golf MK1</v>
      </c>
      <c r="CC115" s="249">
        <f t="shared" si="98"/>
        <v>12.708</v>
      </c>
      <c r="CD115" s="345">
        <f t="shared" si="99"/>
        <v>43162</v>
      </c>
      <c r="CE115" s="249">
        <f t="array" ref="CE115">MIN(IF(C:C=BU115,M:M))</f>
        <v>12.708</v>
      </c>
      <c r="CF115" s="249" t="b">
        <f t="shared" si="100"/>
        <v>1</v>
      </c>
      <c r="CI115" s="241" t="str">
        <f t="shared" si="101"/>
        <v>TRUE112</v>
      </c>
      <c r="CK115" s="249">
        <v>112</v>
      </c>
      <c r="CL115" s="249" t="str">
        <f t="shared" si="108"/>
        <v>4S</v>
      </c>
      <c r="CM115" s="249" t="str">
        <f t="shared" si="109"/>
        <v>JEAN</v>
      </c>
      <c r="CN115" s="249" t="str">
        <f t="shared" si="110"/>
        <v>MYBURGH</v>
      </c>
      <c r="CO115" s="249" t="str">
        <f t="shared" si="111"/>
        <v>TOYOTA 20V Turbo</v>
      </c>
      <c r="CP115" s="249">
        <f t="shared" si="112"/>
        <v>14.403</v>
      </c>
      <c r="CQ115" s="345">
        <f t="shared" si="113"/>
        <v>43365</v>
      </c>
    </row>
    <row r="116" spans="1:95" x14ac:dyDescent="0.3">
      <c r="A116" s="249" t="str">
        <f>B116&amp;COUNTIF(B$4:$B116,B116)</f>
        <v>2018109</v>
      </c>
      <c r="B116" s="249">
        <f t="shared" si="78"/>
        <v>2018</v>
      </c>
      <c r="C116" s="249" t="str">
        <f t="shared" si="79"/>
        <v>4EXBarryWehmeyer</v>
      </c>
      <c r="D116" s="268" t="str">
        <f>N116&amp;COUNTIF(N$4:$N116,N116)</f>
        <v>4316232</v>
      </c>
      <c r="E116" s="268" t="str">
        <f>F116&amp;COUNTIF(F$4:$F116,F116)</f>
        <v>431624EX13</v>
      </c>
      <c r="F116" s="268" t="str">
        <f t="shared" si="80"/>
        <v>431624EX</v>
      </c>
      <c r="G116" s="249" t="str">
        <f>I116&amp;COUNTIF($I$4:I116,I116)</f>
        <v>4EX27</v>
      </c>
      <c r="I116" s="249" t="s">
        <v>20</v>
      </c>
      <c r="J116" s="249" t="s">
        <v>188</v>
      </c>
      <c r="K116" s="249" t="s">
        <v>633</v>
      </c>
      <c r="L116" s="249" t="s">
        <v>465</v>
      </c>
      <c r="M116" s="249">
        <v>14.765000000000001</v>
      </c>
      <c r="N116" s="287">
        <v>43162</v>
      </c>
      <c r="O116" s="241"/>
      <c r="S116" s="249" t="str">
        <f t="shared" si="81"/>
        <v>-</v>
      </c>
      <c r="T116" s="249" t="str">
        <f t="shared" si="66"/>
        <v>4EX113</v>
      </c>
      <c r="U116" s="249">
        <v>113</v>
      </c>
      <c r="V116" s="249">
        <f t="shared" si="67"/>
        <v>0</v>
      </c>
      <c r="W116" s="249">
        <f t="shared" si="68"/>
        <v>0</v>
      </c>
      <c r="X116" s="249">
        <f t="shared" si="69"/>
        <v>0</v>
      </c>
      <c r="Y116" s="249">
        <f t="shared" si="70"/>
        <v>0</v>
      </c>
      <c r="Z116" s="249" t="str">
        <f t="shared" si="71"/>
        <v>-</v>
      </c>
      <c r="AA116" s="268">
        <f t="shared" si="72"/>
        <v>0</v>
      </c>
      <c r="AB116" s="269"/>
      <c r="AC116" s="292" t="e">
        <f t="shared" si="82"/>
        <v>#NUM!</v>
      </c>
      <c r="AD116" s="249">
        <v>113</v>
      </c>
      <c r="AE116" s="249" t="str">
        <f t="shared" si="83"/>
        <v>-</v>
      </c>
      <c r="AF116" s="203" t="str">
        <f t="shared" si="84"/>
        <v>-</v>
      </c>
      <c r="AG116" s="204" t="str">
        <f t="shared" si="85"/>
        <v>-</v>
      </c>
      <c r="AH116" s="249" t="str">
        <f t="shared" si="86"/>
        <v>-</v>
      </c>
      <c r="AI116" s="249" t="str">
        <f t="shared" si="87"/>
        <v>-</v>
      </c>
      <c r="AJ116" s="268" t="str">
        <f t="shared" si="88"/>
        <v>-</v>
      </c>
      <c r="AK116" s="249" t="str">
        <f t="shared" si="65"/>
        <v>- -</v>
      </c>
      <c r="AL116" s="249" t="str">
        <f>COUNTIF($AK$4:AK116,AK116)&amp;AK116</f>
        <v>2- -</v>
      </c>
      <c r="AM116" s="138"/>
      <c r="AN116" s="138"/>
      <c r="BT116" s="249" t="str">
        <f>CF116&amp;COUNTIF($CF$4:CF116,CF116)</f>
        <v>FALSE63</v>
      </c>
      <c r="BU116" s="334" t="str">
        <f t="shared" si="92"/>
        <v>4SChestonPilcher</v>
      </c>
      <c r="BW116" s="241" t="str">
        <f t="shared" si="93"/>
        <v>2018113</v>
      </c>
      <c r="BX116" s="249">
        <v>113</v>
      </c>
      <c r="BY116" s="249" t="str">
        <f t="shared" si="94"/>
        <v>4S</v>
      </c>
      <c r="BZ116" s="249" t="str">
        <f t="shared" si="95"/>
        <v>Cheston</v>
      </c>
      <c r="CA116" s="249" t="str">
        <f t="shared" si="96"/>
        <v>Pilcher</v>
      </c>
      <c r="CB116" s="249" t="str">
        <f t="shared" si="97"/>
        <v>Nissan Sentra</v>
      </c>
      <c r="CC116" s="249">
        <f t="shared" si="98"/>
        <v>13.81</v>
      </c>
      <c r="CD116" s="345">
        <f t="shared" si="99"/>
        <v>43162</v>
      </c>
      <c r="CE116" s="249">
        <f t="array" ref="CE116">MIN(IF(C:C=BU116,M:M))</f>
        <v>13.718999999999999</v>
      </c>
      <c r="CF116" s="249" t="b">
        <f t="shared" si="100"/>
        <v>0</v>
      </c>
      <c r="CI116" s="241" t="str">
        <f t="shared" si="101"/>
        <v>TRUE113</v>
      </c>
      <c r="CK116" s="249">
        <v>113</v>
      </c>
      <c r="CL116" s="249" t="str">
        <f t="shared" si="108"/>
        <v>8A</v>
      </c>
      <c r="CM116" s="249" t="str">
        <f t="shared" si="109"/>
        <v>ASHLEY</v>
      </c>
      <c r="CN116" s="249" t="str">
        <f t="shared" si="110"/>
        <v>FLAMEWELL</v>
      </c>
      <c r="CO116" s="249" t="str">
        <f t="shared" si="111"/>
        <v>BMW V8</v>
      </c>
      <c r="CP116" s="249">
        <f t="shared" si="112"/>
        <v>14.441000000000001</v>
      </c>
      <c r="CQ116" s="345">
        <f t="shared" si="113"/>
        <v>43365</v>
      </c>
    </row>
    <row r="117" spans="1:95" x14ac:dyDescent="0.3">
      <c r="A117" s="249" t="str">
        <f>B117&amp;COUNTIF(B$4:$B117,B117)</f>
        <v>2018110</v>
      </c>
      <c r="B117" s="249">
        <f t="shared" si="78"/>
        <v>2018</v>
      </c>
      <c r="C117" s="249" t="str">
        <f t="shared" si="79"/>
        <v>4EXSaudBassa</v>
      </c>
      <c r="D117" s="268" t="str">
        <f>N117&amp;COUNTIF(N$4:$N117,N117)</f>
        <v>4316233</v>
      </c>
      <c r="E117" s="268" t="str">
        <f>F117&amp;COUNTIF(F$4:$F117,F117)</f>
        <v>431624EX14</v>
      </c>
      <c r="F117" s="268" t="str">
        <f t="shared" si="80"/>
        <v>431624EX</v>
      </c>
      <c r="G117" s="249" t="str">
        <f>I117&amp;COUNTIF($I$4:I117,I117)</f>
        <v>4EX28</v>
      </c>
      <c r="I117" s="249" t="s">
        <v>20</v>
      </c>
      <c r="J117" s="249" t="s">
        <v>634</v>
      </c>
      <c r="K117" s="249" t="s">
        <v>635</v>
      </c>
      <c r="L117" s="249" t="s">
        <v>466</v>
      </c>
      <c r="M117" s="249">
        <v>22.913</v>
      </c>
      <c r="N117" s="287">
        <v>43162</v>
      </c>
      <c r="O117" s="241"/>
      <c r="S117" s="249" t="str">
        <f t="shared" si="81"/>
        <v>-</v>
      </c>
      <c r="T117" s="249" t="str">
        <f t="shared" si="66"/>
        <v>4EX114</v>
      </c>
      <c r="U117" s="249">
        <v>114</v>
      </c>
      <c r="V117" s="249">
        <f t="shared" si="67"/>
        <v>0</v>
      </c>
      <c r="W117" s="249">
        <f t="shared" si="68"/>
        <v>0</v>
      </c>
      <c r="X117" s="249">
        <f t="shared" si="69"/>
        <v>0</v>
      </c>
      <c r="Y117" s="249">
        <f t="shared" si="70"/>
        <v>0</v>
      </c>
      <c r="Z117" s="249" t="str">
        <f t="shared" si="71"/>
        <v>-</v>
      </c>
      <c r="AA117" s="268">
        <f t="shared" si="72"/>
        <v>0</v>
      </c>
      <c r="AB117" s="269"/>
      <c r="AC117" s="292" t="e">
        <f t="shared" si="82"/>
        <v>#NUM!</v>
      </c>
      <c r="AD117" s="249">
        <v>114</v>
      </c>
      <c r="AE117" s="249" t="str">
        <f t="shared" si="83"/>
        <v>-</v>
      </c>
      <c r="AF117" s="203" t="str">
        <f t="shared" si="84"/>
        <v>-</v>
      </c>
      <c r="AG117" s="204" t="str">
        <f t="shared" si="85"/>
        <v>-</v>
      </c>
      <c r="AH117" s="249" t="str">
        <f t="shared" si="86"/>
        <v>-</v>
      </c>
      <c r="AI117" s="249" t="str">
        <f t="shared" si="87"/>
        <v>-</v>
      </c>
      <c r="AJ117" s="268" t="str">
        <f t="shared" si="88"/>
        <v>-</v>
      </c>
      <c r="AK117" s="249" t="str">
        <f t="shared" si="65"/>
        <v>- -</v>
      </c>
      <c r="AL117" s="249" t="str">
        <f>COUNTIF($AK$4:AK117,AK117)&amp;AK117</f>
        <v>3- -</v>
      </c>
      <c r="AM117" s="138"/>
      <c r="AN117" s="138"/>
      <c r="BT117" s="249" t="str">
        <f>CF117&amp;COUNTIF($CF$4:CF117,CF117)</f>
        <v>FALSE64</v>
      </c>
      <c r="BU117" s="334" t="str">
        <f t="shared" si="92"/>
        <v>4SAldonGouws</v>
      </c>
      <c r="BW117" s="241" t="str">
        <f t="shared" si="93"/>
        <v>2018114</v>
      </c>
      <c r="BX117" s="249">
        <v>114</v>
      </c>
      <c r="BY117" s="249" t="str">
        <f t="shared" si="94"/>
        <v>4S</v>
      </c>
      <c r="BZ117" s="249" t="str">
        <f t="shared" si="95"/>
        <v>Aldon</v>
      </c>
      <c r="CA117" s="249" t="str">
        <f t="shared" si="96"/>
        <v>Gouws</v>
      </c>
      <c r="CB117" s="249" t="str">
        <f t="shared" si="97"/>
        <v>Toyota Tazz</v>
      </c>
      <c r="CC117" s="249">
        <f t="shared" si="98"/>
        <v>14.962999999999999</v>
      </c>
      <c r="CD117" s="345">
        <f t="shared" si="99"/>
        <v>43162</v>
      </c>
      <c r="CE117" s="249">
        <f t="array" ref="CE117">MIN(IF(C:C=BU117,M:M))</f>
        <v>14.224</v>
      </c>
      <c r="CF117" s="249" t="b">
        <f t="shared" si="100"/>
        <v>0</v>
      </c>
      <c r="CI117" s="241" t="str">
        <f t="shared" si="101"/>
        <v>TRUE114</v>
      </c>
      <c r="CK117" s="249">
        <v>114</v>
      </c>
      <c r="CL117" s="249" t="str">
        <f t="shared" si="108"/>
        <v>RT</v>
      </c>
      <c r="CM117" s="249" t="str">
        <f t="shared" si="109"/>
        <v>GLEN</v>
      </c>
      <c r="CN117" s="249" t="str">
        <f t="shared" si="110"/>
        <v>LEONIE</v>
      </c>
      <c r="CO117" s="249" t="str">
        <f t="shared" si="111"/>
        <v>NISSAN/MAZDA ROTARY TURBO</v>
      </c>
      <c r="CP117" s="249">
        <f t="shared" si="112"/>
        <v>10.528</v>
      </c>
      <c r="CQ117" s="345">
        <f t="shared" si="113"/>
        <v>43365</v>
      </c>
    </row>
    <row r="118" spans="1:95" x14ac:dyDescent="0.3">
      <c r="A118" s="249" t="str">
        <f>B118&amp;COUNTIF(B$4:$B118,B118)</f>
        <v>2018111</v>
      </c>
      <c r="B118" s="249">
        <f t="shared" si="78"/>
        <v>2018</v>
      </c>
      <c r="C118" s="249" t="str">
        <f t="shared" si="79"/>
        <v>4SWillieFouche</v>
      </c>
      <c r="D118" s="268" t="str">
        <f>N118&amp;COUNTIF(N$4:$N118,N118)</f>
        <v>4316234</v>
      </c>
      <c r="E118" s="268" t="str">
        <f>F118&amp;COUNTIF(F$4:$F118,F118)</f>
        <v>431624S1</v>
      </c>
      <c r="F118" s="268" t="str">
        <f t="shared" si="80"/>
        <v>431624S</v>
      </c>
      <c r="G118" s="249" t="str">
        <f>I118&amp;COUNTIF($I$4:I118,I118)</f>
        <v>4S12</v>
      </c>
      <c r="I118" s="249" t="s">
        <v>4</v>
      </c>
      <c r="J118" s="249" t="s">
        <v>195</v>
      </c>
      <c r="K118" s="249" t="s">
        <v>196</v>
      </c>
      <c r="L118" s="249" t="s">
        <v>467</v>
      </c>
      <c r="M118" s="249">
        <v>11.090999999999999</v>
      </c>
      <c r="N118" s="287">
        <v>43162</v>
      </c>
      <c r="O118" s="241"/>
      <c r="S118" s="249" t="str">
        <f t="shared" si="81"/>
        <v>-</v>
      </c>
      <c r="T118" s="249" t="str">
        <f t="shared" si="66"/>
        <v>4EX115</v>
      </c>
      <c r="U118" s="249">
        <v>115</v>
      </c>
      <c r="V118" s="249">
        <f t="shared" si="67"/>
        <v>0</v>
      </c>
      <c r="W118" s="249">
        <f t="shared" si="68"/>
        <v>0</v>
      </c>
      <c r="X118" s="249">
        <f t="shared" si="69"/>
        <v>0</v>
      </c>
      <c r="Y118" s="249">
        <f t="shared" si="70"/>
        <v>0</v>
      </c>
      <c r="Z118" s="249" t="str">
        <f t="shared" si="71"/>
        <v>-</v>
      </c>
      <c r="AA118" s="268">
        <f t="shared" si="72"/>
        <v>0</v>
      </c>
      <c r="AB118" s="269"/>
      <c r="AC118" s="292" t="e">
        <f t="shared" si="82"/>
        <v>#NUM!</v>
      </c>
      <c r="AD118" s="249">
        <v>115</v>
      </c>
      <c r="AE118" s="249" t="str">
        <f t="shared" si="83"/>
        <v>-</v>
      </c>
      <c r="AF118" s="203" t="str">
        <f t="shared" si="84"/>
        <v>-</v>
      </c>
      <c r="AG118" s="204" t="str">
        <f t="shared" si="85"/>
        <v>-</v>
      </c>
      <c r="AH118" s="249" t="str">
        <f t="shared" si="86"/>
        <v>-</v>
      </c>
      <c r="AI118" s="249" t="str">
        <f t="shared" si="87"/>
        <v>-</v>
      </c>
      <c r="AJ118" s="268" t="str">
        <f t="shared" si="88"/>
        <v>-</v>
      </c>
      <c r="AK118" s="249" t="str">
        <f t="shared" ref="AK118:AK181" si="114">AF118&amp;" "&amp;AG118</f>
        <v>- -</v>
      </c>
      <c r="AL118" s="249" t="str">
        <f>COUNTIF($AK$4:AK118,AK118)&amp;AK118</f>
        <v>4- -</v>
      </c>
      <c r="AM118" s="138"/>
      <c r="AN118" s="138"/>
      <c r="BT118" s="249" t="str">
        <f>CF118&amp;COUNTIF($CF$4:CF118,CF118)</f>
        <v>FALSE65</v>
      </c>
      <c r="BU118" s="334" t="str">
        <f t="shared" si="92"/>
        <v>4SWouterOlivier</v>
      </c>
      <c r="BW118" s="241" t="str">
        <f t="shared" si="93"/>
        <v>2018115</v>
      </c>
      <c r="BX118" s="249">
        <v>115</v>
      </c>
      <c r="BY118" s="249" t="str">
        <f t="shared" si="94"/>
        <v>4S</v>
      </c>
      <c r="BZ118" s="249" t="str">
        <f t="shared" si="95"/>
        <v>Wouter</v>
      </c>
      <c r="CA118" s="249" t="str">
        <f t="shared" si="96"/>
        <v>Olivier</v>
      </c>
      <c r="CB118" s="249" t="str">
        <f t="shared" si="97"/>
        <v>VW 1.8ltr</v>
      </c>
      <c r="CC118" s="249">
        <f t="shared" si="98"/>
        <v>15.577999999999999</v>
      </c>
      <c r="CD118" s="345">
        <f t="shared" si="99"/>
        <v>43162</v>
      </c>
      <c r="CE118" s="249">
        <f t="array" ref="CE118">MIN(IF(C:C=BU118,M:M))</f>
        <v>15.148</v>
      </c>
      <c r="CF118" s="249" t="b">
        <f t="shared" si="100"/>
        <v>0</v>
      </c>
      <c r="CI118" s="241" t="str">
        <f t="shared" si="101"/>
        <v>TRUE115</v>
      </c>
      <c r="CK118" s="249">
        <v>115</v>
      </c>
      <c r="CL118" s="249" t="str">
        <f t="shared" si="108"/>
        <v>UNLI MOD</v>
      </c>
      <c r="CM118" s="249" t="str">
        <f t="shared" si="109"/>
        <v>JAR-R</v>
      </c>
      <c r="CN118" s="249" t="str">
        <f t="shared" si="110"/>
        <v>VAN WYK</v>
      </c>
      <c r="CO118" s="249" t="str">
        <f t="shared" si="111"/>
        <v>Suzuki 1000cc</v>
      </c>
      <c r="CP118" s="249">
        <f t="shared" si="112"/>
        <v>9.3759999999999994</v>
      </c>
      <c r="CQ118" s="345">
        <f t="shared" si="113"/>
        <v>43365</v>
      </c>
    </row>
    <row r="119" spans="1:95" x14ac:dyDescent="0.3">
      <c r="A119" s="249" t="str">
        <f>B119&amp;COUNTIF(B$4:$B119,B119)</f>
        <v>2018112</v>
      </c>
      <c r="B119" s="249">
        <f t="shared" si="78"/>
        <v>2018</v>
      </c>
      <c r="C119" s="249" t="str">
        <f t="shared" si="79"/>
        <v>4SShariefGallie</v>
      </c>
      <c r="D119" s="268" t="str">
        <f>N119&amp;COUNTIF(N$4:$N119,N119)</f>
        <v>4316235</v>
      </c>
      <c r="E119" s="268" t="str">
        <f>F119&amp;COUNTIF(F$4:$F119,F119)</f>
        <v>431624S2</v>
      </c>
      <c r="F119" s="268" t="str">
        <f t="shared" si="80"/>
        <v>431624S</v>
      </c>
      <c r="G119" s="249" t="str">
        <f>I119&amp;COUNTIF($I$4:I119,I119)</f>
        <v>4S13</v>
      </c>
      <c r="I119" s="249" t="s">
        <v>4</v>
      </c>
      <c r="J119" s="249" t="s">
        <v>636</v>
      </c>
      <c r="K119" s="249" t="s">
        <v>637</v>
      </c>
      <c r="L119" s="249" t="s">
        <v>468</v>
      </c>
      <c r="M119" s="249">
        <v>12.708</v>
      </c>
      <c r="N119" s="287">
        <v>43162</v>
      </c>
      <c r="O119" s="241"/>
      <c r="S119" s="249" t="str">
        <f t="shared" si="81"/>
        <v>-</v>
      </c>
      <c r="T119" s="249" t="str">
        <f t="shared" si="66"/>
        <v>4EX116</v>
      </c>
      <c r="U119" s="249">
        <v>116</v>
      </c>
      <c r="V119" s="249">
        <f t="shared" si="67"/>
        <v>0</v>
      </c>
      <c r="W119" s="249">
        <f t="shared" si="68"/>
        <v>0</v>
      </c>
      <c r="X119" s="249">
        <f t="shared" si="69"/>
        <v>0</v>
      </c>
      <c r="Y119" s="249">
        <f t="shared" si="70"/>
        <v>0</v>
      </c>
      <c r="Z119" s="249" t="str">
        <f t="shared" si="71"/>
        <v>-</v>
      </c>
      <c r="AA119" s="268">
        <f t="shared" si="72"/>
        <v>0</v>
      </c>
      <c r="AB119" s="269"/>
      <c r="AC119" s="292" t="e">
        <f t="shared" si="82"/>
        <v>#NUM!</v>
      </c>
      <c r="AD119" s="249">
        <v>116</v>
      </c>
      <c r="AE119" s="249" t="str">
        <f t="shared" si="83"/>
        <v>-</v>
      </c>
      <c r="AF119" s="203" t="str">
        <f t="shared" si="84"/>
        <v>-</v>
      </c>
      <c r="AG119" s="204" t="str">
        <f t="shared" si="85"/>
        <v>-</v>
      </c>
      <c r="AH119" s="249" t="str">
        <f t="shared" si="86"/>
        <v>-</v>
      </c>
      <c r="AI119" s="249" t="str">
        <f t="shared" si="87"/>
        <v>-</v>
      </c>
      <c r="AJ119" s="268" t="str">
        <f t="shared" si="88"/>
        <v>-</v>
      </c>
      <c r="AK119" s="249" t="str">
        <f t="shared" si="114"/>
        <v>- -</v>
      </c>
      <c r="AL119" s="249" t="str">
        <f>COUNTIF($AK$4:AK119,AK119)&amp;AK119</f>
        <v>5- -</v>
      </c>
      <c r="AM119" s="138"/>
      <c r="AN119" s="138"/>
      <c r="BT119" s="249" t="str">
        <f>CF119&amp;COUNTIF($CF$4:CF119,CF119)</f>
        <v>FALSE66</v>
      </c>
      <c r="BU119" s="334" t="str">
        <f t="shared" si="92"/>
        <v>6ARMikeLewis</v>
      </c>
      <c r="BW119" s="241" t="str">
        <f t="shared" si="93"/>
        <v>2018116</v>
      </c>
      <c r="BX119" s="249">
        <v>116</v>
      </c>
      <c r="BY119" s="249" t="str">
        <f t="shared" si="94"/>
        <v>6AR</v>
      </c>
      <c r="BZ119" s="249" t="str">
        <f t="shared" si="95"/>
        <v>Mike</v>
      </c>
      <c r="CA119" s="249" t="str">
        <f t="shared" si="96"/>
        <v>Lewis</v>
      </c>
      <c r="CB119" s="249" t="str">
        <f t="shared" si="97"/>
        <v>Ford Escort 3L V6</v>
      </c>
      <c r="CC119" s="249">
        <f t="shared" si="98"/>
        <v>13.659000000000001</v>
      </c>
      <c r="CD119" s="345">
        <f t="shared" si="99"/>
        <v>43162</v>
      </c>
      <c r="CE119" s="249">
        <f t="array" ref="CE119">MIN(IF(C:C=BU119,M:M))</f>
        <v>13.348000000000001</v>
      </c>
      <c r="CF119" s="249" t="b">
        <f t="shared" si="100"/>
        <v>0</v>
      </c>
      <c r="CI119" s="241" t="str">
        <f t="shared" si="101"/>
        <v>TRUE116</v>
      </c>
      <c r="CK119" s="249">
        <v>116</v>
      </c>
      <c r="CL119" s="249" t="str">
        <f t="shared" si="108"/>
        <v>UNLI STD</v>
      </c>
      <c r="CM119" s="249" t="str">
        <f t="shared" si="109"/>
        <v>GEORGE</v>
      </c>
      <c r="CN119" s="249" t="str">
        <f t="shared" si="110"/>
        <v>OKEEFE</v>
      </c>
      <c r="CO119" s="249" t="str">
        <f t="shared" si="111"/>
        <v>Suzuki 1000cc</v>
      </c>
      <c r="CP119" s="249">
        <f t="shared" si="112"/>
        <v>9.4610000000000003</v>
      </c>
      <c r="CQ119" s="345">
        <f t="shared" si="113"/>
        <v>43365</v>
      </c>
    </row>
    <row r="120" spans="1:95" x14ac:dyDescent="0.3">
      <c r="A120" s="249" t="str">
        <f>B120&amp;COUNTIF(B$4:$B120,B120)</f>
        <v>2018113</v>
      </c>
      <c r="B120" s="249">
        <f t="shared" si="78"/>
        <v>2018</v>
      </c>
      <c r="C120" s="249" t="str">
        <f t="shared" si="79"/>
        <v>4SChestonPilcher</v>
      </c>
      <c r="D120" s="268" t="str">
        <f>N120&amp;COUNTIF(N$4:$N120,N120)</f>
        <v>4316236</v>
      </c>
      <c r="E120" s="268" t="str">
        <f>F120&amp;COUNTIF(F$4:$F120,F120)</f>
        <v>431624S3</v>
      </c>
      <c r="F120" s="268" t="str">
        <f t="shared" si="80"/>
        <v>431624S</v>
      </c>
      <c r="G120" s="249" t="str">
        <f>I120&amp;COUNTIF($I$4:I120,I120)</f>
        <v>4S14</v>
      </c>
      <c r="I120" s="249" t="s">
        <v>4</v>
      </c>
      <c r="J120" s="249" t="s">
        <v>236</v>
      </c>
      <c r="K120" s="249" t="s">
        <v>237</v>
      </c>
      <c r="L120" s="249" t="s">
        <v>425</v>
      </c>
      <c r="M120" s="249">
        <v>13.81</v>
      </c>
      <c r="N120" s="287">
        <v>43162</v>
      </c>
      <c r="O120" s="241"/>
      <c r="S120" s="249" t="str">
        <f t="shared" si="81"/>
        <v>-</v>
      </c>
      <c r="T120" s="249" t="str">
        <f t="shared" si="66"/>
        <v>4EX117</v>
      </c>
      <c r="U120" s="249">
        <v>117</v>
      </c>
      <c r="V120" s="249">
        <f t="shared" si="67"/>
        <v>0</v>
      </c>
      <c r="W120" s="249">
        <f t="shared" si="68"/>
        <v>0</v>
      </c>
      <c r="X120" s="249">
        <f t="shared" si="69"/>
        <v>0</v>
      </c>
      <c r="Y120" s="249">
        <f t="shared" si="70"/>
        <v>0</v>
      </c>
      <c r="Z120" s="249" t="str">
        <f t="shared" si="71"/>
        <v>-</v>
      </c>
      <c r="AA120" s="268">
        <f t="shared" si="72"/>
        <v>0</v>
      </c>
      <c r="AB120" s="269"/>
      <c r="AC120" s="292" t="e">
        <f t="shared" si="82"/>
        <v>#NUM!</v>
      </c>
      <c r="AD120" s="249">
        <v>117</v>
      </c>
      <c r="AE120" s="249" t="str">
        <f t="shared" si="83"/>
        <v>-</v>
      </c>
      <c r="AF120" s="203" t="str">
        <f t="shared" si="84"/>
        <v>-</v>
      </c>
      <c r="AG120" s="204" t="str">
        <f t="shared" si="85"/>
        <v>-</v>
      </c>
      <c r="AH120" s="249" t="str">
        <f t="shared" si="86"/>
        <v>-</v>
      </c>
      <c r="AI120" s="249" t="str">
        <f t="shared" si="87"/>
        <v>-</v>
      </c>
      <c r="AJ120" s="268" t="str">
        <f t="shared" si="88"/>
        <v>-</v>
      </c>
      <c r="AK120" s="249" t="str">
        <f t="shared" si="114"/>
        <v>- -</v>
      </c>
      <c r="AL120" s="249" t="str">
        <f>COUNTIF($AK$4:AK120,AK120)&amp;AK120</f>
        <v>6- -</v>
      </c>
      <c r="AM120" s="138"/>
      <c r="AN120" s="138"/>
      <c r="BT120" s="249" t="str">
        <f>CF120&amp;COUNTIF($CF$4:CF120,CF120)</f>
        <v>FALSE67</v>
      </c>
      <c r="BU120" s="334" t="str">
        <f t="shared" si="92"/>
        <v>6ARTashriqRasdien</v>
      </c>
      <c r="BW120" s="241" t="str">
        <f t="shared" si="93"/>
        <v>2018117</v>
      </c>
      <c r="BX120" s="249">
        <v>117</v>
      </c>
      <c r="BY120" s="249" t="str">
        <f t="shared" si="94"/>
        <v>6AR</v>
      </c>
      <c r="BZ120" s="249" t="str">
        <f t="shared" si="95"/>
        <v>Tashriq</v>
      </c>
      <c r="CA120" s="249" t="str">
        <f t="shared" si="96"/>
        <v>Rasdien</v>
      </c>
      <c r="CB120" s="249" t="str">
        <f t="shared" si="97"/>
        <v>Ford Escort 3L V6</v>
      </c>
      <c r="CC120" s="249">
        <f t="shared" si="98"/>
        <v>14.036</v>
      </c>
      <c r="CD120" s="345">
        <f t="shared" si="99"/>
        <v>43162</v>
      </c>
      <c r="CE120" s="249">
        <f t="array" ref="CE120">MIN(IF(C:C=BU120,M:M))</f>
        <v>12.862</v>
      </c>
      <c r="CF120" s="249" t="b">
        <f t="shared" si="100"/>
        <v>0</v>
      </c>
      <c r="CI120" s="241" t="str">
        <f t="shared" si="101"/>
        <v>TRUE117</v>
      </c>
      <c r="CK120" s="249">
        <v>117</v>
      </c>
      <c r="CL120" s="249" t="str">
        <f t="shared" si="108"/>
        <v>UNLI STD</v>
      </c>
      <c r="CM120" s="249" t="str">
        <f t="shared" si="109"/>
        <v>WESLEY</v>
      </c>
      <c r="CN120" s="249" t="str">
        <f t="shared" si="110"/>
        <v>STRYDOM</v>
      </c>
      <c r="CO120" s="249" t="str">
        <f t="shared" si="111"/>
        <v xml:space="preserve">SUZUKI GSXR 1000 </v>
      </c>
      <c r="CP120" s="249">
        <f t="shared" si="112"/>
        <v>9.6720000000000006</v>
      </c>
      <c r="CQ120" s="345">
        <f t="shared" si="113"/>
        <v>43365</v>
      </c>
    </row>
    <row r="121" spans="1:95" x14ac:dyDescent="0.3">
      <c r="A121" s="249" t="str">
        <f>B121&amp;COUNTIF(B$4:$B121,B121)</f>
        <v>2018114</v>
      </c>
      <c r="B121" s="249">
        <f t="shared" si="78"/>
        <v>2018</v>
      </c>
      <c r="C121" s="249" t="str">
        <f t="shared" si="79"/>
        <v>4SAldonGouws</v>
      </c>
      <c r="D121" s="268" t="str">
        <f>N121&amp;COUNTIF(N$4:$N121,N121)</f>
        <v>4316237</v>
      </c>
      <c r="E121" s="268" t="str">
        <f>F121&amp;COUNTIF(F$4:$F121,F121)</f>
        <v>431624S4</v>
      </c>
      <c r="F121" s="268" t="str">
        <f t="shared" si="80"/>
        <v>431624S</v>
      </c>
      <c r="G121" s="249" t="str">
        <f>I121&amp;COUNTIF($I$4:I121,I121)</f>
        <v>4S15</v>
      </c>
      <c r="I121" s="249" t="s">
        <v>4</v>
      </c>
      <c r="J121" s="249" t="s">
        <v>583</v>
      </c>
      <c r="K121" s="249" t="s">
        <v>200</v>
      </c>
      <c r="L121" s="249" t="s">
        <v>426</v>
      </c>
      <c r="M121" s="249">
        <v>14.962999999999999</v>
      </c>
      <c r="N121" s="287">
        <v>43162</v>
      </c>
      <c r="O121" s="241"/>
      <c r="S121" s="249" t="str">
        <f t="shared" si="81"/>
        <v>-</v>
      </c>
      <c r="T121" s="249" t="str">
        <f t="shared" si="66"/>
        <v>4EX118</v>
      </c>
      <c r="U121" s="249">
        <v>118</v>
      </c>
      <c r="V121" s="249">
        <f t="shared" si="67"/>
        <v>0</v>
      </c>
      <c r="W121" s="249">
        <f t="shared" si="68"/>
        <v>0</v>
      </c>
      <c r="X121" s="249">
        <f t="shared" si="69"/>
        <v>0</v>
      </c>
      <c r="Y121" s="249">
        <f t="shared" si="70"/>
        <v>0</v>
      </c>
      <c r="Z121" s="249" t="str">
        <f t="shared" si="71"/>
        <v>-</v>
      </c>
      <c r="AA121" s="268">
        <f t="shared" si="72"/>
        <v>0</v>
      </c>
      <c r="AB121" s="269"/>
      <c r="AC121" s="292" t="e">
        <f t="shared" si="82"/>
        <v>#NUM!</v>
      </c>
      <c r="AD121" s="249">
        <v>118</v>
      </c>
      <c r="AE121" s="249" t="str">
        <f t="shared" si="83"/>
        <v>-</v>
      </c>
      <c r="AF121" s="203" t="str">
        <f t="shared" si="84"/>
        <v>-</v>
      </c>
      <c r="AG121" s="204" t="str">
        <f t="shared" si="85"/>
        <v>-</v>
      </c>
      <c r="AH121" s="249" t="str">
        <f t="shared" si="86"/>
        <v>-</v>
      </c>
      <c r="AI121" s="249" t="str">
        <f t="shared" si="87"/>
        <v>-</v>
      </c>
      <c r="AJ121" s="268" t="str">
        <f t="shared" si="88"/>
        <v>-</v>
      </c>
      <c r="AK121" s="249" t="str">
        <f t="shared" si="114"/>
        <v>- -</v>
      </c>
      <c r="AL121" s="249" t="str">
        <f>COUNTIF($AK$4:AK121,AK121)&amp;AK121</f>
        <v>7- -</v>
      </c>
      <c r="AM121" s="138"/>
      <c r="AN121" s="138"/>
      <c r="BT121" s="249" t="str">
        <f>CF121&amp;COUNTIF($CF$4:CF121,CF121)</f>
        <v>TRUE51</v>
      </c>
      <c r="BU121" s="334" t="str">
        <f t="shared" si="92"/>
        <v>6ARShiraazMahomed</v>
      </c>
      <c r="BW121" s="241" t="str">
        <f t="shared" si="93"/>
        <v>2018118</v>
      </c>
      <c r="BX121" s="249">
        <v>118</v>
      </c>
      <c r="BY121" s="249" t="str">
        <f t="shared" si="94"/>
        <v>6AR</v>
      </c>
      <c r="BZ121" s="249" t="str">
        <f t="shared" si="95"/>
        <v>Shiraaz</v>
      </c>
      <c r="CA121" s="249" t="str">
        <f t="shared" si="96"/>
        <v>Mahomed</v>
      </c>
      <c r="CB121" s="249" t="str">
        <f t="shared" si="97"/>
        <v>BMW 325 is</v>
      </c>
      <c r="CC121" s="249">
        <f t="shared" si="98"/>
        <v>15.023999999999999</v>
      </c>
      <c r="CD121" s="345">
        <f t="shared" si="99"/>
        <v>43162</v>
      </c>
      <c r="CE121" s="249">
        <f t="array" ref="CE121">MIN(IF(C:C=BU121,M:M))</f>
        <v>15.023999999999999</v>
      </c>
      <c r="CF121" s="249" t="b">
        <f t="shared" si="100"/>
        <v>1</v>
      </c>
      <c r="CI121" s="241" t="str">
        <f t="shared" si="101"/>
        <v>TRUE118</v>
      </c>
      <c r="CK121" s="249">
        <v>118</v>
      </c>
      <c r="CL121" s="249" t="str">
        <f t="shared" si="108"/>
        <v>Unli STD</v>
      </c>
      <c r="CM121" s="249" t="str">
        <f t="shared" si="109"/>
        <v>BYRON</v>
      </c>
      <c r="CN121" s="249" t="str">
        <f t="shared" si="110"/>
        <v>JOHNSON</v>
      </c>
      <c r="CO121" s="249" t="str">
        <f t="shared" si="111"/>
        <v>BMW S1000RR</v>
      </c>
      <c r="CP121" s="249">
        <f t="shared" si="112"/>
        <v>9.8719999999999999</v>
      </c>
      <c r="CQ121" s="345">
        <f t="shared" si="113"/>
        <v>43365</v>
      </c>
    </row>
    <row r="122" spans="1:95" x14ac:dyDescent="0.3">
      <c r="A122" s="249" t="str">
        <f>B122&amp;COUNTIF(B$4:$B122,B122)</f>
        <v>2018115</v>
      </c>
      <c r="B122" s="249">
        <f t="shared" si="78"/>
        <v>2018</v>
      </c>
      <c r="C122" s="249" t="str">
        <f t="shared" si="79"/>
        <v>4SWouterOlivier</v>
      </c>
      <c r="D122" s="268" t="str">
        <f>N122&amp;COUNTIF(N$4:$N122,N122)</f>
        <v>4316238</v>
      </c>
      <c r="E122" s="268" t="str">
        <f>F122&amp;COUNTIF(F$4:$F122,F122)</f>
        <v>431624S5</v>
      </c>
      <c r="F122" s="268" t="str">
        <f t="shared" si="80"/>
        <v>431624S</v>
      </c>
      <c r="G122" s="249" t="str">
        <f>I122&amp;COUNTIF($I$4:I122,I122)</f>
        <v>4S16</v>
      </c>
      <c r="I122" s="249" t="s">
        <v>4</v>
      </c>
      <c r="J122" s="249" t="s">
        <v>610</v>
      </c>
      <c r="K122" s="249" t="s">
        <v>601</v>
      </c>
      <c r="L122" s="249" t="s">
        <v>450</v>
      </c>
      <c r="M122" s="249">
        <v>15.577999999999999</v>
      </c>
      <c r="N122" s="287">
        <v>43162</v>
      </c>
      <c r="O122" s="241"/>
      <c r="S122" s="249" t="str">
        <f t="shared" si="81"/>
        <v>-</v>
      </c>
      <c r="T122" s="249" t="str">
        <f t="shared" si="66"/>
        <v>4EX119</v>
      </c>
      <c r="U122" s="249">
        <v>119</v>
      </c>
      <c r="V122" s="249">
        <f t="shared" si="67"/>
        <v>0</v>
      </c>
      <c r="W122" s="249">
        <f t="shared" si="68"/>
        <v>0</v>
      </c>
      <c r="X122" s="249">
        <f t="shared" si="69"/>
        <v>0</v>
      </c>
      <c r="Y122" s="249">
        <f t="shared" si="70"/>
        <v>0</v>
      </c>
      <c r="Z122" s="249" t="str">
        <f t="shared" si="71"/>
        <v>-</v>
      </c>
      <c r="AA122" s="268">
        <f t="shared" si="72"/>
        <v>0</v>
      </c>
      <c r="AB122" s="269"/>
      <c r="AC122" s="292" t="e">
        <f t="shared" si="82"/>
        <v>#NUM!</v>
      </c>
      <c r="AD122" s="249">
        <v>119</v>
      </c>
      <c r="AE122" s="249" t="str">
        <f t="shared" si="83"/>
        <v>-</v>
      </c>
      <c r="AF122" s="203" t="str">
        <f t="shared" si="84"/>
        <v>-</v>
      </c>
      <c r="AG122" s="204" t="str">
        <f t="shared" si="85"/>
        <v>-</v>
      </c>
      <c r="AH122" s="249" t="str">
        <f t="shared" si="86"/>
        <v>-</v>
      </c>
      <c r="AI122" s="249" t="str">
        <f t="shared" si="87"/>
        <v>-</v>
      </c>
      <c r="AJ122" s="268" t="str">
        <f t="shared" si="88"/>
        <v>-</v>
      </c>
      <c r="AK122" s="249" t="str">
        <f t="shared" si="114"/>
        <v>- -</v>
      </c>
      <c r="AL122" s="249" t="str">
        <f>COUNTIF($AK$4:AK122,AK122)&amp;AK122</f>
        <v>8- -</v>
      </c>
      <c r="AM122" s="138"/>
      <c r="AN122" s="138"/>
      <c r="BT122" s="249" t="str">
        <f>CF122&amp;COUNTIF($CF$4:CF122,CF122)</f>
        <v>FALSE68</v>
      </c>
      <c r="BU122" s="334" t="str">
        <f t="shared" si="92"/>
        <v>6AWDQuinticeFouche</v>
      </c>
      <c r="BW122" s="241" t="str">
        <f t="shared" si="93"/>
        <v>2018119</v>
      </c>
      <c r="BX122" s="249">
        <v>119</v>
      </c>
      <c r="BY122" s="249" t="str">
        <f t="shared" si="94"/>
        <v>6AWD</v>
      </c>
      <c r="BZ122" s="249" t="str">
        <f t="shared" si="95"/>
        <v>Quintice</v>
      </c>
      <c r="CA122" s="249" t="str">
        <f t="shared" si="96"/>
        <v>Fouche</v>
      </c>
      <c r="CB122" s="249" t="str">
        <f t="shared" si="97"/>
        <v>Nissan GTR</v>
      </c>
      <c r="CC122" s="249">
        <f t="shared" si="98"/>
        <v>10.776</v>
      </c>
      <c r="CD122" s="345">
        <f t="shared" si="99"/>
        <v>43162</v>
      </c>
      <c r="CE122" s="249">
        <f t="array" ref="CE122">MIN(IF(C:C=BU122,M:M))</f>
        <v>10.532</v>
      </c>
      <c r="CF122" s="249" t="b">
        <f t="shared" si="100"/>
        <v>0</v>
      </c>
      <c r="CI122" s="241" t="str">
        <f t="shared" si="101"/>
        <v>TRUE119</v>
      </c>
      <c r="CK122" s="249">
        <v>119</v>
      </c>
      <c r="CL122" s="249" t="str">
        <f t="shared" si="108"/>
        <v>UNLI STD</v>
      </c>
      <c r="CM122" s="249" t="str">
        <f t="shared" si="109"/>
        <v>JEVON</v>
      </c>
      <c r="CN122" s="249" t="str">
        <f t="shared" si="110"/>
        <v>JOHNSON</v>
      </c>
      <c r="CO122" s="249" t="str">
        <f t="shared" si="111"/>
        <v>BMW S1000RR</v>
      </c>
      <c r="CP122" s="249">
        <f t="shared" si="112"/>
        <v>9.891</v>
      </c>
      <c r="CQ122" s="345">
        <f t="shared" si="113"/>
        <v>43365</v>
      </c>
    </row>
    <row r="123" spans="1:95" x14ac:dyDescent="0.3">
      <c r="A123" s="249" t="str">
        <f>B123&amp;COUNTIF(B$4:$B123,B123)</f>
        <v>2018116</v>
      </c>
      <c r="B123" s="249">
        <f t="shared" si="78"/>
        <v>2018</v>
      </c>
      <c r="C123" s="249" t="str">
        <f t="shared" si="79"/>
        <v>6ARMikeLewis</v>
      </c>
      <c r="D123" s="268" t="str">
        <f>N123&amp;COUNTIF(N$4:$N123,N123)</f>
        <v>4316239</v>
      </c>
      <c r="E123" s="268" t="str">
        <f>F123&amp;COUNTIF(F$4:$F123,F123)</f>
        <v>431626AR1</v>
      </c>
      <c r="F123" s="268" t="str">
        <f t="shared" si="80"/>
        <v>431626AR</v>
      </c>
      <c r="G123" s="249" t="str">
        <f>I123&amp;COUNTIF($I$4:I123,I123)</f>
        <v>6AR4</v>
      </c>
      <c r="I123" s="249" t="s">
        <v>93</v>
      </c>
      <c r="J123" s="249" t="s">
        <v>182</v>
      </c>
      <c r="K123" s="249" t="s">
        <v>217</v>
      </c>
      <c r="L123" s="249" t="s">
        <v>428</v>
      </c>
      <c r="M123" s="249">
        <v>13.659000000000001</v>
      </c>
      <c r="N123" s="287">
        <v>43162</v>
      </c>
      <c r="O123" s="241"/>
      <c r="S123" s="249" t="str">
        <f t="shared" si="81"/>
        <v>-</v>
      </c>
      <c r="T123" s="249" t="str">
        <f t="shared" si="66"/>
        <v>4EX120</v>
      </c>
      <c r="U123" s="249">
        <v>120</v>
      </c>
      <c r="V123" s="249">
        <f t="shared" si="67"/>
        <v>0</v>
      </c>
      <c r="W123" s="249">
        <f t="shared" si="68"/>
        <v>0</v>
      </c>
      <c r="X123" s="249">
        <f t="shared" si="69"/>
        <v>0</v>
      </c>
      <c r="Y123" s="249">
        <f t="shared" si="70"/>
        <v>0</v>
      </c>
      <c r="Z123" s="249" t="str">
        <f t="shared" si="71"/>
        <v>-</v>
      </c>
      <c r="AA123" s="268">
        <f t="shared" si="72"/>
        <v>0</v>
      </c>
      <c r="AB123" s="269"/>
      <c r="AC123" s="292" t="e">
        <f t="shared" si="82"/>
        <v>#NUM!</v>
      </c>
      <c r="AD123" s="249">
        <v>120</v>
      </c>
      <c r="AE123" s="249" t="str">
        <f t="shared" si="83"/>
        <v>-</v>
      </c>
      <c r="AF123" s="203" t="str">
        <f t="shared" si="84"/>
        <v>-</v>
      </c>
      <c r="AG123" s="204" t="str">
        <f t="shared" si="85"/>
        <v>-</v>
      </c>
      <c r="AH123" s="249" t="str">
        <f t="shared" si="86"/>
        <v>-</v>
      </c>
      <c r="AI123" s="249" t="str">
        <f t="shared" si="87"/>
        <v>-</v>
      </c>
      <c r="AJ123" s="268" t="str">
        <f t="shared" si="88"/>
        <v>-</v>
      </c>
      <c r="AK123" s="249" t="str">
        <f t="shared" si="114"/>
        <v>- -</v>
      </c>
      <c r="AL123" s="249" t="str">
        <f>COUNTIF($AK$4:AK123,AK123)&amp;AK123</f>
        <v>9- -</v>
      </c>
      <c r="AM123" s="138"/>
      <c r="AN123" s="138"/>
      <c r="BT123" s="249" t="str">
        <f>CF123&amp;COUNTIF($CF$4:CF123,CF123)</f>
        <v>FALSE69</v>
      </c>
      <c r="BU123" s="334" t="str">
        <f t="shared" si="92"/>
        <v>6AWDCraigLawrence</v>
      </c>
      <c r="BW123" s="241" t="str">
        <f t="shared" si="93"/>
        <v>2018120</v>
      </c>
      <c r="BX123" s="249">
        <v>120</v>
      </c>
      <c r="BY123" s="249" t="str">
        <f t="shared" si="94"/>
        <v>6AWD</v>
      </c>
      <c r="BZ123" s="249" t="str">
        <f t="shared" si="95"/>
        <v>Craig</v>
      </c>
      <c r="CA123" s="249" t="str">
        <f t="shared" si="96"/>
        <v>Lawrence</v>
      </c>
      <c r="CB123" s="249" t="str">
        <f t="shared" si="97"/>
        <v>Porche</v>
      </c>
      <c r="CC123" s="249">
        <f t="shared" si="98"/>
        <v>10.993</v>
      </c>
      <c r="CD123" s="345">
        <f t="shared" si="99"/>
        <v>43162</v>
      </c>
      <c r="CE123" s="249">
        <f t="array" ref="CE123">MIN(IF(C:C=BU123,M:M))</f>
        <v>10.831</v>
      </c>
      <c r="CF123" s="249" t="b">
        <f t="shared" si="100"/>
        <v>0</v>
      </c>
      <c r="CI123" s="241" t="str">
        <f t="shared" si="101"/>
        <v>TRUE120</v>
      </c>
      <c r="CK123" s="249">
        <v>120</v>
      </c>
      <c r="CL123" s="249" t="str">
        <f t="shared" si="108"/>
        <v>UNLI STD</v>
      </c>
      <c r="CM123" s="249" t="str">
        <f t="shared" si="109"/>
        <v>HAYDEN</v>
      </c>
      <c r="CN123" s="249" t="str">
        <f t="shared" si="110"/>
        <v>KOOPMAN</v>
      </c>
      <c r="CO123" s="249" t="str">
        <f t="shared" si="111"/>
        <v>SUZUKI GSXR750</v>
      </c>
      <c r="CP123" s="249">
        <f t="shared" si="112"/>
        <v>10.367000000000001</v>
      </c>
      <c r="CQ123" s="345">
        <f t="shared" si="113"/>
        <v>43365</v>
      </c>
    </row>
    <row r="124" spans="1:95" x14ac:dyDescent="0.3">
      <c r="A124" s="249" t="str">
        <f>B124&amp;COUNTIF(B$4:$B124,B124)</f>
        <v>2018117</v>
      </c>
      <c r="B124" s="249">
        <f t="shared" si="78"/>
        <v>2018</v>
      </c>
      <c r="C124" s="249" t="str">
        <f t="shared" si="79"/>
        <v>6ARTashriqRasdien</v>
      </c>
      <c r="D124" s="268" t="str">
        <f>N124&amp;COUNTIF(N$4:$N124,N124)</f>
        <v>4316240</v>
      </c>
      <c r="E124" s="268" t="str">
        <f>F124&amp;COUNTIF(F$4:$F124,F124)</f>
        <v>431626AR2</v>
      </c>
      <c r="F124" s="268" t="str">
        <f t="shared" si="80"/>
        <v>431626AR</v>
      </c>
      <c r="G124" s="249" t="str">
        <f>I124&amp;COUNTIF($I$4:I124,I124)</f>
        <v>6AR5</v>
      </c>
      <c r="I124" s="249" t="s">
        <v>93</v>
      </c>
      <c r="J124" s="249" t="s">
        <v>242</v>
      </c>
      <c r="K124" s="249" t="s">
        <v>243</v>
      </c>
      <c r="L124" s="249" t="s">
        <v>428</v>
      </c>
      <c r="M124" s="249">
        <v>14.036</v>
      </c>
      <c r="N124" s="287">
        <v>43162</v>
      </c>
      <c r="O124" s="241"/>
      <c r="S124" s="249" t="str">
        <f t="shared" si="81"/>
        <v>-</v>
      </c>
      <c r="T124" s="249" t="str">
        <f t="shared" si="66"/>
        <v>4EX121</v>
      </c>
      <c r="U124" s="249">
        <v>121</v>
      </c>
      <c r="V124" s="249">
        <f t="shared" si="67"/>
        <v>0</v>
      </c>
      <c r="W124" s="249">
        <f t="shared" si="68"/>
        <v>0</v>
      </c>
      <c r="X124" s="249">
        <f t="shared" si="69"/>
        <v>0</v>
      </c>
      <c r="Y124" s="249">
        <f t="shared" si="70"/>
        <v>0</v>
      </c>
      <c r="Z124" s="249" t="str">
        <f t="shared" si="71"/>
        <v>-</v>
      </c>
      <c r="AA124" s="268">
        <f t="shared" si="72"/>
        <v>0</v>
      </c>
      <c r="AB124" s="269"/>
      <c r="AC124" s="292" t="e">
        <f t="shared" si="82"/>
        <v>#NUM!</v>
      </c>
      <c r="AD124" s="249">
        <v>121</v>
      </c>
      <c r="AE124" s="249" t="str">
        <f t="shared" si="83"/>
        <v>-</v>
      </c>
      <c r="AF124" s="203" t="str">
        <f t="shared" si="84"/>
        <v>-</v>
      </c>
      <c r="AG124" s="204" t="str">
        <f t="shared" si="85"/>
        <v>-</v>
      </c>
      <c r="AH124" s="249" t="str">
        <f t="shared" si="86"/>
        <v>-</v>
      </c>
      <c r="AI124" s="249" t="str">
        <f t="shared" si="87"/>
        <v>-</v>
      </c>
      <c r="AJ124" s="268" t="str">
        <f t="shared" si="88"/>
        <v>-</v>
      </c>
      <c r="AK124" s="249" t="str">
        <f t="shared" si="114"/>
        <v>- -</v>
      </c>
      <c r="AL124" s="249" t="str">
        <f>COUNTIF($AK$4:AK124,AK124)&amp;AK124</f>
        <v>10- -</v>
      </c>
      <c r="AM124" s="138"/>
      <c r="AN124" s="138"/>
      <c r="BT124" s="249" t="str">
        <f>CF124&amp;COUNTIF($CF$4:CF124,CF124)</f>
        <v>TRUE52</v>
      </c>
      <c r="BU124" s="334" t="str">
        <f t="shared" si="92"/>
        <v>6AWDJacquesKlase</v>
      </c>
      <c r="BW124" s="241" t="str">
        <f t="shared" si="93"/>
        <v>2018121</v>
      </c>
      <c r="BX124" s="249">
        <v>121</v>
      </c>
      <c r="BY124" s="249" t="str">
        <f t="shared" si="94"/>
        <v>6AWD</v>
      </c>
      <c r="BZ124" s="249" t="str">
        <f t="shared" si="95"/>
        <v>Jacques</v>
      </c>
      <c r="CA124" s="249" t="str">
        <f t="shared" si="96"/>
        <v>Klase</v>
      </c>
      <c r="CB124" s="249" t="str">
        <f t="shared" si="97"/>
        <v>Nissan GTR</v>
      </c>
      <c r="CC124" s="249">
        <f t="shared" si="98"/>
        <v>11.151</v>
      </c>
      <c r="CD124" s="345">
        <f t="shared" si="99"/>
        <v>43162</v>
      </c>
      <c r="CE124" s="249">
        <f t="array" ref="CE124">MIN(IF(C:C=BU124,M:M))</f>
        <v>11.151</v>
      </c>
      <c r="CF124" s="249" t="b">
        <f t="shared" si="100"/>
        <v>1</v>
      </c>
      <c r="CI124" s="241" t="str">
        <f t="shared" si="101"/>
        <v>TRUE121</v>
      </c>
      <c r="CK124" s="249">
        <v>121</v>
      </c>
      <c r="CL124" s="249" t="e">
        <f t="shared" si="108"/>
        <v>#N/A</v>
      </c>
      <c r="CM124" s="249" t="e">
        <f t="shared" si="109"/>
        <v>#N/A</v>
      </c>
      <c r="CN124" s="249" t="e">
        <f t="shared" si="110"/>
        <v>#N/A</v>
      </c>
      <c r="CO124" s="249" t="e">
        <f t="shared" si="111"/>
        <v>#N/A</v>
      </c>
      <c r="CP124" s="249" t="e">
        <f t="shared" si="112"/>
        <v>#N/A</v>
      </c>
      <c r="CQ124" s="345" t="e">
        <f t="shared" si="113"/>
        <v>#N/A</v>
      </c>
    </row>
    <row r="125" spans="1:95" x14ac:dyDescent="0.3">
      <c r="A125" s="249" t="str">
        <f>B125&amp;COUNTIF(B$4:$B125,B125)</f>
        <v>2018118</v>
      </c>
      <c r="B125" s="249">
        <f t="shared" si="78"/>
        <v>2018</v>
      </c>
      <c r="C125" s="249" t="str">
        <f t="shared" si="79"/>
        <v>6ARShiraazMahomed</v>
      </c>
      <c r="D125" s="268" t="str">
        <f>N125&amp;COUNTIF(N$4:$N125,N125)</f>
        <v>4316241</v>
      </c>
      <c r="E125" s="268" t="str">
        <f>F125&amp;COUNTIF(F$4:$F125,F125)</f>
        <v>431626AR3</v>
      </c>
      <c r="F125" s="268" t="str">
        <f t="shared" si="80"/>
        <v>431626AR</v>
      </c>
      <c r="G125" s="249" t="str">
        <f>I125&amp;COUNTIF($I$4:I125,I125)</f>
        <v>6AR6</v>
      </c>
      <c r="I125" s="249" t="s">
        <v>93</v>
      </c>
      <c r="J125" s="249" t="s">
        <v>219</v>
      </c>
      <c r="K125" s="249" t="s">
        <v>220</v>
      </c>
      <c r="L125" s="249" t="s">
        <v>469</v>
      </c>
      <c r="M125" s="249">
        <v>15.023999999999999</v>
      </c>
      <c r="N125" s="287">
        <v>43162</v>
      </c>
      <c r="O125" s="241"/>
      <c r="S125" s="249" t="str">
        <f t="shared" si="81"/>
        <v>-</v>
      </c>
      <c r="T125" s="249" t="str">
        <f t="shared" si="66"/>
        <v>4EX122</v>
      </c>
      <c r="U125" s="249">
        <v>122</v>
      </c>
      <c r="V125" s="249">
        <f t="shared" si="67"/>
        <v>0</v>
      </c>
      <c r="W125" s="249">
        <f t="shared" si="68"/>
        <v>0</v>
      </c>
      <c r="X125" s="249">
        <f t="shared" si="69"/>
        <v>0</v>
      </c>
      <c r="Y125" s="249">
        <f t="shared" si="70"/>
        <v>0</v>
      </c>
      <c r="Z125" s="249" t="str">
        <f t="shared" si="71"/>
        <v>-</v>
      </c>
      <c r="AA125" s="268">
        <f t="shared" si="72"/>
        <v>0</v>
      </c>
      <c r="AB125" s="269"/>
      <c r="AC125" s="292" t="e">
        <f t="shared" si="82"/>
        <v>#NUM!</v>
      </c>
      <c r="AD125" s="249">
        <v>122</v>
      </c>
      <c r="AE125" s="249" t="str">
        <f t="shared" si="83"/>
        <v>-</v>
      </c>
      <c r="AF125" s="203" t="str">
        <f t="shared" si="84"/>
        <v>-</v>
      </c>
      <c r="AG125" s="204" t="str">
        <f t="shared" si="85"/>
        <v>-</v>
      </c>
      <c r="AH125" s="249" t="str">
        <f t="shared" si="86"/>
        <v>-</v>
      </c>
      <c r="AI125" s="249" t="str">
        <f t="shared" si="87"/>
        <v>-</v>
      </c>
      <c r="AJ125" s="268" t="str">
        <f t="shared" si="88"/>
        <v>-</v>
      </c>
      <c r="AK125" s="249" t="str">
        <f t="shared" si="114"/>
        <v>- -</v>
      </c>
      <c r="AL125" s="249" t="str">
        <f>COUNTIF($AK$4:AK125,AK125)&amp;AK125</f>
        <v>11- -</v>
      </c>
      <c r="AM125" s="138"/>
      <c r="AN125" s="138"/>
      <c r="BT125" s="249" t="str">
        <f>CF125&amp;COUNTIF($CF$4:CF125,CF125)</f>
        <v>FALSE70</v>
      </c>
      <c r="BU125" s="334" t="str">
        <f t="shared" si="92"/>
        <v>6AWDGordonNicholson</v>
      </c>
      <c r="BW125" s="241" t="str">
        <f t="shared" si="93"/>
        <v>2018122</v>
      </c>
      <c r="BX125" s="249">
        <v>122</v>
      </c>
      <c r="BY125" s="249" t="str">
        <f t="shared" si="94"/>
        <v>6AWD</v>
      </c>
      <c r="BZ125" s="249" t="str">
        <f t="shared" si="95"/>
        <v>Gordon</v>
      </c>
      <c r="CA125" s="249" t="str">
        <f t="shared" si="96"/>
        <v>Nicholson</v>
      </c>
      <c r="CB125" s="249" t="str">
        <f t="shared" si="97"/>
        <v>Nissan GTR</v>
      </c>
      <c r="CC125" s="249">
        <f t="shared" si="98"/>
        <v>11.75</v>
      </c>
      <c r="CD125" s="345">
        <f t="shared" si="99"/>
        <v>43162</v>
      </c>
      <c r="CE125" s="249">
        <f t="array" ref="CE125">MIN(IF(C:C=BU125,M:M))</f>
        <v>10.904</v>
      </c>
      <c r="CF125" s="249" t="b">
        <f t="shared" si="100"/>
        <v>0</v>
      </c>
      <c r="CI125" s="241" t="str">
        <f t="shared" si="101"/>
        <v>TRUE122</v>
      </c>
      <c r="CK125" s="249">
        <v>122</v>
      </c>
    </row>
    <row r="126" spans="1:95" x14ac:dyDescent="0.3">
      <c r="A126" s="249" t="str">
        <f>B126&amp;COUNTIF(B$4:$B126,B126)</f>
        <v>2018119</v>
      </c>
      <c r="B126" s="249">
        <f t="shared" si="78"/>
        <v>2018</v>
      </c>
      <c r="C126" s="249" t="str">
        <f t="shared" si="79"/>
        <v>6AWDQuinticeFouche</v>
      </c>
      <c r="D126" s="268" t="str">
        <f>N126&amp;COUNTIF(N$4:$N126,N126)</f>
        <v>4316242</v>
      </c>
      <c r="E126" s="268" t="str">
        <f>F126&amp;COUNTIF(F$4:$F126,F126)</f>
        <v>431626AWD1</v>
      </c>
      <c r="F126" s="268" t="str">
        <f t="shared" si="80"/>
        <v>431626AWD</v>
      </c>
      <c r="G126" s="249" t="str">
        <f>I126&amp;COUNTIF($I$4:I126,I126)</f>
        <v>6AWD5</v>
      </c>
      <c r="I126" s="249" t="s">
        <v>84</v>
      </c>
      <c r="J126" s="249" t="s">
        <v>197</v>
      </c>
      <c r="K126" s="249" t="s">
        <v>196</v>
      </c>
      <c r="L126" s="249" t="s">
        <v>429</v>
      </c>
      <c r="M126" s="249">
        <v>10.776</v>
      </c>
      <c r="N126" s="287">
        <v>43162</v>
      </c>
      <c r="O126" s="241"/>
      <c r="S126" s="249" t="str">
        <f t="shared" si="81"/>
        <v>-</v>
      </c>
      <c r="T126" s="249" t="str">
        <f t="shared" si="66"/>
        <v>4EX123</v>
      </c>
      <c r="U126" s="249">
        <v>123</v>
      </c>
      <c r="V126" s="249">
        <f t="shared" si="67"/>
        <v>0</v>
      </c>
      <c r="W126" s="249">
        <f t="shared" si="68"/>
        <v>0</v>
      </c>
      <c r="X126" s="249">
        <f t="shared" si="69"/>
        <v>0</v>
      </c>
      <c r="Y126" s="249">
        <f t="shared" si="70"/>
        <v>0</v>
      </c>
      <c r="Z126" s="249" t="str">
        <f t="shared" si="71"/>
        <v>-</v>
      </c>
      <c r="AA126" s="268">
        <f t="shared" si="72"/>
        <v>0</v>
      </c>
      <c r="AB126" s="269"/>
      <c r="AC126" s="292" t="e">
        <f t="shared" si="82"/>
        <v>#NUM!</v>
      </c>
      <c r="AD126" s="249">
        <v>123</v>
      </c>
      <c r="AE126" s="249" t="str">
        <f t="shared" si="83"/>
        <v>-</v>
      </c>
      <c r="AF126" s="203" t="str">
        <f t="shared" si="84"/>
        <v>-</v>
      </c>
      <c r="AG126" s="204" t="str">
        <f t="shared" si="85"/>
        <v>-</v>
      </c>
      <c r="AH126" s="249" t="str">
        <f t="shared" si="86"/>
        <v>-</v>
      </c>
      <c r="AI126" s="249" t="str">
        <f t="shared" si="87"/>
        <v>-</v>
      </c>
      <c r="AJ126" s="268" t="str">
        <f t="shared" si="88"/>
        <v>-</v>
      </c>
      <c r="AK126" s="249" t="str">
        <f t="shared" si="114"/>
        <v>- -</v>
      </c>
      <c r="AL126" s="249" t="str">
        <f>COUNTIF($AK$4:AK126,AK126)&amp;AK126</f>
        <v>12- -</v>
      </c>
      <c r="AM126" s="138"/>
      <c r="AN126" s="138"/>
      <c r="BT126" s="249" t="str">
        <f>CF126&amp;COUNTIF($CF$4:CF126,CF126)</f>
        <v>FALSE71</v>
      </c>
      <c r="BU126" s="334" t="str">
        <f t="shared" si="92"/>
        <v>6BRHermanMostert</v>
      </c>
      <c r="BW126" s="241" t="str">
        <f t="shared" si="93"/>
        <v>2018123</v>
      </c>
      <c r="BX126" s="249">
        <v>123</v>
      </c>
      <c r="BY126" s="249" t="str">
        <f t="shared" si="94"/>
        <v>6BR</v>
      </c>
      <c r="BZ126" s="249" t="str">
        <f t="shared" si="95"/>
        <v>Herman</v>
      </c>
      <c r="CA126" s="249" t="str">
        <f t="shared" si="96"/>
        <v>Mostert</v>
      </c>
      <c r="CB126" s="249" t="str">
        <f t="shared" si="97"/>
        <v>Toyota Corrola</v>
      </c>
      <c r="CC126" s="249">
        <f t="shared" si="98"/>
        <v>11.695</v>
      </c>
      <c r="CD126" s="345">
        <f t="shared" si="99"/>
        <v>43162</v>
      </c>
      <c r="CE126" s="249">
        <f t="array" ref="CE126">MIN(IF(C:C=BU126,M:M))</f>
        <v>10.877000000000001</v>
      </c>
      <c r="CF126" s="249" t="b">
        <f t="shared" si="100"/>
        <v>0</v>
      </c>
      <c r="CI126" s="241" t="str">
        <f t="shared" si="101"/>
        <v>TRUE123</v>
      </c>
      <c r="CK126" s="249">
        <v>123</v>
      </c>
    </row>
    <row r="127" spans="1:95" x14ac:dyDescent="0.3">
      <c r="A127" s="249" t="str">
        <f>B127&amp;COUNTIF(B$4:$B127,B127)</f>
        <v>2018120</v>
      </c>
      <c r="B127" s="249">
        <f t="shared" si="78"/>
        <v>2018</v>
      </c>
      <c r="C127" s="249" t="str">
        <f t="shared" si="79"/>
        <v>6AWDCraigLawrence</v>
      </c>
      <c r="D127" s="268" t="str">
        <f>N127&amp;COUNTIF(N$4:$N127,N127)</f>
        <v>4316243</v>
      </c>
      <c r="E127" s="268" t="str">
        <f>F127&amp;COUNTIF(F$4:$F127,F127)</f>
        <v>431626AWD2</v>
      </c>
      <c r="F127" s="268" t="str">
        <f t="shared" si="80"/>
        <v>431626AWD</v>
      </c>
      <c r="G127" s="249" t="str">
        <f>I127&amp;COUNTIF($I$4:I127,I127)</f>
        <v>6AWD6</v>
      </c>
      <c r="I127" s="249" t="s">
        <v>84</v>
      </c>
      <c r="J127" s="249" t="s">
        <v>213</v>
      </c>
      <c r="K127" s="249" t="s">
        <v>214</v>
      </c>
      <c r="L127" s="249" t="s">
        <v>451</v>
      </c>
      <c r="M127" s="249">
        <v>10.993</v>
      </c>
      <c r="N127" s="287">
        <v>43162</v>
      </c>
      <c r="O127" s="241"/>
      <c r="S127" s="249" t="str">
        <f t="shared" si="81"/>
        <v>-</v>
      </c>
      <c r="T127" s="249" t="str">
        <f t="shared" si="66"/>
        <v>4EX124</v>
      </c>
      <c r="U127" s="249">
        <v>124</v>
      </c>
      <c r="V127" s="249">
        <f t="shared" si="67"/>
        <v>0</v>
      </c>
      <c r="W127" s="249">
        <f t="shared" si="68"/>
        <v>0</v>
      </c>
      <c r="X127" s="249">
        <f t="shared" si="69"/>
        <v>0</v>
      </c>
      <c r="Y127" s="249">
        <f t="shared" si="70"/>
        <v>0</v>
      </c>
      <c r="Z127" s="249" t="str">
        <f t="shared" si="71"/>
        <v>-</v>
      </c>
      <c r="AA127" s="268">
        <f t="shared" si="72"/>
        <v>0</v>
      </c>
      <c r="AB127" s="269"/>
      <c r="AC127" s="292" t="e">
        <f t="shared" si="82"/>
        <v>#NUM!</v>
      </c>
      <c r="AD127" s="249">
        <v>124</v>
      </c>
      <c r="AE127" s="249" t="str">
        <f t="shared" si="83"/>
        <v>-</v>
      </c>
      <c r="AF127" s="203" t="str">
        <f t="shared" si="84"/>
        <v>-</v>
      </c>
      <c r="AG127" s="204" t="str">
        <f t="shared" si="85"/>
        <v>-</v>
      </c>
      <c r="AH127" s="249" t="str">
        <f t="shared" si="86"/>
        <v>-</v>
      </c>
      <c r="AI127" s="249" t="str">
        <f t="shared" si="87"/>
        <v>-</v>
      </c>
      <c r="AJ127" s="268" t="str">
        <f t="shared" si="88"/>
        <v>-</v>
      </c>
      <c r="AK127" s="249" t="str">
        <f t="shared" si="114"/>
        <v>- -</v>
      </c>
      <c r="AL127" s="249" t="str">
        <f>COUNTIF($AK$4:AK127,AK127)&amp;AK127</f>
        <v>13- -</v>
      </c>
      <c r="AM127" s="138"/>
      <c r="AN127" s="138"/>
      <c r="BT127" s="249" t="str">
        <f>CF127&amp;COUNTIF($CF$4:CF127,CF127)</f>
        <v>TRUE53</v>
      </c>
      <c r="BU127" s="334" t="str">
        <f t="shared" si="92"/>
        <v>6BRWayneWittstock</v>
      </c>
      <c r="BW127" s="241" t="str">
        <f t="shared" si="93"/>
        <v>2018124</v>
      </c>
      <c r="BX127" s="249">
        <v>124</v>
      </c>
      <c r="BY127" s="249" t="str">
        <f t="shared" si="94"/>
        <v>6BR</v>
      </c>
      <c r="BZ127" s="249" t="str">
        <f t="shared" si="95"/>
        <v>Wayne</v>
      </c>
      <c r="CA127" s="249" t="str">
        <f t="shared" si="96"/>
        <v>Wittstock</v>
      </c>
      <c r="CB127" s="249" t="str">
        <f t="shared" si="97"/>
        <v>BMW E36/Toyota</v>
      </c>
      <c r="CC127" s="249">
        <f t="shared" si="98"/>
        <v>16.303999999999998</v>
      </c>
      <c r="CD127" s="345">
        <f t="shared" si="99"/>
        <v>43162</v>
      </c>
      <c r="CE127" s="249">
        <f t="array" ref="CE127">MIN(IF(C:C=BU127,M:M))</f>
        <v>16.303999999999998</v>
      </c>
      <c r="CF127" s="249" t="b">
        <f t="shared" si="100"/>
        <v>1</v>
      </c>
      <c r="CI127" s="241" t="str">
        <f t="shared" si="101"/>
        <v>TRUE124</v>
      </c>
      <c r="CK127" s="249">
        <v>124</v>
      </c>
    </row>
    <row r="128" spans="1:95" x14ac:dyDescent="0.3">
      <c r="A128" s="249" t="str">
        <f>B128&amp;COUNTIF(B$4:$B128,B128)</f>
        <v>2018121</v>
      </c>
      <c r="B128" s="249">
        <f t="shared" si="78"/>
        <v>2018</v>
      </c>
      <c r="C128" s="249" t="str">
        <f t="shared" si="79"/>
        <v>6AWDJacquesKlase</v>
      </c>
      <c r="D128" s="268" t="str">
        <f>N128&amp;COUNTIF(N$4:$N128,N128)</f>
        <v>4316244</v>
      </c>
      <c r="E128" s="268" t="str">
        <f>F128&amp;COUNTIF(F$4:$F128,F128)</f>
        <v>431626AWD3</v>
      </c>
      <c r="F128" s="268" t="str">
        <f t="shared" si="80"/>
        <v>431626AWD</v>
      </c>
      <c r="G128" s="249" t="str">
        <f>I128&amp;COUNTIF($I$4:I128,I128)</f>
        <v>6AWD7</v>
      </c>
      <c r="I128" s="249" t="s">
        <v>84</v>
      </c>
      <c r="J128" s="249" t="s">
        <v>210</v>
      </c>
      <c r="K128" s="249" t="s">
        <v>211</v>
      </c>
      <c r="L128" s="249" t="s">
        <v>429</v>
      </c>
      <c r="M128" s="249">
        <v>11.151</v>
      </c>
      <c r="N128" s="287">
        <v>43162</v>
      </c>
      <c r="O128" s="241"/>
      <c r="S128" s="249" t="str">
        <f t="shared" si="81"/>
        <v>-</v>
      </c>
      <c r="T128" s="249" t="str">
        <f t="shared" si="66"/>
        <v>4EX125</v>
      </c>
      <c r="U128" s="249">
        <v>125</v>
      </c>
      <c r="V128" s="249">
        <f t="shared" si="67"/>
        <v>0</v>
      </c>
      <c r="W128" s="249">
        <f t="shared" si="68"/>
        <v>0</v>
      </c>
      <c r="X128" s="249">
        <f t="shared" si="69"/>
        <v>0</v>
      </c>
      <c r="Y128" s="249">
        <f t="shared" si="70"/>
        <v>0</v>
      </c>
      <c r="Z128" s="249" t="str">
        <f t="shared" si="71"/>
        <v>-</v>
      </c>
      <c r="AA128" s="268">
        <f t="shared" si="72"/>
        <v>0</v>
      </c>
      <c r="AB128" s="269"/>
      <c r="AC128" s="292" t="e">
        <f t="shared" si="82"/>
        <v>#NUM!</v>
      </c>
      <c r="AD128" s="249">
        <v>125</v>
      </c>
      <c r="AE128" s="249" t="str">
        <f t="shared" si="83"/>
        <v>-</v>
      </c>
      <c r="AF128" s="203" t="str">
        <f t="shared" si="84"/>
        <v>-</v>
      </c>
      <c r="AG128" s="204" t="str">
        <f t="shared" si="85"/>
        <v>-</v>
      </c>
      <c r="AH128" s="249" t="str">
        <f t="shared" si="86"/>
        <v>-</v>
      </c>
      <c r="AI128" s="249" t="str">
        <f t="shared" si="87"/>
        <v>-</v>
      </c>
      <c r="AJ128" s="268" t="str">
        <f t="shared" si="88"/>
        <v>-</v>
      </c>
      <c r="AK128" s="249" t="str">
        <f t="shared" si="114"/>
        <v>- -</v>
      </c>
      <c r="AL128" s="249" t="str">
        <f>COUNTIF($AK$4:AK128,AK128)&amp;AK128</f>
        <v>14- -</v>
      </c>
      <c r="AM128" s="138"/>
      <c r="AN128" s="138"/>
      <c r="BT128" s="249" t="str">
        <f>CF128&amp;COUNTIF($CF$4:CF128,CF128)</f>
        <v>TRUE54</v>
      </c>
      <c r="BU128" s="334" t="str">
        <f t="shared" si="92"/>
        <v>6CRHassanMoosa</v>
      </c>
      <c r="BW128" s="241" t="str">
        <f t="shared" si="93"/>
        <v>2018125</v>
      </c>
      <c r="BX128" s="249">
        <v>125</v>
      </c>
      <c r="BY128" s="249" t="str">
        <f t="shared" si="94"/>
        <v>6CR</v>
      </c>
      <c r="BZ128" s="249" t="str">
        <f t="shared" si="95"/>
        <v>Hassan</v>
      </c>
      <c r="CA128" s="249" t="str">
        <f t="shared" si="96"/>
        <v>Moosa</v>
      </c>
      <c r="CB128" s="249" t="str">
        <f t="shared" si="97"/>
        <v>BMW 135i</v>
      </c>
      <c r="CC128" s="249">
        <f t="shared" si="98"/>
        <v>11.6</v>
      </c>
      <c r="CD128" s="345">
        <f t="shared" si="99"/>
        <v>43162</v>
      </c>
      <c r="CE128" s="249">
        <f t="array" ref="CE128">MIN(IF(C:C=BU128,M:M))</f>
        <v>11.6</v>
      </c>
      <c r="CF128" s="249" t="b">
        <f t="shared" si="100"/>
        <v>1</v>
      </c>
      <c r="CI128" s="241" t="str">
        <f t="shared" si="101"/>
        <v>TRUE125</v>
      </c>
      <c r="CK128" s="249">
        <v>125</v>
      </c>
    </row>
    <row r="129" spans="1:89" x14ac:dyDescent="0.3">
      <c r="A129" s="249" t="str">
        <f>B129&amp;COUNTIF(B$4:$B129,B129)</f>
        <v>2018122</v>
      </c>
      <c r="B129" s="249">
        <f t="shared" si="78"/>
        <v>2018</v>
      </c>
      <c r="C129" s="249" t="str">
        <f t="shared" si="79"/>
        <v>6AWDGordonNicholson</v>
      </c>
      <c r="D129" s="268" t="str">
        <f>N129&amp;COUNTIF(N$4:$N129,N129)</f>
        <v>4316245</v>
      </c>
      <c r="E129" s="268" t="str">
        <f>F129&amp;COUNTIF(F$4:$F129,F129)</f>
        <v>431626AWD4</v>
      </c>
      <c r="F129" s="268" t="str">
        <f t="shared" si="80"/>
        <v>431626AWD</v>
      </c>
      <c r="G129" s="249" t="str">
        <f>I129&amp;COUNTIF($I$4:I129,I129)</f>
        <v>6AWD8</v>
      </c>
      <c r="I129" s="249" t="s">
        <v>84</v>
      </c>
      <c r="J129" s="249" t="s">
        <v>75</v>
      </c>
      <c r="K129" s="249" t="s">
        <v>231</v>
      </c>
      <c r="L129" s="249" t="s">
        <v>429</v>
      </c>
      <c r="M129" s="249">
        <v>11.75</v>
      </c>
      <c r="N129" s="287">
        <v>43162</v>
      </c>
      <c r="O129" s="241"/>
      <c r="S129" s="249" t="str">
        <f t="shared" si="81"/>
        <v>-</v>
      </c>
      <c r="T129" s="249" t="str">
        <f t="shared" si="66"/>
        <v>4EX126</v>
      </c>
      <c r="U129" s="249">
        <v>126</v>
      </c>
      <c r="V129" s="249">
        <f t="shared" si="67"/>
        <v>0</v>
      </c>
      <c r="W129" s="249">
        <f t="shared" si="68"/>
        <v>0</v>
      </c>
      <c r="X129" s="249">
        <f t="shared" si="69"/>
        <v>0</v>
      </c>
      <c r="Y129" s="249">
        <f t="shared" si="70"/>
        <v>0</v>
      </c>
      <c r="Z129" s="249" t="str">
        <f t="shared" si="71"/>
        <v>-</v>
      </c>
      <c r="AA129" s="268">
        <f t="shared" si="72"/>
        <v>0</v>
      </c>
      <c r="AB129" s="269"/>
      <c r="AC129" s="292" t="e">
        <f t="shared" si="82"/>
        <v>#NUM!</v>
      </c>
      <c r="AD129" s="249">
        <v>126</v>
      </c>
      <c r="AE129" s="249" t="str">
        <f t="shared" si="83"/>
        <v>-</v>
      </c>
      <c r="AF129" s="203" t="str">
        <f t="shared" si="84"/>
        <v>-</v>
      </c>
      <c r="AG129" s="204" t="str">
        <f t="shared" si="85"/>
        <v>-</v>
      </c>
      <c r="AH129" s="249" t="str">
        <f t="shared" si="86"/>
        <v>-</v>
      </c>
      <c r="AI129" s="249" t="str">
        <f t="shared" si="87"/>
        <v>-</v>
      </c>
      <c r="AJ129" s="268" t="str">
        <f t="shared" si="88"/>
        <v>-</v>
      </c>
      <c r="AK129" s="249" t="str">
        <f t="shared" si="114"/>
        <v>- -</v>
      </c>
      <c r="AL129" s="249" t="str">
        <f>COUNTIF($AK$4:AK129,AK129)&amp;AK129</f>
        <v>15- -</v>
      </c>
      <c r="AM129" s="138"/>
      <c r="AN129" s="138"/>
      <c r="BT129" s="249" t="str">
        <f>CF129&amp;COUNTIF($CF$4:CF129,CF129)</f>
        <v>FALSE72</v>
      </c>
      <c r="BU129" s="334" t="str">
        <f t="shared" si="92"/>
        <v>8ANazeemSirkhotte</v>
      </c>
      <c r="BW129" s="241" t="str">
        <f t="shared" si="93"/>
        <v>2018126</v>
      </c>
      <c r="BX129" s="249">
        <v>126</v>
      </c>
      <c r="BY129" s="249" t="str">
        <f t="shared" si="94"/>
        <v>8A</v>
      </c>
      <c r="BZ129" s="249" t="str">
        <f t="shared" si="95"/>
        <v>Nazeem</v>
      </c>
      <c r="CA129" s="249" t="str">
        <f t="shared" si="96"/>
        <v>Sirkhotte</v>
      </c>
      <c r="CB129" s="249" t="str">
        <f t="shared" si="97"/>
        <v>Toyota Lexus</v>
      </c>
      <c r="CC129" s="249">
        <f t="shared" si="98"/>
        <v>12.454000000000001</v>
      </c>
      <c r="CD129" s="345">
        <f t="shared" si="99"/>
        <v>43232</v>
      </c>
      <c r="CE129" s="249">
        <f t="array" ref="CE129">MIN(IF(C:C=BU129,M:M))</f>
        <v>12.154</v>
      </c>
      <c r="CF129" s="249" t="b">
        <f t="shared" si="100"/>
        <v>0</v>
      </c>
      <c r="CI129" s="241" t="str">
        <f t="shared" si="101"/>
        <v>TRUE126</v>
      </c>
      <c r="CK129" s="249">
        <v>126</v>
      </c>
    </row>
    <row r="130" spans="1:89" x14ac:dyDescent="0.3">
      <c r="A130" s="249" t="str">
        <f>B130&amp;COUNTIF(B$4:$B130,B130)</f>
        <v>2018123</v>
      </c>
      <c r="B130" s="249">
        <f t="shared" si="78"/>
        <v>2018</v>
      </c>
      <c r="C130" s="249" t="str">
        <f t="shared" si="79"/>
        <v>6BRHermanMostert</v>
      </c>
      <c r="D130" s="268" t="str">
        <f>N130&amp;COUNTIF(N$4:$N130,N130)</f>
        <v>4316246</v>
      </c>
      <c r="E130" s="268" t="str">
        <f>F130&amp;COUNTIF(F$4:$F130,F130)</f>
        <v>431626BR1</v>
      </c>
      <c r="F130" s="268" t="str">
        <f t="shared" si="80"/>
        <v>431626BR</v>
      </c>
      <c r="G130" s="249" t="str">
        <f>I130&amp;COUNTIF($I$4:I130,I130)</f>
        <v>6BR5</v>
      </c>
      <c r="I130" s="249" t="s">
        <v>5</v>
      </c>
      <c r="J130" s="249" t="s">
        <v>587</v>
      </c>
      <c r="K130" s="249" t="s">
        <v>227</v>
      </c>
      <c r="L130" s="249" t="s">
        <v>470</v>
      </c>
      <c r="M130" s="249">
        <v>11.695</v>
      </c>
      <c r="N130" s="287">
        <v>43162</v>
      </c>
      <c r="O130" s="241"/>
      <c r="S130" s="249" t="str">
        <f t="shared" si="81"/>
        <v>-</v>
      </c>
      <c r="T130" s="249" t="str">
        <f t="shared" si="66"/>
        <v>4EX127</v>
      </c>
      <c r="U130" s="249">
        <v>127</v>
      </c>
      <c r="V130" s="249">
        <f t="shared" si="67"/>
        <v>0</v>
      </c>
      <c r="W130" s="249">
        <f t="shared" si="68"/>
        <v>0</v>
      </c>
      <c r="X130" s="249">
        <f t="shared" si="69"/>
        <v>0</v>
      </c>
      <c r="Y130" s="249">
        <f t="shared" si="70"/>
        <v>0</v>
      </c>
      <c r="Z130" s="249" t="str">
        <f t="shared" si="71"/>
        <v>-</v>
      </c>
      <c r="AA130" s="268">
        <f t="shared" si="72"/>
        <v>0</v>
      </c>
      <c r="AB130" s="269"/>
      <c r="AC130" s="292" t="e">
        <f t="shared" si="82"/>
        <v>#NUM!</v>
      </c>
      <c r="AD130" s="249">
        <v>127</v>
      </c>
      <c r="AE130" s="249" t="str">
        <f t="shared" si="83"/>
        <v>-</v>
      </c>
      <c r="AF130" s="203" t="str">
        <f t="shared" si="84"/>
        <v>-</v>
      </c>
      <c r="AG130" s="204" t="str">
        <f t="shared" si="85"/>
        <v>-</v>
      </c>
      <c r="AH130" s="249" t="str">
        <f t="shared" si="86"/>
        <v>-</v>
      </c>
      <c r="AI130" s="249" t="str">
        <f t="shared" si="87"/>
        <v>-</v>
      </c>
      <c r="AJ130" s="268" t="str">
        <f t="shared" si="88"/>
        <v>-</v>
      </c>
      <c r="AK130" s="249" t="str">
        <f t="shared" si="114"/>
        <v>- -</v>
      </c>
      <c r="AL130" s="249" t="str">
        <f>COUNTIF($AK$4:AK130,AK130)&amp;AK130</f>
        <v>16- -</v>
      </c>
      <c r="AM130" s="138"/>
      <c r="AN130" s="138"/>
      <c r="BT130" s="249" t="str">
        <f>CF130&amp;COUNTIF($CF$4:CF130,CF130)</f>
        <v>FALSE73</v>
      </c>
      <c r="BU130" s="334" t="str">
        <f t="shared" si="92"/>
        <v>EXDeanBosman</v>
      </c>
      <c r="BW130" s="241" t="str">
        <f t="shared" si="93"/>
        <v>2018127</v>
      </c>
      <c r="BX130" s="249">
        <v>127</v>
      </c>
      <c r="BY130" s="249" t="str">
        <f t="shared" si="94"/>
        <v>EX</v>
      </c>
      <c r="BZ130" s="249" t="str">
        <f t="shared" si="95"/>
        <v>Dean</v>
      </c>
      <c r="CA130" s="249" t="str">
        <f t="shared" si="96"/>
        <v>Bosman</v>
      </c>
      <c r="CB130" s="249" t="str">
        <f t="shared" si="97"/>
        <v>Mazda RX7</v>
      </c>
      <c r="CC130" s="249">
        <f t="shared" si="98"/>
        <v>10.509</v>
      </c>
      <c r="CD130" s="345">
        <f t="shared" si="99"/>
        <v>43162</v>
      </c>
      <c r="CE130" s="249">
        <f t="array" ref="CE130">MIN(IF(C:C=BU130,M:M))</f>
        <v>10.361000000000001</v>
      </c>
      <c r="CF130" s="249" t="b">
        <f t="shared" si="100"/>
        <v>0</v>
      </c>
      <c r="CI130" s="241" t="str">
        <f t="shared" si="101"/>
        <v>TRUE127</v>
      </c>
      <c r="CK130" s="249">
        <v>127</v>
      </c>
    </row>
    <row r="131" spans="1:89" x14ac:dyDescent="0.3">
      <c r="A131" s="249" t="str">
        <f>B131&amp;COUNTIF(B$4:$B131,B131)</f>
        <v>2018124</v>
      </c>
      <c r="B131" s="249">
        <f t="shared" si="78"/>
        <v>2018</v>
      </c>
      <c r="C131" s="249" t="str">
        <f t="shared" si="79"/>
        <v>6BRWayneWittstock</v>
      </c>
      <c r="D131" s="268" t="str">
        <f>N131&amp;COUNTIF(N$4:$N131,N131)</f>
        <v>4316247</v>
      </c>
      <c r="E131" s="268" t="str">
        <f>F131&amp;COUNTIF(F$4:$F131,F131)</f>
        <v>431626BR2</v>
      </c>
      <c r="F131" s="268" t="str">
        <f t="shared" si="80"/>
        <v>431626BR</v>
      </c>
      <c r="G131" s="249" t="str">
        <f>I131&amp;COUNTIF($I$4:I131,I131)</f>
        <v>6BR6</v>
      </c>
      <c r="I131" s="249" t="s">
        <v>5</v>
      </c>
      <c r="J131" s="249" t="s">
        <v>180</v>
      </c>
      <c r="K131" s="249" t="s">
        <v>265</v>
      </c>
      <c r="L131" s="249" t="s">
        <v>471</v>
      </c>
      <c r="M131" s="249">
        <v>16.303999999999998</v>
      </c>
      <c r="N131" s="287">
        <v>43162</v>
      </c>
      <c r="O131" s="241"/>
      <c r="S131" s="249" t="str">
        <f t="shared" si="81"/>
        <v>-</v>
      </c>
      <c r="T131" s="249" t="str">
        <f t="shared" si="66"/>
        <v>4EX128</v>
      </c>
      <c r="U131" s="249">
        <v>128</v>
      </c>
      <c r="V131" s="249">
        <f t="shared" si="67"/>
        <v>0</v>
      </c>
      <c r="W131" s="249">
        <f t="shared" si="68"/>
        <v>0</v>
      </c>
      <c r="X131" s="249">
        <f t="shared" si="69"/>
        <v>0</v>
      </c>
      <c r="Y131" s="249">
        <f t="shared" si="70"/>
        <v>0</v>
      </c>
      <c r="Z131" s="249" t="str">
        <f t="shared" si="71"/>
        <v>-</v>
      </c>
      <c r="AA131" s="268">
        <f t="shared" si="72"/>
        <v>0</v>
      </c>
      <c r="AB131" s="269"/>
      <c r="AC131" s="292" t="e">
        <f t="shared" si="82"/>
        <v>#NUM!</v>
      </c>
      <c r="AD131" s="249">
        <v>128</v>
      </c>
      <c r="AE131" s="249" t="str">
        <f t="shared" si="83"/>
        <v>-</v>
      </c>
      <c r="AF131" s="203" t="str">
        <f t="shared" si="84"/>
        <v>-</v>
      </c>
      <c r="AG131" s="204" t="str">
        <f t="shared" si="85"/>
        <v>-</v>
      </c>
      <c r="AH131" s="249" t="str">
        <f t="shared" si="86"/>
        <v>-</v>
      </c>
      <c r="AI131" s="249" t="str">
        <f t="shared" si="87"/>
        <v>-</v>
      </c>
      <c r="AJ131" s="268" t="str">
        <f t="shared" si="88"/>
        <v>-</v>
      </c>
      <c r="AK131" s="249" t="str">
        <f t="shared" si="114"/>
        <v>- -</v>
      </c>
      <c r="AL131" s="249" t="str">
        <f>COUNTIF($AK$4:AK131,AK131)&amp;AK131</f>
        <v>17- -</v>
      </c>
      <c r="AM131" s="138"/>
      <c r="AN131" s="138"/>
      <c r="BT131" s="249" t="str">
        <f>CF131&amp;COUNTIF($CF$4:CF131,CF131)</f>
        <v>FALSE74</v>
      </c>
      <c r="BU131" s="334" t="str">
        <f t="shared" si="92"/>
        <v>EXWayneSmith</v>
      </c>
      <c r="BW131" s="241" t="str">
        <f t="shared" si="93"/>
        <v>2018128</v>
      </c>
      <c r="BX131" s="249">
        <v>128</v>
      </c>
      <c r="BY131" s="249" t="str">
        <f t="shared" si="94"/>
        <v>EX</v>
      </c>
      <c r="BZ131" s="249" t="str">
        <f t="shared" si="95"/>
        <v>Wayne</v>
      </c>
      <c r="CA131" s="249" t="str">
        <f t="shared" si="96"/>
        <v>Smith</v>
      </c>
      <c r="CB131" s="249" t="str">
        <f t="shared" si="97"/>
        <v>Nissan 200sx</v>
      </c>
      <c r="CC131" s="249">
        <f t="shared" si="98"/>
        <v>15.117000000000001</v>
      </c>
      <c r="CD131" s="345">
        <f t="shared" si="99"/>
        <v>43162</v>
      </c>
      <c r="CE131" s="249">
        <f t="array" ref="CE131">MIN(IF(C:C=BU131,M:M))</f>
        <v>12.396000000000001</v>
      </c>
      <c r="CF131" s="249" t="b">
        <f t="shared" si="100"/>
        <v>0</v>
      </c>
      <c r="CI131" s="241" t="str">
        <f t="shared" si="101"/>
        <v>TRUE128</v>
      </c>
      <c r="CK131" s="249">
        <v>128</v>
      </c>
    </row>
    <row r="132" spans="1:89" x14ac:dyDescent="0.3">
      <c r="A132" s="249" t="str">
        <f>B132&amp;COUNTIF(B$4:$B132,B132)</f>
        <v>2018125</v>
      </c>
      <c r="B132" s="249">
        <f t="shared" si="78"/>
        <v>2018</v>
      </c>
      <c r="C132" s="249" t="str">
        <f t="shared" si="79"/>
        <v>6CRHassanMoosa</v>
      </c>
      <c r="D132" s="268" t="str">
        <f>N132&amp;COUNTIF(N$4:$N132,N132)</f>
        <v>4316248</v>
      </c>
      <c r="E132" s="268" t="str">
        <f>F132&amp;COUNTIF(F$4:$F132,F132)</f>
        <v>431626CR1</v>
      </c>
      <c r="F132" s="268" t="str">
        <f t="shared" si="80"/>
        <v>431626CR</v>
      </c>
      <c r="G132" s="249" t="str">
        <f>I132&amp;COUNTIF($I$4:I132,I132)</f>
        <v>6CR1</v>
      </c>
      <c r="I132" s="249" t="s">
        <v>3</v>
      </c>
      <c r="J132" s="249" t="s">
        <v>638</v>
      </c>
      <c r="K132" s="249" t="s">
        <v>639</v>
      </c>
      <c r="L132" s="249" t="s">
        <v>472</v>
      </c>
      <c r="M132" s="249">
        <v>11.6</v>
      </c>
      <c r="N132" s="287">
        <v>43162</v>
      </c>
      <c r="O132" s="241"/>
      <c r="S132" s="249" t="str">
        <f t="shared" si="81"/>
        <v>-</v>
      </c>
      <c r="T132" s="249" t="str">
        <f t="shared" ref="T132:T195" si="115">$AW$2&amp;U132</f>
        <v>4EX129</v>
      </c>
      <c r="U132" s="249">
        <v>129</v>
      </c>
      <c r="V132" s="249">
        <f t="shared" ref="V132:V195" si="116">IF(ISERROR(VLOOKUP($T132,$G:$N,3,0)),0,VLOOKUP($T132,$G:$N,3,0))</f>
        <v>0</v>
      </c>
      <c r="W132" s="249">
        <f t="shared" ref="W132:W195" si="117">IF(ISERROR(VLOOKUP($T132,$G:$N,3,0)),0,VLOOKUP($T132,$G:$N,4,0))</f>
        <v>0</v>
      </c>
      <c r="X132" s="249">
        <f t="shared" ref="X132:X195" si="118">IF(ISERROR(VLOOKUP($T132,$G:$N,3,0)),0,VLOOKUP($T132,$G:$N,5,0))</f>
        <v>0</v>
      </c>
      <c r="Y132" s="249">
        <f t="shared" ref="Y132:Y195" si="119">IF(ISERROR(VLOOKUP($T132,$G:$N,3,0)),0,VLOOKUP($T132,$G:$N,6,0))</f>
        <v>0</v>
      </c>
      <c r="Z132" s="249" t="str">
        <f t="shared" ref="Z132:Z195" si="120">IF(ISERROR(VLOOKUP($T132,$G:$N,3,0)),"-",VLOOKUP($T132,$G:$N,7,0))</f>
        <v>-</v>
      </c>
      <c r="AA132" s="268">
        <f t="shared" ref="AA132:AA195" si="121">IF(ISERROR(VLOOKUP($T132,$G:$N,3,0)),0,VLOOKUP($T132,$G:$N,8,0))</f>
        <v>0</v>
      </c>
      <c r="AB132" s="269"/>
      <c r="AC132" s="292" t="e">
        <f t="shared" si="82"/>
        <v>#NUM!</v>
      </c>
      <c r="AD132" s="249">
        <v>129</v>
      </c>
      <c r="AE132" s="249" t="str">
        <f t="shared" si="83"/>
        <v>-</v>
      </c>
      <c r="AF132" s="203" t="str">
        <f t="shared" si="84"/>
        <v>-</v>
      </c>
      <c r="AG132" s="204" t="str">
        <f t="shared" si="85"/>
        <v>-</v>
      </c>
      <c r="AH132" s="249" t="str">
        <f t="shared" si="86"/>
        <v>-</v>
      </c>
      <c r="AI132" s="249" t="str">
        <f t="shared" si="87"/>
        <v>-</v>
      </c>
      <c r="AJ132" s="268" t="str">
        <f t="shared" si="88"/>
        <v>-</v>
      </c>
      <c r="AK132" s="249" t="str">
        <f t="shared" si="114"/>
        <v>- -</v>
      </c>
      <c r="AL132" s="249" t="str">
        <f>COUNTIF($AK$4:AK132,AK132)&amp;AK132</f>
        <v>18- -</v>
      </c>
      <c r="AM132" s="138"/>
      <c r="AN132" s="138"/>
      <c r="BT132" s="249" t="str">
        <f>CF132&amp;COUNTIF($CF$4:CF132,CF132)</f>
        <v>FALSE75</v>
      </c>
      <c r="BU132" s="334" t="str">
        <f t="shared" si="92"/>
        <v>RTGlenLeonie</v>
      </c>
      <c r="BW132" s="241" t="str">
        <f t="shared" si="93"/>
        <v>2018129</v>
      </c>
      <c r="BX132" s="249">
        <v>129</v>
      </c>
      <c r="BY132" s="249" t="str">
        <f t="shared" si="94"/>
        <v>RT</v>
      </c>
      <c r="BZ132" s="249" t="str">
        <f t="shared" si="95"/>
        <v>Glen</v>
      </c>
      <c r="CA132" s="249" t="str">
        <f t="shared" si="96"/>
        <v>Leonie</v>
      </c>
      <c r="CB132" s="249" t="str">
        <f t="shared" si="97"/>
        <v>Nissan 1400 Rotary Turbo</v>
      </c>
      <c r="CC132" s="249">
        <f t="shared" si="98"/>
        <v>11.303000000000001</v>
      </c>
      <c r="CD132" s="345">
        <f t="shared" si="99"/>
        <v>43162</v>
      </c>
      <c r="CE132" s="249">
        <f t="array" ref="CE132">MIN(IF(C:C=BU132,M:M))</f>
        <v>10.528</v>
      </c>
      <c r="CF132" s="249" t="b">
        <f t="shared" si="100"/>
        <v>0</v>
      </c>
      <c r="CI132" s="241" t="str">
        <f t="shared" si="101"/>
        <v>TRUE129</v>
      </c>
      <c r="CK132" s="249">
        <v>129</v>
      </c>
    </row>
    <row r="133" spans="1:89" x14ac:dyDescent="0.3">
      <c r="A133" s="249" t="str">
        <f>B133&amp;COUNTIF(B$4:$B133,B133)</f>
        <v>20172</v>
      </c>
      <c r="B133" s="249">
        <f t="shared" ref="B133:B196" si="122">YEAR(N133)</f>
        <v>2017</v>
      </c>
      <c r="C133" s="249" t="str">
        <f t="shared" ref="C133:C196" si="123">I133&amp;J133&amp;K133</f>
        <v>8BTerryLantz</v>
      </c>
      <c r="D133" s="268" t="str">
        <f>N133&amp;COUNTIF(N$4:$N133,N133)</f>
        <v>430861</v>
      </c>
      <c r="E133" s="268" t="str">
        <f>F133&amp;COUNTIF(F$4:$F133,F133)</f>
        <v>430868B1</v>
      </c>
      <c r="F133" s="268" t="str">
        <f t="shared" ref="F133:F196" si="124">N133&amp;I133</f>
        <v>430868B</v>
      </c>
      <c r="G133" s="249" t="str">
        <f>I133&amp;COUNTIF($I$4:I133,I133)</f>
        <v>8B6</v>
      </c>
      <c r="I133" s="249" t="s">
        <v>131</v>
      </c>
      <c r="J133" s="249" t="s">
        <v>226</v>
      </c>
      <c r="K133" s="249" t="s">
        <v>212</v>
      </c>
      <c r="L133" s="249" t="s">
        <v>434</v>
      </c>
      <c r="M133" s="249">
        <v>12.19</v>
      </c>
      <c r="N133" s="287">
        <v>43086</v>
      </c>
      <c r="O133" s="241"/>
      <c r="S133" s="249" t="str">
        <f t="shared" ref="S133:S196" si="125">Z133</f>
        <v>-</v>
      </c>
      <c r="T133" s="249" t="str">
        <f t="shared" si="115"/>
        <v>4EX130</v>
      </c>
      <c r="U133" s="249">
        <v>130</v>
      </c>
      <c r="V133" s="249">
        <f t="shared" si="116"/>
        <v>0</v>
      </c>
      <c r="W133" s="249">
        <f t="shared" si="117"/>
        <v>0</v>
      </c>
      <c r="X133" s="249">
        <f t="shared" si="118"/>
        <v>0</v>
      </c>
      <c r="Y133" s="249">
        <f t="shared" si="119"/>
        <v>0</v>
      </c>
      <c r="Z133" s="249" t="str">
        <f t="shared" si="120"/>
        <v>-</v>
      </c>
      <c r="AA133" s="268">
        <f t="shared" si="121"/>
        <v>0</v>
      </c>
      <c r="AB133" s="269"/>
      <c r="AC133" s="292" t="e">
        <f t="shared" ref="AC133:AC196" si="126">SMALL($Z$4:$Z$510,U133)</f>
        <v>#NUM!</v>
      </c>
      <c r="AD133" s="249">
        <v>130</v>
      </c>
      <c r="AE133" s="249" t="str">
        <f t="shared" ref="AE133:AE196" si="127">IF(ISERROR(VLOOKUP($AC133,$S:$AA,4,0)),"-",VLOOKUP($AC133,$S:$AA,4,0))</f>
        <v>-</v>
      </c>
      <c r="AF133" s="203" t="str">
        <f t="shared" ref="AF133:AF196" si="128">IF(ISERROR(VLOOKUP($AC133,$S:$AA,5,0)),"-",VLOOKUP($AC133,$S:$AA,5,0))</f>
        <v>-</v>
      </c>
      <c r="AG133" s="204" t="str">
        <f t="shared" ref="AG133:AG196" si="129">IF(ISERROR(VLOOKUP($AC133,$S:$AA,6,0)),"-",VLOOKUP($AC133,$S:$AA,6,0))</f>
        <v>-</v>
      </c>
      <c r="AH133" s="249" t="str">
        <f t="shared" ref="AH133:AH196" si="130">IF(ISERROR(VLOOKUP($AC133,$S:$AA,7,0)),"-",VLOOKUP($AC133,$S:$AA,7,0))</f>
        <v>-</v>
      </c>
      <c r="AI133" s="249" t="str">
        <f t="shared" ref="AI133:AI196" si="131">IF(ISERROR(VLOOKUP($AC133,$S:$AA,8,0)),"-",VLOOKUP($AC133,$S:$AA,8,0))</f>
        <v>-</v>
      </c>
      <c r="AJ133" s="268" t="str">
        <f t="shared" ref="AJ133:AJ196" si="132">IF(ISERROR(VLOOKUP($AC133,$S:$AA,9,0)),"-",VLOOKUP($AC133,$S:$AA,9,0))</f>
        <v>-</v>
      </c>
      <c r="AK133" s="249" t="str">
        <f t="shared" si="114"/>
        <v>- -</v>
      </c>
      <c r="AL133" s="249" t="str">
        <f>COUNTIF($AK$4:AK133,AK133)&amp;AK133</f>
        <v>19- -</v>
      </c>
      <c r="AM133" s="138"/>
      <c r="AN133" s="138"/>
      <c r="BT133" s="249" t="str">
        <f>CF133&amp;COUNTIF($CF$4:CF133,CF133)</f>
        <v>TRUE55</v>
      </c>
      <c r="BU133" s="334" t="str">
        <f t="shared" ref="BU133:BU196" si="133">BY133&amp;BZ133&amp;CA133</f>
        <v>8AJamianQuirk</v>
      </c>
      <c r="BW133" s="241" t="str">
        <f t="shared" ref="BW133:BW196" si="134">$CB$2&amp;BX133</f>
        <v>2018130</v>
      </c>
      <c r="BX133" s="249">
        <v>130</v>
      </c>
      <c r="BY133" s="249" t="str">
        <f t="shared" ref="BY133:BY196" si="135">IF(ISERROR(VLOOKUP($BW133,$A:$N,9,0)),"-",VLOOKUP($BW133,$A:$N,9,0))</f>
        <v>8A</v>
      </c>
      <c r="BZ133" s="249" t="str">
        <f t="shared" ref="BZ133:BZ196" si="136">IF(ISERROR(VLOOKUP($BW133,$A:$N,10,0)),"-",VLOOKUP($BW133,$A:$N,10,0))</f>
        <v>Jamian</v>
      </c>
      <c r="CA133" s="249" t="str">
        <f t="shared" ref="CA133:CA196" si="137">IF(ISERROR(VLOOKUP($BW133,$A:$N,11,0)),"-",VLOOKUP($BW133,$A:$N,11,0))</f>
        <v>Quirk</v>
      </c>
      <c r="CB133" s="249" t="str">
        <f t="shared" ref="CB133:CB196" si="138">IF(ISERROR(VLOOKUP($BW133,$A:$N,12,0)),"-",VLOOKUP($BW133,$A:$N,12,0))</f>
        <v>Mercedes AMG</v>
      </c>
      <c r="CC133" s="249">
        <f t="shared" ref="CC133:CC196" si="139">IF(ISERROR(VLOOKUP($BW133,$A:$N,13,0)),"-",VLOOKUP($BW133,$A:$N,13,0))</f>
        <v>13.183999999999999</v>
      </c>
      <c r="CD133" s="345">
        <f t="shared" ref="CD133:CD196" si="140">IF(ISERROR(VLOOKUP($BW133,$A:$N,14,0)),"-",VLOOKUP($BW133,$A:$N,14,0))</f>
        <v>43309</v>
      </c>
      <c r="CE133" s="249">
        <f t="array" ref="CE133">MIN(IF(C:C=BU133,M:M))</f>
        <v>13.183999999999999</v>
      </c>
      <c r="CF133" s="249" t="b">
        <f t="shared" ref="CF133:CF196" si="141">CC133=CE133</f>
        <v>1</v>
      </c>
      <c r="CI133" s="241" t="str">
        <f t="shared" ref="CI133:CI180" si="142">"TRUE"&amp;CK133</f>
        <v>TRUE130</v>
      </c>
      <c r="CK133" s="249">
        <v>130</v>
      </c>
    </row>
    <row r="134" spans="1:89" x14ac:dyDescent="0.3">
      <c r="A134" s="249" t="str">
        <f>B134&amp;COUNTIF(B$4:$B134,B134)</f>
        <v>2018126</v>
      </c>
      <c r="B134" s="249">
        <f t="shared" si="122"/>
        <v>2018</v>
      </c>
      <c r="C134" s="249" t="str">
        <f t="shared" si="123"/>
        <v>8ANazeemSirkhotte</v>
      </c>
      <c r="D134" s="268" t="str">
        <f>N134&amp;COUNTIF(N$4:$N134,N134)</f>
        <v>4323233</v>
      </c>
      <c r="E134" s="268" t="str">
        <f>F134&amp;COUNTIF(F$4:$F134,F134)</f>
        <v>432328A1</v>
      </c>
      <c r="F134" s="268" t="str">
        <f t="shared" si="124"/>
        <v>432328A</v>
      </c>
      <c r="G134" s="249" t="str">
        <f>I134&amp;COUNTIF($I$4:I134,I134)</f>
        <v>8A4</v>
      </c>
      <c r="I134" s="249" t="s">
        <v>6</v>
      </c>
      <c r="J134" s="249" t="s">
        <v>251</v>
      </c>
      <c r="K134" s="249" t="s">
        <v>252</v>
      </c>
      <c r="L134" s="249" t="s">
        <v>455</v>
      </c>
      <c r="M134" s="249">
        <v>12.454000000000001</v>
      </c>
      <c r="N134" s="287">
        <v>43232</v>
      </c>
      <c r="O134" s="241"/>
      <c r="S134" s="249" t="str">
        <f t="shared" si="125"/>
        <v>-</v>
      </c>
      <c r="T134" s="249" t="str">
        <f t="shared" si="115"/>
        <v>4EX131</v>
      </c>
      <c r="U134" s="249">
        <v>131</v>
      </c>
      <c r="V134" s="249">
        <f t="shared" si="116"/>
        <v>0</v>
      </c>
      <c r="W134" s="249">
        <f t="shared" si="117"/>
        <v>0</v>
      </c>
      <c r="X134" s="249">
        <f t="shared" si="118"/>
        <v>0</v>
      </c>
      <c r="Y134" s="249">
        <f t="shared" si="119"/>
        <v>0</v>
      </c>
      <c r="Z134" s="249" t="str">
        <f t="shared" si="120"/>
        <v>-</v>
      </c>
      <c r="AA134" s="268">
        <f t="shared" si="121"/>
        <v>0</v>
      </c>
      <c r="AB134" s="269"/>
      <c r="AC134" s="292" t="e">
        <f t="shared" si="126"/>
        <v>#NUM!</v>
      </c>
      <c r="AD134" s="249">
        <v>131</v>
      </c>
      <c r="AE134" s="249" t="str">
        <f t="shared" si="127"/>
        <v>-</v>
      </c>
      <c r="AF134" s="203" t="str">
        <f t="shared" si="128"/>
        <v>-</v>
      </c>
      <c r="AG134" s="204" t="str">
        <f t="shared" si="129"/>
        <v>-</v>
      </c>
      <c r="AH134" s="249" t="str">
        <f t="shared" si="130"/>
        <v>-</v>
      </c>
      <c r="AI134" s="249" t="str">
        <f t="shared" si="131"/>
        <v>-</v>
      </c>
      <c r="AJ134" s="268" t="str">
        <f t="shared" si="132"/>
        <v>-</v>
      </c>
      <c r="AK134" s="249" t="str">
        <f t="shared" si="114"/>
        <v>- -</v>
      </c>
      <c r="AL134" s="249" t="str">
        <f>COUNTIF($AK$4:AK134,AK134)&amp;AK134</f>
        <v>20- -</v>
      </c>
      <c r="AM134" s="138"/>
      <c r="AN134" s="138"/>
      <c r="BT134" s="249" t="str">
        <f>CF134&amp;COUNTIF($CF$4:CF134,CF134)</f>
        <v>FALSE76</v>
      </c>
      <c r="BU134" s="334" t="str">
        <f t="shared" si="133"/>
        <v>8ANazeemSirkhotte</v>
      </c>
      <c r="BW134" s="241" t="str">
        <f t="shared" si="134"/>
        <v>2018131</v>
      </c>
      <c r="BX134" s="249">
        <v>131</v>
      </c>
      <c r="BY134" s="249" t="str">
        <f t="shared" si="135"/>
        <v>8A</v>
      </c>
      <c r="BZ134" s="249" t="str">
        <f t="shared" si="136"/>
        <v>Nazeem</v>
      </c>
      <c r="CA134" s="249" t="str">
        <f t="shared" si="137"/>
        <v>Sirkhotte</v>
      </c>
      <c r="CB134" s="249" t="str">
        <f t="shared" si="138"/>
        <v>Toyota Lexus</v>
      </c>
      <c r="CC134" s="249">
        <f t="shared" si="139"/>
        <v>13.35</v>
      </c>
      <c r="CD134" s="345">
        <f t="shared" si="140"/>
        <v>43162</v>
      </c>
      <c r="CE134" s="249">
        <f t="array" ref="CE134">MIN(IF(C:C=BU134,M:M))</f>
        <v>12.154</v>
      </c>
      <c r="CF134" s="249" t="b">
        <f t="shared" si="141"/>
        <v>0</v>
      </c>
      <c r="CI134" s="241" t="str">
        <f t="shared" si="142"/>
        <v>TRUE131</v>
      </c>
      <c r="CK134" s="249">
        <v>131</v>
      </c>
    </row>
    <row r="135" spans="1:89" x14ac:dyDescent="0.3">
      <c r="A135" s="249" t="str">
        <f>B135&amp;COUNTIF(B$4:$B135,B135)</f>
        <v>20173</v>
      </c>
      <c r="B135" s="249">
        <f t="shared" si="122"/>
        <v>2017</v>
      </c>
      <c r="C135" s="249" t="str">
        <f t="shared" si="123"/>
        <v>8APareshWilliams</v>
      </c>
      <c r="D135" s="268" t="str">
        <f>N135&amp;COUNTIF(N$4:$N135,N135)</f>
        <v>427981</v>
      </c>
      <c r="E135" s="268" t="str">
        <f>F135&amp;COUNTIF(F$4:$F135,F135)</f>
        <v>427988A1</v>
      </c>
      <c r="F135" s="268" t="str">
        <f t="shared" si="124"/>
        <v>427988A</v>
      </c>
      <c r="G135" s="249" t="str">
        <f>I135&amp;COUNTIF($I$4:I135,I135)</f>
        <v>8A5</v>
      </c>
      <c r="I135" s="249" t="s">
        <v>6</v>
      </c>
      <c r="J135" s="249" t="s">
        <v>640</v>
      </c>
      <c r="K135" s="249" t="s">
        <v>264</v>
      </c>
      <c r="L135" s="249" t="s">
        <v>473</v>
      </c>
      <c r="M135" s="249">
        <v>12.961</v>
      </c>
      <c r="N135" s="287">
        <v>42798</v>
      </c>
      <c r="O135" s="241"/>
      <c r="S135" s="249" t="str">
        <f t="shared" si="125"/>
        <v>-</v>
      </c>
      <c r="T135" s="249" t="str">
        <f t="shared" si="115"/>
        <v>4EX132</v>
      </c>
      <c r="U135" s="249">
        <v>132</v>
      </c>
      <c r="V135" s="249">
        <f t="shared" si="116"/>
        <v>0</v>
      </c>
      <c r="W135" s="249">
        <f t="shared" si="117"/>
        <v>0</v>
      </c>
      <c r="X135" s="249">
        <f t="shared" si="118"/>
        <v>0</v>
      </c>
      <c r="Y135" s="249">
        <f t="shared" si="119"/>
        <v>0</v>
      </c>
      <c r="Z135" s="249" t="str">
        <f t="shared" si="120"/>
        <v>-</v>
      </c>
      <c r="AA135" s="268">
        <f t="shared" si="121"/>
        <v>0</v>
      </c>
      <c r="AB135" s="269"/>
      <c r="AC135" s="292" t="e">
        <f t="shared" si="126"/>
        <v>#NUM!</v>
      </c>
      <c r="AD135" s="249">
        <v>132</v>
      </c>
      <c r="AE135" s="249" t="str">
        <f t="shared" si="127"/>
        <v>-</v>
      </c>
      <c r="AF135" s="203" t="str">
        <f t="shared" si="128"/>
        <v>-</v>
      </c>
      <c r="AG135" s="204" t="str">
        <f t="shared" si="129"/>
        <v>-</v>
      </c>
      <c r="AH135" s="249" t="str">
        <f t="shared" si="130"/>
        <v>-</v>
      </c>
      <c r="AI135" s="249" t="str">
        <f t="shared" si="131"/>
        <v>-</v>
      </c>
      <c r="AJ135" s="268" t="str">
        <f t="shared" si="132"/>
        <v>-</v>
      </c>
      <c r="AK135" s="249" t="str">
        <f t="shared" si="114"/>
        <v>- -</v>
      </c>
      <c r="AL135" s="249" t="str">
        <f>COUNTIF($AK$4:AK135,AK135)&amp;AK135</f>
        <v>21- -</v>
      </c>
      <c r="AM135" s="138"/>
      <c r="AN135" s="138"/>
      <c r="BT135" s="249" t="str">
        <f>CF135&amp;COUNTIF($CF$4:CF135,CF135)</f>
        <v>TRUE56</v>
      </c>
      <c r="BU135" s="334" t="str">
        <f t="shared" si="133"/>
        <v>8ANaseemAhmed</v>
      </c>
      <c r="BW135" s="241" t="str">
        <f t="shared" si="134"/>
        <v>2018132</v>
      </c>
      <c r="BX135" s="249">
        <v>132</v>
      </c>
      <c r="BY135" s="249" t="str">
        <f t="shared" si="135"/>
        <v>8A</v>
      </c>
      <c r="BZ135" s="249" t="str">
        <f t="shared" si="136"/>
        <v>Naseem</v>
      </c>
      <c r="CA135" s="249" t="str">
        <f t="shared" si="137"/>
        <v>Ahmed</v>
      </c>
      <c r="CB135" s="249" t="str">
        <f t="shared" si="138"/>
        <v>Toyota Lexus</v>
      </c>
      <c r="CC135" s="249">
        <f t="shared" si="139"/>
        <v>13.601000000000001</v>
      </c>
      <c r="CD135" s="345">
        <f t="shared" si="140"/>
        <v>43162</v>
      </c>
      <c r="CE135" s="249">
        <f t="array" ref="CE135">MIN(IF(C:C=BU135,M:M))</f>
        <v>13.601000000000001</v>
      </c>
      <c r="CF135" s="249" t="b">
        <f t="shared" si="141"/>
        <v>1</v>
      </c>
      <c r="CI135" s="241" t="str">
        <f t="shared" si="142"/>
        <v>TRUE132</v>
      </c>
      <c r="CK135" s="249">
        <v>132</v>
      </c>
    </row>
    <row r="136" spans="1:89" x14ac:dyDescent="0.3">
      <c r="A136" s="249" t="str">
        <f>B136&amp;COUNTIF(B$4:$B136,B136)</f>
        <v>20164</v>
      </c>
      <c r="B136" s="249">
        <f t="shared" si="122"/>
        <v>2016</v>
      </c>
      <c r="C136" s="249" t="str">
        <f t="shared" si="123"/>
        <v>8ALeonOelofse</v>
      </c>
      <c r="D136" s="268" t="str">
        <f>N136&amp;COUNTIF(N$4:$N136,N136)</f>
        <v>425062</v>
      </c>
      <c r="E136" s="268" t="str">
        <f>F136&amp;COUNTIF(F$4:$F136,F136)</f>
        <v>425068A1</v>
      </c>
      <c r="F136" s="268" t="str">
        <f t="shared" si="124"/>
        <v>425068A</v>
      </c>
      <c r="G136" s="249" t="str">
        <f>I136&amp;COUNTIF($I$4:I136,I136)</f>
        <v>8A6</v>
      </c>
      <c r="I136" s="249" t="s">
        <v>6</v>
      </c>
      <c r="J136" s="249" t="s">
        <v>203</v>
      </c>
      <c r="K136" s="249" t="s">
        <v>641</v>
      </c>
      <c r="L136" s="249" t="s">
        <v>474</v>
      </c>
      <c r="M136" s="249">
        <v>13.03</v>
      </c>
      <c r="N136" s="287">
        <v>42506</v>
      </c>
      <c r="O136" s="241"/>
      <c r="S136" s="249" t="str">
        <f t="shared" si="125"/>
        <v>-</v>
      </c>
      <c r="T136" s="249" t="str">
        <f t="shared" si="115"/>
        <v>4EX133</v>
      </c>
      <c r="U136" s="249">
        <v>133</v>
      </c>
      <c r="V136" s="249">
        <f t="shared" si="116"/>
        <v>0</v>
      </c>
      <c r="W136" s="249">
        <f t="shared" si="117"/>
        <v>0</v>
      </c>
      <c r="X136" s="249">
        <f t="shared" si="118"/>
        <v>0</v>
      </c>
      <c r="Y136" s="249">
        <f t="shared" si="119"/>
        <v>0</v>
      </c>
      <c r="Z136" s="249" t="str">
        <f t="shared" si="120"/>
        <v>-</v>
      </c>
      <c r="AA136" s="268">
        <f t="shared" si="121"/>
        <v>0</v>
      </c>
      <c r="AB136" s="269"/>
      <c r="AC136" s="292" t="e">
        <f t="shared" si="126"/>
        <v>#NUM!</v>
      </c>
      <c r="AD136" s="249">
        <v>133</v>
      </c>
      <c r="AE136" s="249" t="str">
        <f t="shared" si="127"/>
        <v>-</v>
      </c>
      <c r="AF136" s="203" t="str">
        <f t="shared" si="128"/>
        <v>-</v>
      </c>
      <c r="AG136" s="204" t="str">
        <f t="shared" si="129"/>
        <v>-</v>
      </c>
      <c r="AH136" s="249" t="str">
        <f t="shared" si="130"/>
        <v>-</v>
      </c>
      <c r="AI136" s="249" t="str">
        <f t="shared" si="131"/>
        <v>-</v>
      </c>
      <c r="AJ136" s="268" t="str">
        <f t="shared" si="132"/>
        <v>-</v>
      </c>
      <c r="AK136" s="249" t="str">
        <f t="shared" si="114"/>
        <v>- -</v>
      </c>
      <c r="AL136" s="249" t="str">
        <f>COUNTIF($AK$4:AK136,AK136)&amp;AK136</f>
        <v>22- -</v>
      </c>
      <c r="AM136" s="138"/>
      <c r="AN136" s="138"/>
      <c r="BT136" s="249" t="str">
        <f>CF136&amp;COUNTIF($CF$4:CF136,CF136)</f>
        <v>TRUE57</v>
      </c>
      <c r="BU136" s="334" t="str">
        <f t="shared" si="133"/>
        <v>8AAshleyFlamwell</v>
      </c>
      <c r="BW136" s="241" t="str">
        <f t="shared" si="134"/>
        <v>2018133</v>
      </c>
      <c r="BX136" s="249">
        <v>133</v>
      </c>
      <c r="BY136" s="249" t="str">
        <f t="shared" si="135"/>
        <v>8A</v>
      </c>
      <c r="BZ136" s="249" t="str">
        <f t="shared" si="136"/>
        <v>Ashley</v>
      </c>
      <c r="CA136" s="249" t="str">
        <f t="shared" si="137"/>
        <v>Flamwell</v>
      </c>
      <c r="CB136" s="249" t="str">
        <f t="shared" si="138"/>
        <v>BMW V8</v>
      </c>
      <c r="CC136" s="249">
        <f t="shared" si="139"/>
        <v>14.374000000000001</v>
      </c>
      <c r="CD136" s="345">
        <f t="shared" si="140"/>
        <v>43309</v>
      </c>
      <c r="CE136" s="249">
        <f t="array" ref="CE136">MIN(IF(C:C=BU136,M:M))</f>
        <v>14.374000000000001</v>
      </c>
      <c r="CF136" s="249" t="b">
        <f t="shared" si="141"/>
        <v>1</v>
      </c>
      <c r="CI136" s="241" t="str">
        <f t="shared" si="142"/>
        <v>TRUE133</v>
      </c>
      <c r="CK136" s="249">
        <v>133</v>
      </c>
    </row>
    <row r="137" spans="1:89" x14ac:dyDescent="0.3">
      <c r="A137" s="249" t="str">
        <f>B137&amp;COUNTIF(B$4:$B137,B137)</f>
        <v>2018127</v>
      </c>
      <c r="B137" s="249">
        <f t="shared" si="122"/>
        <v>2018</v>
      </c>
      <c r="C137" s="249" t="str">
        <f t="shared" si="123"/>
        <v>EXDeanBosman</v>
      </c>
      <c r="D137" s="268" t="str">
        <f>N137&amp;COUNTIF(N$4:$N137,N137)</f>
        <v>4316249</v>
      </c>
      <c r="E137" s="268" t="str">
        <f>F137&amp;COUNTIF(F$4:$F137,F137)</f>
        <v>43162EX1</v>
      </c>
      <c r="F137" s="268" t="str">
        <f t="shared" si="124"/>
        <v>43162EX</v>
      </c>
      <c r="G137" s="249" t="str">
        <f>I137&amp;COUNTIF($I$4:I137,I137)</f>
        <v>EX4</v>
      </c>
      <c r="I137" s="249" t="s">
        <v>130</v>
      </c>
      <c r="J137" s="249" t="s">
        <v>177</v>
      </c>
      <c r="K137" s="249" t="s">
        <v>178</v>
      </c>
      <c r="L137" s="249" t="s">
        <v>475</v>
      </c>
      <c r="M137" s="249">
        <v>10.509</v>
      </c>
      <c r="N137" s="287">
        <v>43162</v>
      </c>
      <c r="O137" s="241"/>
      <c r="S137" s="249" t="str">
        <f t="shared" si="125"/>
        <v>-</v>
      </c>
      <c r="T137" s="249" t="str">
        <f t="shared" si="115"/>
        <v>4EX134</v>
      </c>
      <c r="U137" s="249">
        <v>134</v>
      </c>
      <c r="V137" s="249">
        <f t="shared" si="116"/>
        <v>0</v>
      </c>
      <c r="W137" s="249">
        <f t="shared" si="117"/>
        <v>0</v>
      </c>
      <c r="X137" s="249">
        <f t="shared" si="118"/>
        <v>0</v>
      </c>
      <c r="Y137" s="249">
        <f t="shared" si="119"/>
        <v>0</v>
      </c>
      <c r="Z137" s="249" t="str">
        <f t="shared" si="120"/>
        <v>-</v>
      </c>
      <c r="AA137" s="268">
        <f t="shared" si="121"/>
        <v>0</v>
      </c>
      <c r="AB137" s="269"/>
      <c r="AC137" s="292" t="e">
        <f t="shared" si="126"/>
        <v>#NUM!</v>
      </c>
      <c r="AD137" s="249">
        <v>134</v>
      </c>
      <c r="AE137" s="249" t="str">
        <f t="shared" si="127"/>
        <v>-</v>
      </c>
      <c r="AF137" s="203" t="str">
        <f t="shared" si="128"/>
        <v>-</v>
      </c>
      <c r="AG137" s="204" t="str">
        <f t="shared" si="129"/>
        <v>-</v>
      </c>
      <c r="AH137" s="249" t="str">
        <f t="shared" si="130"/>
        <v>-</v>
      </c>
      <c r="AI137" s="249" t="str">
        <f t="shared" si="131"/>
        <v>-</v>
      </c>
      <c r="AJ137" s="268" t="str">
        <f t="shared" si="132"/>
        <v>-</v>
      </c>
      <c r="AK137" s="249" t="str">
        <f t="shared" si="114"/>
        <v>- -</v>
      </c>
      <c r="AL137" s="249" t="str">
        <f>COUNTIF($AK$4:AK137,AK137)&amp;AK137</f>
        <v>23- -</v>
      </c>
      <c r="AM137" s="138"/>
      <c r="AN137" s="138"/>
      <c r="BT137" s="249" t="str">
        <f>CF137&amp;COUNTIF($CF$4:CF137,CF137)</f>
        <v>FALSE77</v>
      </c>
      <c r="BU137" s="334" t="str">
        <f t="shared" si="133"/>
        <v>8AAshleyFlamwell</v>
      </c>
      <c r="BW137" s="241" t="str">
        <f t="shared" si="134"/>
        <v>2018134</v>
      </c>
      <c r="BX137" s="249">
        <v>134</v>
      </c>
      <c r="BY137" s="249" t="str">
        <f t="shared" si="135"/>
        <v>8A</v>
      </c>
      <c r="BZ137" s="249" t="str">
        <f t="shared" si="136"/>
        <v>Ashley</v>
      </c>
      <c r="CA137" s="249" t="str">
        <f t="shared" si="137"/>
        <v>Flamwell</v>
      </c>
      <c r="CB137" s="249" t="str">
        <f t="shared" si="138"/>
        <v>BMW V8</v>
      </c>
      <c r="CC137" s="249">
        <f t="shared" si="139"/>
        <v>14.477</v>
      </c>
      <c r="CD137" s="345">
        <f t="shared" si="140"/>
        <v>43232</v>
      </c>
      <c r="CE137" s="249">
        <f t="array" ref="CE137">MIN(IF(C:C=BU137,M:M))</f>
        <v>14.374000000000001</v>
      </c>
      <c r="CF137" s="249" t="b">
        <f t="shared" si="141"/>
        <v>0</v>
      </c>
      <c r="CI137" s="241" t="str">
        <f t="shared" si="142"/>
        <v>TRUE134</v>
      </c>
      <c r="CK137" s="249">
        <v>134</v>
      </c>
    </row>
    <row r="138" spans="1:89" x14ac:dyDescent="0.3">
      <c r="A138" s="249" t="str">
        <f>B138&amp;COUNTIF(B$4:$B138,B138)</f>
        <v>2018128</v>
      </c>
      <c r="B138" s="249">
        <f t="shared" si="122"/>
        <v>2018</v>
      </c>
      <c r="C138" s="249" t="str">
        <f t="shared" si="123"/>
        <v>EXWayneSmith</v>
      </c>
      <c r="D138" s="268" t="str">
        <f>N138&amp;COUNTIF(N$4:$N138,N138)</f>
        <v>4316250</v>
      </c>
      <c r="E138" s="268" t="str">
        <f>F138&amp;COUNTIF(F$4:$F138,F138)</f>
        <v>43162EX2</v>
      </c>
      <c r="F138" s="268" t="str">
        <f t="shared" si="124"/>
        <v>43162EX</v>
      </c>
      <c r="G138" s="249" t="str">
        <f>I138&amp;COUNTIF($I$4:I138,I138)</f>
        <v>EX5</v>
      </c>
      <c r="I138" s="249" t="s">
        <v>130</v>
      </c>
      <c r="J138" s="249" t="s">
        <v>180</v>
      </c>
      <c r="K138" s="249" t="s">
        <v>255</v>
      </c>
      <c r="L138" s="249" t="s">
        <v>432</v>
      </c>
      <c r="M138" s="249">
        <v>15.117000000000001</v>
      </c>
      <c r="N138" s="287">
        <v>43162</v>
      </c>
      <c r="O138" s="241"/>
      <c r="S138" s="249" t="str">
        <f t="shared" si="125"/>
        <v>-</v>
      </c>
      <c r="T138" s="249" t="str">
        <f t="shared" si="115"/>
        <v>4EX135</v>
      </c>
      <c r="U138" s="249">
        <v>135</v>
      </c>
      <c r="V138" s="249">
        <f t="shared" si="116"/>
        <v>0</v>
      </c>
      <c r="W138" s="249">
        <f t="shared" si="117"/>
        <v>0</v>
      </c>
      <c r="X138" s="249">
        <f t="shared" si="118"/>
        <v>0</v>
      </c>
      <c r="Y138" s="249">
        <f t="shared" si="119"/>
        <v>0</v>
      </c>
      <c r="Z138" s="249" t="str">
        <f t="shared" si="120"/>
        <v>-</v>
      </c>
      <c r="AA138" s="268">
        <f t="shared" si="121"/>
        <v>0</v>
      </c>
      <c r="AB138" s="269"/>
      <c r="AC138" s="292" t="e">
        <f t="shared" si="126"/>
        <v>#NUM!</v>
      </c>
      <c r="AD138" s="249">
        <v>135</v>
      </c>
      <c r="AE138" s="249" t="str">
        <f t="shared" si="127"/>
        <v>-</v>
      </c>
      <c r="AF138" s="203" t="str">
        <f t="shared" si="128"/>
        <v>-</v>
      </c>
      <c r="AG138" s="204" t="str">
        <f t="shared" si="129"/>
        <v>-</v>
      </c>
      <c r="AH138" s="249" t="str">
        <f t="shared" si="130"/>
        <v>-</v>
      </c>
      <c r="AI138" s="249" t="str">
        <f t="shared" si="131"/>
        <v>-</v>
      </c>
      <c r="AJ138" s="268" t="str">
        <f t="shared" si="132"/>
        <v>-</v>
      </c>
      <c r="AK138" s="249" t="str">
        <f t="shared" si="114"/>
        <v>- -</v>
      </c>
      <c r="AL138" s="249" t="str">
        <f>COUNTIF($AK$4:AK138,AK138)&amp;AK138</f>
        <v>24- -</v>
      </c>
      <c r="AM138" s="138"/>
      <c r="AN138" s="138"/>
      <c r="BT138" s="249" t="str">
        <f>CF138&amp;COUNTIF($CF$4:CF138,CF138)</f>
        <v>FALSE78</v>
      </c>
      <c r="BU138" s="334" t="str">
        <f t="shared" si="133"/>
        <v>8AAshleyFlamwell</v>
      </c>
      <c r="BW138" s="241" t="str">
        <f t="shared" si="134"/>
        <v>2018135</v>
      </c>
      <c r="BX138" s="249">
        <v>135</v>
      </c>
      <c r="BY138" s="249" t="str">
        <f t="shared" si="135"/>
        <v>8A</v>
      </c>
      <c r="BZ138" s="249" t="str">
        <f t="shared" si="136"/>
        <v>Ashley</v>
      </c>
      <c r="CA138" s="249" t="str">
        <f t="shared" si="137"/>
        <v>Flamwell</v>
      </c>
      <c r="CB138" s="249" t="str">
        <f t="shared" si="138"/>
        <v>Toyota Hilux</v>
      </c>
      <c r="CC138" s="249">
        <f t="shared" si="139"/>
        <v>14.548999999999999</v>
      </c>
      <c r="CD138" s="345">
        <f t="shared" si="140"/>
        <v>43232</v>
      </c>
      <c r="CE138" s="249">
        <f t="array" ref="CE138">MIN(IF(C:C=BU138,M:M))</f>
        <v>14.374000000000001</v>
      </c>
      <c r="CF138" s="249" t="b">
        <f t="shared" si="141"/>
        <v>0</v>
      </c>
      <c r="CI138" s="241" t="str">
        <f t="shared" si="142"/>
        <v>TRUE135</v>
      </c>
      <c r="CK138" s="249">
        <v>135</v>
      </c>
    </row>
    <row r="139" spans="1:89" x14ac:dyDescent="0.3">
      <c r="A139" s="249" t="str">
        <f>B139&amp;COUNTIF(B$4:$B139,B139)</f>
        <v>2018129</v>
      </c>
      <c r="B139" s="249">
        <f t="shared" si="122"/>
        <v>2018</v>
      </c>
      <c r="C139" s="249" t="str">
        <f t="shared" si="123"/>
        <v>RTGlenLeonie</v>
      </c>
      <c r="D139" s="268" t="str">
        <f>N139&amp;COUNTIF(N$4:$N139,N139)</f>
        <v>4316251</v>
      </c>
      <c r="E139" s="268" t="str">
        <f>F139&amp;COUNTIF(F$4:$F139,F139)</f>
        <v>43162RT1</v>
      </c>
      <c r="F139" s="268" t="str">
        <f t="shared" si="124"/>
        <v>43162RT</v>
      </c>
      <c r="G139" s="249" t="str">
        <f>I139&amp;COUNTIF($I$4:I139,I139)</f>
        <v>RT2</v>
      </c>
      <c r="I139" s="249" t="s">
        <v>2</v>
      </c>
      <c r="J139" s="249" t="s">
        <v>189</v>
      </c>
      <c r="K139" s="249" t="s">
        <v>614</v>
      </c>
      <c r="L139" s="249" t="s">
        <v>456</v>
      </c>
      <c r="M139" s="249">
        <v>11.303000000000001</v>
      </c>
      <c r="N139" s="287">
        <v>43162</v>
      </c>
      <c r="O139" s="241"/>
      <c r="S139" s="249" t="str">
        <f t="shared" si="125"/>
        <v>-</v>
      </c>
      <c r="T139" s="249" t="str">
        <f t="shared" si="115"/>
        <v>4EX136</v>
      </c>
      <c r="U139" s="249">
        <v>136</v>
      </c>
      <c r="V139" s="249">
        <f t="shared" si="116"/>
        <v>0</v>
      </c>
      <c r="W139" s="249">
        <f t="shared" si="117"/>
        <v>0</v>
      </c>
      <c r="X139" s="249">
        <f t="shared" si="118"/>
        <v>0</v>
      </c>
      <c r="Y139" s="249">
        <f t="shared" si="119"/>
        <v>0</v>
      </c>
      <c r="Z139" s="249" t="str">
        <f t="shared" si="120"/>
        <v>-</v>
      </c>
      <c r="AA139" s="268">
        <f t="shared" si="121"/>
        <v>0</v>
      </c>
      <c r="AB139" s="269"/>
      <c r="AC139" s="292" t="e">
        <f t="shared" si="126"/>
        <v>#NUM!</v>
      </c>
      <c r="AD139" s="249">
        <v>136</v>
      </c>
      <c r="AE139" s="249" t="str">
        <f t="shared" si="127"/>
        <v>-</v>
      </c>
      <c r="AF139" s="203" t="str">
        <f t="shared" si="128"/>
        <v>-</v>
      </c>
      <c r="AG139" s="204" t="str">
        <f t="shared" si="129"/>
        <v>-</v>
      </c>
      <c r="AH139" s="249" t="str">
        <f t="shared" si="130"/>
        <v>-</v>
      </c>
      <c r="AI139" s="249" t="str">
        <f t="shared" si="131"/>
        <v>-</v>
      </c>
      <c r="AJ139" s="268" t="str">
        <f t="shared" si="132"/>
        <v>-</v>
      </c>
      <c r="AK139" s="249" t="str">
        <f t="shared" si="114"/>
        <v>- -</v>
      </c>
      <c r="AL139" s="249" t="str">
        <f>COUNTIF($AK$4:AK139,AK139)&amp;AK139</f>
        <v>25- -</v>
      </c>
      <c r="AM139" s="138"/>
      <c r="AN139" s="138"/>
      <c r="BT139" s="249" t="str">
        <f>CF139&amp;COUNTIF($CF$4:CF139,CF139)</f>
        <v>TRUE58</v>
      </c>
      <c r="BU139" s="334" t="str">
        <f t="shared" si="133"/>
        <v>8AJeffGuscott</v>
      </c>
      <c r="BW139" s="241" t="str">
        <f t="shared" si="134"/>
        <v>2018136</v>
      </c>
      <c r="BX139" s="249">
        <v>136</v>
      </c>
      <c r="BY139" s="249" t="str">
        <f t="shared" si="135"/>
        <v>8A</v>
      </c>
      <c r="BZ139" s="249" t="str">
        <f t="shared" si="136"/>
        <v>Jeff</v>
      </c>
      <c r="CA139" s="249" t="str">
        <f t="shared" si="137"/>
        <v>Guscott</v>
      </c>
      <c r="CB139" s="249" t="str">
        <f t="shared" si="138"/>
        <v>Porsche/Lexus</v>
      </c>
      <c r="CC139" s="249">
        <f t="shared" si="139"/>
        <v>16.05</v>
      </c>
      <c r="CD139" s="345">
        <f t="shared" si="140"/>
        <v>43162</v>
      </c>
      <c r="CE139" s="249">
        <f t="array" ref="CE139">MIN(IF(C:C=BU139,M:M))</f>
        <v>16.05</v>
      </c>
      <c r="CF139" s="249" t="b">
        <f t="shared" si="141"/>
        <v>1</v>
      </c>
      <c r="CI139" s="241" t="str">
        <f t="shared" si="142"/>
        <v>TRUE136</v>
      </c>
      <c r="CK139" s="249">
        <v>136</v>
      </c>
    </row>
    <row r="140" spans="1:89" x14ac:dyDescent="0.3">
      <c r="A140" s="249" t="str">
        <f>B140&amp;COUNTIF(B$4:$B140,B140)</f>
        <v>20174</v>
      </c>
      <c r="B140" s="249">
        <f t="shared" si="122"/>
        <v>2017</v>
      </c>
      <c r="C140" s="249" t="str">
        <f t="shared" si="123"/>
        <v>4AFRobinVenter</v>
      </c>
      <c r="D140" s="268" t="str">
        <f>N140&amp;COUNTIF(N$4:$N140,N140)</f>
        <v>430431</v>
      </c>
      <c r="E140" s="268" t="str">
        <f>F140&amp;COUNTIF(F$4:$F140,F140)</f>
        <v>430434AF1</v>
      </c>
      <c r="F140" s="268" t="str">
        <f t="shared" si="124"/>
        <v>430434AF</v>
      </c>
      <c r="G140" s="249" t="str">
        <f>I140&amp;COUNTIF($I$4:I140,I140)</f>
        <v>4AF24</v>
      </c>
      <c r="I140" s="249" t="s">
        <v>1</v>
      </c>
      <c r="J140" s="249" t="s">
        <v>258</v>
      </c>
      <c r="K140" s="249" t="s">
        <v>262</v>
      </c>
      <c r="L140" s="249" t="s">
        <v>407</v>
      </c>
      <c r="M140" s="249">
        <v>13.278</v>
      </c>
      <c r="N140" s="287">
        <v>43043</v>
      </c>
      <c r="O140" s="241"/>
      <c r="S140" s="249" t="str">
        <f t="shared" si="125"/>
        <v>-</v>
      </c>
      <c r="T140" s="249" t="str">
        <f t="shared" si="115"/>
        <v>4EX137</v>
      </c>
      <c r="U140" s="249">
        <v>137</v>
      </c>
      <c r="V140" s="249">
        <f t="shared" si="116"/>
        <v>0</v>
      </c>
      <c r="W140" s="249">
        <f t="shared" si="117"/>
        <v>0</v>
      </c>
      <c r="X140" s="249">
        <f t="shared" si="118"/>
        <v>0</v>
      </c>
      <c r="Y140" s="249">
        <f t="shared" si="119"/>
        <v>0</v>
      </c>
      <c r="Z140" s="249" t="str">
        <f t="shared" si="120"/>
        <v>-</v>
      </c>
      <c r="AA140" s="268">
        <f t="shared" si="121"/>
        <v>0</v>
      </c>
      <c r="AB140" s="269"/>
      <c r="AC140" s="292" t="e">
        <f t="shared" si="126"/>
        <v>#NUM!</v>
      </c>
      <c r="AD140" s="249">
        <v>137</v>
      </c>
      <c r="AE140" s="249" t="str">
        <f t="shared" si="127"/>
        <v>-</v>
      </c>
      <c r="AF140" s="203" t="str">
        <f t="shared" si="128"/>
        <v>-</v>
      </c>
      <c r="AG140" s="204" t="str">
        <f t="shared" si="129"/>
        <v>-</v>
      </c>
      <c r="AH140" s="249" t="str">
        <f t="shared" si="130"/>
        <v>-</v>
      </c>
      <c r="AI140" s="249" t="str">
        <f t="shared" si="131"/>
        <v>-</v>
      </c>
      <c r="AJ140" s="268" t="str">
        <f t="shared" si="132"/>
        <v>-</v>
      </c>
      <c r="AK140" s="249" t="str">
        <f t="shared" si="114"/>
        <v>- -</v>
      </c>
      <c r="AL140" s="249" t="str">
        <f>COUNTIF($AK$4:AK140,AK140)&amp;AK140</f>
        <v>26- -</v>
      </c>
      <c r="AM140" s="138"/>
      <c r="AN140" s="138"/>
      <c r="BT140" s="249" t="str">
        <f>CF140&amp;COUNTIF($CF$4:CF140,CF140)</f>
        <v>TRUE59</v>
      </c>
      <c r="BU140" s="334" t="str">
        <f t="shared" si="133"/>
        <v>4AFROBINVENTER</v>
      </c>
      <c r="BW140" s="241" t="str">
        <f t="shared" si="134"/>
        <v>2018137</v>
      </c>
      <c r="BX140" s="249">
        <v>137</v>
      </c>
      <c r="BY140" s="249" t="str">
        <f t="shared" si="135"/>
        <v>4AF</v>
      </c>
      <c r="BZ140" s="249" t="str">
        <f t="shared" si="136"/>
        <v>ROBIN</v>
      </c>
      <c r="CA140" s="249" t="str">
        <f t="shared" si="137"/>
        <v>VENTER</v>
      </c>
      <c r="CB140" s="249" t="str">
        <f t="shared" si="138"/>
        <v xml:space="preserve">TOYOTA CONQUEST  </v>
      </c>
      <c r="CC140" s="249">
        <f t="shared" si="139"/>
        <v>13.185</v>
      </c>
      <c r="CD140" s="345">
        <f t="shared" si="140"/>
        <v>43407</v>
      </c>
      <c r="CE140" s="249">
        <f t="array" ref="CE140">MIN(IF(C:C=BU140,M:M))</f>
        <v>13.185</v>
      </c>
      <c r="CF140" s="249" t="b">
        <f t="shared" si="141"/>
        <v>1</v>
      </c>
      <c r="CI140" s="241" t="str">
        <f t="shared" si="142"/>
        <v>TRUE137</v>
      </c>
      <c r="CK140" s="249">
        <v>137</v>
      </c>
    </row>
    <row r="141" spans="1:89" x14ac:dyDescent="0.3">
      <c r="A141" s="249" t="str">
        <f>B141&amp;COUNTIF(B$4:$B141,B141)</f>
        <v>20175</v>
      </c>
      <c r="B141" s="249">
        <f t="shared" si="122"/>
        <v>2017</v>
      </c>
      <c r="C141" s="249" t="str">
        <f t="shared" si="123"/>
        <v>4AFGurshanThomas</v>
      </c>
      <c r="D141" s="268" t="str">
        <f>N141&amp;COUNTIF(N$4:$N141,N141)</f>
        <v>430432</v>
      </c>
      <c r="E141" s="268" t="str">
        <f>F141&amp;COUNTIF(F$4:$F141,F141)</f>
        <v>430434AF2</v>
      </c>
      <c r="F141" s="268" t="str">
        <f t="shared" si="124"/>
        <v>430434AF</v>
      </c>
      <c r="G141" s="249" t="str">
        <f>I141&amp;COUNTIF($I$4:I141,I141)</f>
        <v>4AF25</v>
      </c>
      <c r="I141" s="249" t="s">
        <v>1</v>
      </c>
      <c r="J141" s="249" t="s">
        <v>605</v>
      </c>
      <c r="K141" s="249" t="s">
        <v>194</v>
      </c>
      <c r="L141" s="249" t="s">
        <v>447</v>
      </c>
      <c r="M141" s="249">
        <v>13.848000000000001</v>
      </c>
      <c r="N141" s="287">
        <v>43043</v>
      </c>
      <c r="O141" s="241"/>
      <c r="S141" s="249" t="str">
        <f t="shared" si="125"/>
        <v>-</v>
      </c>
      <c r="T141" s="249" t="str">
        <f t="shared" si="115"/>
        <v>4EX138</v>
      </c>
      <c r="U141" s="249">
        <v>138</v>
      </c>
      <c r="V141" s="249">
        <f t="shared" si="116"/>
        <v>0</v>
      </c>
      <c r="W141" s="249">
        <f t="shared" si="117"/>
        <v>0</v>
      </c>
      <c r="X141" s="249">
        <f t="shared" si="118"/>
        <v>0</v>
      </c>
      <c r="Y141" s="249">
        <f t="shared" si="119"/>
        <v>0</v>
      </c>
      <c r="Z141" s="249" t="str">
        <f t="shared" si="120"/>
        <v>-</v>
      </c>
      <c r="AA141" s="268">
        <f t="shared" si="121"/>
        <v>0</v>
      </c>
      <c r="AB141" s="269"/>
      <c r="AC141" s="292" t="e">
        <f t="shared" si="126"/>
        <v>#NUM!</v>
      </c>
      <c r="AD141" s="249">
        <v>138</v>
      </c>
      <c r="AE141" s="249" t="str">
        <f t="shared" si="127"/>
        <v>-</v>
      </c>
      <c r="AF141" s="203" t="str">
        <f t="shared" si="128"/>
        <v>-</v>
      </c>
      <c r="AG141" s="204" t="str">
        <f t="shared" si="129"/>
        <v>-</v>
      </c>
      <c r="AH141" s="249" t="str">
        <f t="shared" si="130"/>
        <v>-</v>
      </c>
      <c r="AI141" s="249" t="str">
        <f t="shared" si="131"/>
        <v>-</v>
      </c>
      <c r="AJ141" s="268" t="str">
        <f t="shared" si="132"/>
        <v>-</v>
      </c>
      <c r="AK141" s="249" t="str">
        <f t="shared" si="114"/>
        <v>- -</v>
      </c>
      <c r="AL141" s="249" t="str">
        <f>COUNTIF($AK$4:AK141,AK141)&amp;AK141</f>
        <v>27- -</v>
      </c>
      <c r="AM141" s="138"/>
      <c r="AN141" s="138"/>
      <c r="BT141" s="249" t="str">
        <f>CF141&amp;COUNTIF($CF$4:CF141,CF141)</f>
        <v>FALSE79</v>
      </c>
      <c r="BU141" s="334" t="str">
        <f t="shared" si="133"/>
        <v>4AFGURSHANTHOMAS</v>
      </c>
      <c r="BW141" s="241" t="str">
        <f t="shared" si="134"/>
        <v>2018138</v>
      </c>
      <c r="BX141" s="249">
        <v>138</v>
      </c>
      <c r="BY141" s="249" t="str">
        <f t="shared" si="135"/>
        <v>4AF</v>
      </c>
      <c r="BZ141" s="249" t="str">
        <f t="shared" si="136"/>
        <v>GURSHAN</v>
      </c>
      <c r="CA141" s="249" t="str">
        <f t="shared" si="137"/>
        <v>THOMAS</v>
      </c>
      <c r="CB141" s="249" t="str">
        <f t="shared" si="138"/>
        <v>GOLF MK1 2LTR 16V</v>
      </c>
      <c r="CC141" s="249">
        <f t="shared" si="139"/>
        <v>13.584</v>
      </c>
      <c r="CD141" s="345">
        <f t="shared" si="140"/>
        <v>43407</v>
      </c>
      <c r="CE141" s="249">
        <f t="array" ref="CE141">MIN(IF(C:C=BU141,M:M))</f>
        <v>13.486000000000001</v>
      </c>
      <c r="CF141" s="249" t="b">
        <f t="shared" si="141"/>
        <v>0</v>
      </c>
      <c r="CI141" s="241" t="str">
        <f t="shared" si="142"/>
        <v>TRUE138</v>
      </c>
      <c r="CK141" s="249">
        <v>138</v>
      </c>
    </row>
    <row r="142" spans="1:89" x14ac:dyDescent="0.3">
      <c r="A142" s="249" t="str">
        <f>B142&amp;COUNTIF(B$4:$B142,B142)</f>
        <v>20176</v>
      </c>
      <c r="B142" s="249">
        <f t="shared" si="122"/>
        <v>2017</v>
      </c>
      <c r="C142" s="249" t="str">
        <f t="shared" si="123"/>
        <v>4AFRyanEls</v>
      </c>
      <c r="D142" s="268" t="str">
        <f>N142&amp;COUNTIF(N$4:$N142,N142)</f>
        <v>430433</v>
      </c>
      <c r="E142" s="268" t="str">
        <f>F142&amp;COUNTIF(F$4:$F142,F142)</f>
        <v>430434AF3</v>
      </c>
      <c r="F142" s="268" t="str">
        <f t="shared" si="124"/>
        <v>430434AF</v>
      </c>
      <c r="G142" s="249" t="str">
        <f>I142&amp;COUNTIF($I$4:I142,I142)</f>
        <v>4AF26</v>
      </c>
      <c r="I142" s="249" t="s">
        <v>1</v>
      </c>
      <c r="J142" s="249" t="s">
        <v>184</v>
      </c>
      <c r="K142" s="249" t="s">
        <v>191</v>
      </c>
      <c r="L142" s="249" t="s">
        <v>423</v>
      </c>
      <c r="M142" s="249">
        <v>13.906000000000001</v>
      </c>
      <c r="N142" s="287">
        <v>43043</v>
      </c>
      <c r="O142" s="241"/>
      <c r="S142" s="249" t="str">
        <f t="shared" si="125"/>
        <v>-</v>
      </c>
      <c r="T142" s="249" t="str">
        <f t="shared" si="115"/>
        <v>4EX139</v>
      </c>
      <c r="U142" s="249">
        <v>139</v>
      </c>
      <c r="V142" s="249">
        <f t="shared" si="116"/>
        <v>0</v>
      </c>
      <c r="W142" s="249">
        <f t="shared" si="117"/>
        <v>0</v>
      </c>
      <c r="X142" s="249">
        <f t="shared" si="118"/>
        <v>0</v>
      </c>
      <c r="Y142" s="249">
        <f t="shared" si="119"/>
        <v>0</v>
      </c>
      <c r="Z142" s="249" t="str">
        <f t="shared" si="120"/>
        <v>-</v>
      </c>
      <c r="AA142" s="268">
        <f t="shared" si="121"/>
        <v>0</v>
      </c>
      <c r="AB142" s="269"/>
      <c r="AC142" s="292" t="e">
        <f t="shared" si="126"/>
        <v>#NUM!</v>
      </c>
      <c r="AD142" s="249">
        <v>139</v>
      </c>
      <c r="AE142" s="249" t="str">
        <f t="shared" si="127"/>
        <v>-</v>
      </c>
      <c r="AF142" s="203" t="str">
        <f t="shared" si="128"/>
        <v>-</v>
      </c>
      <c r="AG142" s="204" t="str">
        <f t="shared" si="129"/>
        <v>-</v>
      </c>
      <c r="AH142" s="249" t="str">
        <f t="shared" si="130"/>
        <v>-</v>
      </c>
      <c r="AI142" s="249" t="str">
        <f t="shared" si="131"/>
        <v>-</v>
      </c>
      <c r="AJ142" s="268" t="str">
        <f t="shared" si="132"/>
        <v>-</v>
      </c>
      <c r="AK142" s="249" t="str">
        <f t="shared" si="114"/>
        <v>- -</v>
      </c>
      <c r="AL142" s="249" t="str">
        <f>COUNTIF($AK$4:AK142,AK142)&amp;AK142</f>
        <v>28- -</v>
      </c>
      <c r="AM142" s="138"/>
      <c r="AN142" s="138"/>
      <c r="BT142" s="249" t="str">
        <f>CF142&amp;COUNTIF($CF$4:CF142,CF142)</f>
        <v>FALSE80</v>
      </c>
      <c r="BU142" s="334" t="str">
        <f t="shared" si="133"/>
        <v>4AFRIYAAZSHARMAR</v>
      </c>
      <c r="BW142" s="241" t="str">
        <f t="shared" si="134"/>
        <v>2018139</v>
      </c>
      <c r="BX142" s="249">
        <v>139</v>
      </c>
      <c r="BY142" s="249" t="str">
        <f t="shared" si="135"/>
        <v>4AF</v>
      </c>
      <c r="BZ142" s="249" t="str">
        <f t="shared" si="136"/>
        <v>RIYAAZ</v>
      </c>
      <c r="CA142" s="249" t="str">
        <f t="shared" si="137"/>
        <v>SHARMAR</v>
      </c>
      <c r="CB142" s="249" t="str">
        <f t="shared" si="138"/>
        <v>HONDA V TEC</v>
      </c>
      <c r="CC142" s="249">
        <f t="shared" si="139"/>
        <v>13.653</v>
      </c>
      <c r="CD142" s="345">
        <f t="shared" si="140"/>
        <v>43407</v>
      </c>
      <c r="CE142" s="249">
        <f t="array" ref="CE142">MIN(IF(C:C=BU142,M:M))</f>
        <v>13.55</v>
      </c>
      <c r="CF142" s="249" t="b">
        <f t="shared" si="141"/>
        <v>0</v>
      </c>
      <c r="CI142" s="241" t="str">
        <f t="shared" si="142"/>
        <v>TRUE139</v>
      </c>
      <c r="CK142" s="249">
        <v>139</v>
      </c>
    </row>
    <row r="143" spans="1:89" x14ac:dyDescent="0.3">
      <c r="A143" s="249" t="str">
        <f>B143&amp;COUNTIF(B$4:$B143,B143)</f>
        <v>20177</v>
      </c>
      <c r="B143" s="249">
        <f t="shared" si="122"/>
        <v>2017</v>
      </c>
      <c r="C143" s="249" t="str">
        <f t="shared" si="123"/>
        <v>4AFDylanAdams</v>
      </c>
      <c r="D143" s="268" t="str">
        <f>N143&amp;COUNTIF(N$4:$N143,N143)</f>
        <v>430434</v>
      </c>
      <c r="E143" s="268" t="str">
        <f>F143&amp;COUNTIF(F$4:$F143,F143)</f>
        <v>430434AF4</v>
      </c>
      <c r="F143" s="268" t="str">
        <f t="shared" si="124"/>
        <v>430434AF</v>
      </c>
      <c r="G143" s="249" t="str">
        <f>I143&amp;COUNTIF($I$4:I143,I143)</f>
        <v>4AF27</v>
      </c>
      <c r="I143" s="249" t="s">
        <v>1</v>
      </c>
      <c r="J143" s="249" t="s">
        <v>642</v>
      </c>
      <c r="K143" s="249" t="s">
        <v>643</v>
      </c>
      <c r="L143" s="249" t="s">
        <v>466</v>
      </c>
      <c r="M143" s="249">
        <v>14.234</v>
      </c>
      <c r="N143" s="287">
        <v>43043</v>
      </c>
      <c r="O143" s="241"/>
      <c r="S143" s="249" t="str">
        <f t="shared" si="125"/>
        <v>-</v>
      </c>
      <c r="T143" s="249" t="str">
        <f t="shared" si="115"/>
        <v>4EX140</v>
      </c>
      <c r="U143" s="249">
        <v>140</v>
      </c>
      <c r="V143" s="249">
        <f t="shared" si="116"/>
        <v>0</v>
      </c>
      <c r="W143" s="249">
        <f t="shared" si="117"/>
        <v>0</v>
      </c>
      <c r="X143" s="249">
        <f t="shared" si="118"/>
        <v>0</v>
      </c>
      <c r="Y143" s="249">
        <f t="shared" si="119"/>
        <v>0</v>
      </c>
      <c r="Z143" s="249" t="str">
        <f t="shared" si="120"/>
        <v>-</v>
      </c>
      <c r="AA143" s="268">
        <f t="shared" si="121"/>
        <v>0</v>
      </c>
      <c r="AB143" s="269"/>
      <c r="AC143" s="292" t="e">
        <f t="shared" si="126"/>
        <v>#NUM!</v>
      </c>
      <c r="AD143" s="249">
        <v>140</v>
      </c>
      <c r="AE143" s="249" t="str">
        <f t="shared" si="127"/>
        <v>-</v>
      </c>
      <c r="AF143" s="203" t="str">
        <f t="shared" si="128"/>
        <v>-</v>
      </c>
      <c r="AG143" s="204" t="str">
        <f t="shared" si="129"/>
        <v>-</v>
      </c>
      <c r="AH143" s="249" t="str">
        <f t="shared" si="130"/>
        <v>-</v>
      </c>
      <c r="AI143" s="249" t="str">
        <f t="shared" si="131"/>
        <v>-</v>
      </c>
      <c r="AJ143" s="268" t="str">
        <f t="shared" si="132"/>
        <v>-</v>
      </c>
      <c r="AK143" s="249" t="str">
        <f t="shared" si="114"/>
        <v>- -</v>
      </c>
      <c r="AL143" s="249" t="str">
        <f>COUNTIF($AK$4:AK143,AK143)&amp;AK143</f>
        <v>29- -</v>
      </c>
      <c r="AM143" s="138"/>
      <c r="AN143" s="138"/>
      <c r="BT143" s="249" t="str">
        <f>CF143&amp;COUNTIF($CF$4:CF143,CF143)</f>
        <v>FALSE81</v>
      </c>
      <c r="BU143" s="334" t="str">
        <f t="shared" si="133"/>
        <v>4AFDIVANSNAYERS</v>
      </c>
      <c r="BW143" s="241" t="str">
        <f t="shared" si="134"/>
        <v>2018140</v>
      </c>
      <c r="BX143" s="249">
        <v>140</v>
      </c>
      <c r="BY143" s="249" t="str">
        <f t="shared" si="135"/>
        <v>4AF</v>
      </c>
      <c r="BZ143" s="249" t="str">
        <f t="shared" si="136"/>
        <v>DIVAN</v>
      </c>
      <c r="CA143" s="249" t="str">
        <f t="shared" si="137"/>
        <v>SNAYERS</v>
      </c>
      <c r="CB143" s="249" t="str">
        <f t="shared" si="138"/>
        <v>NISSAN SENTRA STI</v>
      </c>
      <c r="CC143" s="249">
        <f t="shared" si="139"/>
        <v>13.704000000000001</v>
      </c>
      <c r="CD143" s="345">
        <f t="shared" si="140"/>
        <v>43407</v>
      </c>
      <c r="CE143" s="249">
        <f t="array" ref="CE143">MIN(IF(C:C=BU143,M:M))</f>
        <v>13.486000000000001</v>
      </c>
      <c r="CF143" s="249" t="b">
        <f t="shared" si="141"/>
        <v>0</v>
      </c>
      <c r="CI143" s="241" t="str">
        <f t="shared" si="142"/>
        <v>TRUE140</v>
      </c>
      <c r="CK143" s="249">
        <v>140</v>
      </c>
    </row>
    <row r="144" spans="1:89" x14ac:dyDescent="0.3">
      <c r="A144" s="249" t="str">
        <f>B144&amp;COUNTIF(B$4:$B144,B144)</f>
        <v>20178</v>
      </c>
      <c r="B144" s="249">
        <f t="shared" si="122"/>
        <v>2017</v>
      </c>
      <c r="C144" s="249" t="str">
        <f t="shared" si="123"/>
        <v>4AFSergeiGallant</v>
      </c>
      <c r="D144" s="268" t="str">
        <f>N144&amp;COUNTIF(N$4:$N144,N144)</f>
        <v>430435</v>
      </c>
      <c r="E144" s="268" t="str">
        <f>F144&amp;COUNTIF(F$4:$F144,F144)</f>
        <v>430434AF5</v>
      </c>
      <c r="F144" s="268" t="str">
        <f t="shared" si="124"/>
        <v>430434AF</v>
      </c>
      <c r="G144" s="249" t="str">
        <f>I144&amp;COUNTIF($I$4:I144,I144)</f>
        <v>4AF28</v>
      </c>
      <c r="I144" s="249" t="s">
        <v>1</v>
      </c>
      <c r="J144" s="249" t="s">
        <v>644</v>
      </c>
      <c r="K144" s="249" t="s">
        <v>645</v>
      </c>
      <c r="L144" s="249" t="s">
        <v>476</v>
      </c>
      <c r="M144" s="249">
        <v>14.272</v>
      </c>
      <c r="N144" s="287">
        <v>43043</v>
      </c>
      <c r="O144" s="241"/>
      <c r="S144" s="249" t="str">
        <f t="shared" si="125"/>
        <v>-</v>
      </c>
      <c r="T144" s="249" t="str">
        <f t="shared" si="115"/>
        <v>4EX141</v>
      </c>
      <c r="U144" s="249">
        <v>141</v>
      </c>
      <c r="V144" s="249">
        <f t="shared" si="116"/>
        <v>0</v>
      </c>
      <c r="W144" s="249">
        <f t="shared" si="117"/>
        <v>0</v>
      </c>
      <c r="X144" s="249">
        <f t="shared" si="118"/>
        <v>0</v>
      </c>
      <c r="Y144" s="249">
        <f t="shared" si="119"/>
        <v>0</v>
      </c>
      <c r="Z144" s="249" t="str">
        <f t="shared" si="120"/>
        <v>-</v>
      </c>
      <c r="AA144" s="268">
        <f t="shared" si="121"/>
        <v>0</v>
      </c>
      <c r="AB144" s="269"/>
      <c r="AC144" s="292" t="e">
        <f t="shared" si="126"/>
        <v>#NUM!</v>
      </c>
      <c r="AD144" s="249">
        <v>141</v>
      </c>
      <c r="AE144" s="249" t="str">
        <f t="shared" si="127"/>
        <v>-</v>
      </c>
      <c r="AF144" s="203" t="str">
        <f t="shared" si="128"/>
        <v>-</v>
      </c>
      <c r="AG144" s="204" t="str">
        <f t="shared" si="129"/>
        <v>-</v>
      </c>
      <c r="AH144" s="249" t="str">
        <f t="shared" si="130"/>
        <v>-</v>
      </c>
      <c r="AI144" s="249" t="str">
        <f t="shared" si="131"/>
        <v>-</v>
      </c>
      <c r="AJ144" s="268" t="str">
        <f t="shared" si="132"/>
        <v>-</v>
      </c>
      <c r="AK144" s="249" t="str">
        <f t="shared" si="114"/>
        <v>- -</v>
      </c>
      <c r="AL144" s="249" t="str">
        <f>COUNTIF($AK$4:AK144,AK144)&amp;AK144</f>
        <v>30- -</v>
      </c>
      <c r="AM144" s="138"/>
      <c r="AN144" s="138"/>
      <c r="BT144" s="249" t="str">
        <f>CF144&amp;COUNTIF($CF$4:CF144,CF144)</f>
        <v>FALSE82</v>
      </c>
      <c r="BU144" s="334" t="str">
        <f t="shared" si="133"/>
        <v>4AFJACQUESSTEENBERG</v>
      </c>
      <c r="BW144" s="241" t="str">
        <f t="shared" si="134"/>
        <v>2018141</v>
      </c>
      <c r="BX144" s="249">
        <v>141</v>
      </c>
      <c r="BY144" s="249" t="str">
        <f t="shared" si="135"/>
        <v>4AF</v>
      </c>
      <c r="BZ144" s="249" t="str">
        <f t="shared" si="136"/>
        <v>JACQUES</v>
      </c>
      <c r="CA144" s="249" t="str">
        <f t="shared" si="137"/>
        <v>STEENBERG</v>
      </c>
      <c r="CB144" s="249" t="str">
        <f t="shared" si="138"/>
        <v>OPEL CORSA</v>
      </c>
      <c r="CC144" s="249">
        <f t="shared" si="139"/>
        <v>14.053000000000001</v>
      </c>
      <c r="CD144" s="345">
        <f t="shared" si="140"/>
        <v>43407</v>
      </c>
      <c r="CE144" s="249">
        <f t="array" ref="CE144">MIN(IF(C:C=BU144,M:M))</f>
        <v>13.94</v>
      </c>
      <c r="CF144" s="249" t="b">
        <f t="shared" si="141"/>
        <v>0</v>
      </c>
      <c r="CI144" s="241" t="str">
        <f t="shared" si="142"/>
        <v>TRUE141</v>
      </c>
      <c r="CK144" s="249">
        <v>141</v>
      </c>
    </row>
    <row r="145" spans="1:89" x14ac:dyDescent="0.3">
      <c r="A145" s="249" t="str">
        <f>B145&amp;COUNTIF(B$4:$B145,B145)</f>
        <v>20179</v>
      </c>
      <c r="B145" s="249">
        <f t="shared" si="122"/>
        <v>2017</v>
      </c>
      <c r="C145" s="249" t="str">
        <f t="shared" si="123"/>
        <v>4AFFranklinJeftha</v>
      </c>
      <c r="D145" s="268" t="str">
        <f>N145&amp;COUNTIF(N$4:$N145,N145)</f>
        <v>430436</v>
      </c>
      <c r="E145" s="268" t="str">
        <f>F145&amp;COUNTIF(F$4:$F145,F145)</f>
        <v>430434AF6</v>
      </c>
      <c r="F145" s="268" t="str">
        <f t="shared" si="124"/>
        <v>430434AF</v>
      </c>
      <c r="G145" s="249" t="str">
        <f>I145&amp;COUNTIF($I$4:I145,I145)</f>
        <v>4AF29</v>
      </c>
      <c r="I145" s="249" t="s">
        <v>1</v>
      </c>
      <c r="J145" s="249" t="s">
        <v>204</v>
      </c>
      <c r="K145" s="249" t="s">
        <v>205</v>
      </c>
      <c r="L145" s="249" t="s">
        <v>436</v>
      </c>
      <c r="M145" s="249">
        <v>15.253</v>
      </c>
      <c r="N145" s="287">
        <v>43043</v>
      </c>
      <c r="O145" s="241"/>
      <c r="S145" s="249" t="str">
        <f t="shared" si="125"/>
        <v>-</v>
      </c>
      <c r="T145" s="249" t="str">
        <f t="shared" si="115"/>
        <v>4EX142</v>
      </c>
      <c r="U145" s="249">
        <v>142</v>
      </c>
      <c r="V145" s="249">
        <f t="shared" si="116"/>
        <v>0</v>
      </c>
      <c r="W145" s="249">
        <f t="shared" si="117"/>
        <v>0</v>
      </c>
      <c r="X145" s="249">
        <f t="shared" si="118"/>
        <v>0</v>
      </c>
      <c r="Y145" s="249">
        <f t="shared" si="119"/>
        <v>0</v>
      </c>
      <c r="Z145" s="249" t="str">
        <f t="shared" si="120"/>
        <v>-</v>
      </c>
      <c r="AA145" s="268">
        <f t="shared" si="121"/>
        <v>0</v>
      </c>
      <c r="AB145" s="269"/>
      <c r="AC145" s="292" t="e">
        <f t="shared" si="126"/>
        <v>#NUM!</v>
      </c>
      <c r="AD145" s="249">
        <v>142</v>
      </c>
      <c r="AE145" s="249" t="str">
        <f t="shared" si="127"/>
        <v>-</v>
      </c>
      <c r="AF145" s="203" t="str">
        <f t="shared" si="128"/>
        <v>-</v>
      </c>
      <c r="AG145" s="204" t="str">
        <f t="shared" si="129"/>
        <v>-</v>
      </c>
      <c r="AH145" s="249" t="str">
        <f t="shared" si="130"/>
        <v>-</v>
      </c>
      <c r="AI145" s="249" t="str">
        <f t="shared" si="131"/>
        <v>-</v>
      </c>
      <c r="AJ145" s="268" t="str">
        <f t="shared" si="132"/>
        <v>-</v>
      </c>
      <c r="AK145" s="249" t="str">
        <f t="shared" si="114"/>
        <v>- -</v>
      </c>
      <c r="AL145" s="249" t="str">
        <f>COUNTIF($AK$4:AK145,AK145)&amp;AK145</f>
        <v>31- -</v>
      </c>
      <c r="AM145" s="138"/>
      <c r="AN145" s="138"/>
      <c r="BT145" s="249" t="str">
        <f>CF145&amp;COUNTIF($CF$4:CF145,CF145)</f>
        <v>TRUE60</v>
      </c>
      <c r="BU145" s="334" t="str">
        <f t="shared" si="133"/>
        <v>4AFLEROYOCTOBER</v>
      </c>
      <c r="BW145" s="241" t="str">
        <f t="shared" si="134"/>
        <v>2018142</v>
      </c>
      <c r="BX145" s="249">
        <v>142</v>
      </c>
      <c r="BY145" s="249" t="str">
        <f t="shared" si="135"/>
        <v>4AF</v>
      </c>
      <c r="BZ145" s="249" t="str">
        <f t="shared" si="136"/>
        <v>LEROY</v>
      </c>
      <c r="CA145" s="249" t="str">
        <f t="shared" si="137"/>
        <v>OCTOBER</v>
      </c>
      <c r="CB145" s="249" t="str">
        <f t="shared" si="138"/>
        <v>NISSAN SR20</v>
      </c>
      <c r="CC145" s="249">
        <f t="shared" si="139"/>
        <v>14.212999999999999</v>
      </c>
      <c r="CD145" s="345">
        <f t="shared" si="140"/>
        <v>43407</v>
      </c>
      <c r="CE145" s="249">
        <f t="array" ref="CE145">MIN(IF(C:C=BU145,M:M))</f>
        <v>14.212999999999999</v>
      </c>
      <c r="CF145" s="249" t="b">
        <f t="shared" si="141"/>
        <v>1</v>
      </c>
      <c r="CI145" s="241" t="str">
        <f t="shared" si="142"/>
        <v>TRUE142</v>
      </c>
      <c r="CK145" s="249">
        <v>142</v>
      </c>
    </row>
    <row r="146" spans="1:89" x14ac:dyDescent="0.3">
      <c r="A146" s="249" t="str">
        <f>B146&amp;COUNTIF(B$4:$B146,B146)</f>
        <v>201710</v>
      </c>
      <c r="B146" s="249">
        <f t="shared" si="122"/>
        <v>2017</v>
      </c>
      <c r="C146" s="249" t="str">
        <f t="shared" si="123"/>
        <v>4AFDayneAdams</v>
      </c>
      <c r="D146" s="268" t="str">
        <f>N146&amp;COUNTIF(N$4:$N146,N146)</f>
        <v>430437</v>
      </c>
      <c r="E146" s="268" t="str">
        <f>F146&amp;COUNTIF(F$4:$F146,F146)</f>
        <v>430434AF7</v>
      </c>
      <c r="F146" s="268" t="str">
        <f t="shared" si="124"/>
        <v>430434AF</v>
      </c>
      <c r="G146" s="249" t="str">
        <f>I146&amp;COUNTIF($I$4:I146,I146)</f>
        <v>4AF30</v>
      </c>
      <c r="I146" s="249" t="s">
        <v>1</v>
      </c>
      <c r="J146" s="249" t="s">
        <v>646</v>
      </c>
      <c r="K146" s="249" t="s">
        <v>643</v>
      </c>
      <c r="L146" s="249" t="s">
        <v>445</v>
      </c>
      <c r="M146" s="249">
        <v>15.582000000000001</v>
      </c>
      <c r="N146" s="287">
        <v>43043</v>
      </c>
      <c r="O146" s="241"/>
      <c r="S146" s="249" t="str">
        <f t="shared" si="125"/>
        <v>-</v>
      </c>
      <c r="T146" s="249" t="str">
        <f t="shared" si="115"/>
        <v>4EX143</v>
      </c>
      <c r="U146" s="249">
        <v>143</v>
      </c>
      <c r="V146" s="249">
        <f t="shared" si="116"/>
        <v>0</v>
      </c>
      <c r="W146" s="249">
        <f t="shared" si="117"/>
        <v>0</v>
      </c>
      <c r="X146" s="249">
        <f t="shared" si="118"/>
        <v>0</v>
      </c>
      <c r="Y146" s="249">
        <f t="shared" si="119"/>
        <v>0</v>
      </c>
      <c r="Z146" s="249" t="str">
        <f t="shared" si="120"/>
        <v>-</v>
      </c>
      <c r="AA146" s="268">
        <f t="shared" si="121"/>
        <v>0</v>
      </c>
      <c r="AB146" s="269"/>
      <c r="AC146" s="292" t="e">
        <f t="shared" si="126"/>
        <v>#NUM!</v>
      </c>
      <c r="AD146" s="249">
        <v>143</v>
      </c>
      <c r="AE146" s="249" t="str">
        <f t="shared" si="127"/>
        <v>-</v>
      </c>
      <c r="AF146" s="203" t="str">
        <f t="shared" si="128"/>
        <v>-</v>
      </c>
      <c r="AG146" s="204" t="str">
        <f t="shared" si="129"/>
        <v>-</v>
      </c>
      <c r="AH146" s="249" t="str">
        <f t="shared" si="130"/>
        <v>-</v>
      </c>
      <c r="AI146" s="249" t="str">
        <f t="shared" si="131"/>
        <v>-</v>
      </c>
      <c r="AJ146" s="268" t="str">
        <f t="shared" si="132"/>
        <v>-</v>
      </c>
      <c r="AK146" s="249" t="str">
        <f t="shared" si="114"/>
        <v>- -</v>
      </c>
      <c r="AL146" s="249" t="str">
        <f>COUNTIF($AK$4:AK146,AK146)&amp;AK146</f>
        <v>32- -</v>
      </c>
      <c r="AM146" s="138"/>
      <c r="AN146" s="138"/>
      <c r="BT146" s="249" t="str">
        <f>CF146&amp;COUNTIF($CF$4:CF146,CF146)</f>
        <v>TRUE61</v>
      </c>
      <c r="BU146" s="334" t="str">
        <f t="shared" si="133"/>
        <v>4AFNIETHAAMSURTIE</v>
      </c>
      <c r="BW146" s="241" t="str">
        <f t="shared" si="134"/>
        <v>2018143</v>
      </c>
      <c r="BX146" s="249">
        <v>143</v>
      </c>
      <c r="BY146" s="249" t="str">
        <f t="shared" si="135"/>
        <v>4AF</v>
      </c>
      <c r="BZ146" s="249" t="str">
        <f t="shared" si="136"/>
        <v>NIETHAAM</v>
      </c>
      <c r="CA146" s="249" t="str">
        <f t="shared" si="137"/>
        <v>SURTIE</v>
      </c>
      <c r="CB146" s="249" t="str">
        <f t="shared" si="138"/>
        <v>NISSAN SR20</v>
      </c>
      <c r="CC146" s="249">
        <f t="shared" si="139"/>
        <v>14.271000000000001</v>
      </c>
      <c r="CD146" s="345">
        <f t="shared" si="140"/>
        <v>43407</v>
      </c>
      <c r="CE146" s="249">
        <f t="array" ref="CE146">MIN(IF(C:C=BU146,M:M))</f>
        <v>14.271000000000001</v>
      </c>
      <c r="CF146" s="249" t="b">
        <f t="shared" si="141"/>
        <v>1</v>
      </c>
      <c r="CI146" s="241" t="str">
        <f t="shared" si="142"/>
        <v>TRUE143</v>
      </c>
      <c r="CK146" s="249">
        <v>143</v>
      </c>
    </row>
    <row r="147" spans="1:89" x14ac:dyDescent="0.3">
      <c r="A147" s="249" t="str">
        <f>B147&amp;COUNTIF(B$4:$B147,B147)</f>
        <v>201711</v>
      </c>
      <c r="B147" s="249">
        <f t="shared" si="122"/>
        <v>2017</v>
      </c>
      <c r="C147" s="249" t="str">
        <f t="shared" si="123"/>
        <v>4AFEdwinHart</v>
      </c>
      <c r="D147" s="268" t="str">
        <f>N147&amp;COUNTIF(N$4:$N147,N147)</f>
        <v>430438</v>
      </c>
      <c r="E147" s="268" t="str">
        <f>F147&amp;COUNTIF(F$4:$F147,F147)</f>
        <v>430434AF8</v>
      </c>
      <c r="F147" s="268" t="str">
        <f t="shared" si="124"/>
        <v>430434AF</v>
      </c>
      <c r="G147" s="249" t="str">
        <f>I147&amp;COUNTIF($I$4:I147,I147)</f>
        <v>4AF31</v>
      </c>
      <c r="I147" s="249" t="s">
        <v>1</v>
      </c>
      <c r="J147" s="249" t="s">
        <v>590</v>
      </c>
      <c r="K147" s="249" t="s">
        <v>591</v>
      </c>
      <c r="L147" s="249" t="s">
        <v>435</v>
      </c>
      <c r="M147" s="249">
        <v>15.608000000000001</v>
      </c>
      <c r="N147" s="287">
        <v>43043</v>
      </c>
      <c r="O147" s="241"/>
      <c r="S147" s="249" t="str">
        <f t="shared" si="125"/>
        <v>-</v>
      </c>
      <c r="T147" s="249" t="str">
        <f t="shared" si="115"/>
        <v>4EX144</v>
      </c>
      <c r="U147" s="249">
        <v>144</v>
      </c>
      <c r="V147" s="249">
        <f t="shared" si="116"/>
        <v>0</v>
      </c>
      <c r="W147" s="249">
        <f t="shared" si="117"/>
        <v>0</v>
      </c>
      <c r="X147" s="249">
        <f t="shared" si="118"/>
        <v>0</v>
      </c>
      <c r="Y147" s="249">
        <f t="shared" si="119"/>
        <v>0</v>
      </c>
      <c r="Z147" s="249" t="str">
        <f t="shared" si="120"/>
        <v>-</v>
      </c>
      <c r="AA147" s="268">
        <f t="shared" si="121"/>
        <v>0</v>
      </c>
      <c r="AB147" s="269"/>
      <c r="AC147" s="292" t="e">
        <f t="shared" si="126"/>
        <v>#NUM!</v>
      </c>
      <c r="AD147" s="249">
        <v>144</v>
      </c>
      <c r="AE147" s="249" t="str">
        <f t="shared" si="127"/>
        <v>-</v>
      </c>
      <c r="AF147" s="203" t="str">
        <f t="shared" si="128"/>
        <v>-</v>
      </c>
      <c r="AG147" s="204" t="str">
        <f t="shared" si="129"/>
        <v>-</v>
      </c>
      <c r="AH147" s="249" t="str">
        <f t="shared" si="130"/>
        <v>-</v>
      </c>
      <c r="AI147" s="249" t="str">
        <f t="shared" si="131"/>
        <v>-</v>
      </c>
      <c r="AJ147" s="268" t="str">
        <f t="shared" si="132"/>
        <v>-</v>
      </c>
      <c r="AK147" s="249" t="str">
        <f t="shared" si="114"/>
        <v>- -</v>
      </c>
      <c r="AL147" s="249" t="str">
        <f>COUNTIF($AK$4:AK147,AK147)&amp;AK147</f>
        <v>33- -</v>
      </c>
      <c r="AM147" s="138"/>
      <c r="AN147" s="138"/>
      <c r="BT147" s="249" t="str">
        <f>CF147&amp;COUNTIF($CF$4:CF147,CF147)</f>
        <v>TRUE62</v>
      </c>
      <c r="BU147" s="334" t="str">
        <f t="shared" si="133"/>
        <v>4AFTIMOTHYOLIVIER</v>
      </c>
      <c r="BW147" s="241" t="str">
        <f t="shared" si="134"/>
        <v>2018144</v>
      </c>
      <c r="BX147" s="249">
        <v>144</v>
      </c>
      <c r="BY147" s="249" t="str">
        <f t="shared" si="135"/>
        <v>4AF</v>
      </c>
      <c r="BZ147" s="249" t="str">
        <f t="shared" si="136"/>
        <v>TIMOTHY</v>
      </c>
      <c r="CA147" s="249" t="str">
        <f t="shared" si="137"/>
        <v>OLIVIER</v>
      </c>
      <c r="CB147" s="249" t="str">
        <f t="shared" si="138"/>
        <v>OPEL GTE</v>
      </c>
      <c r="CC147" s="249">
        <f t="shared" si="139"/>
        <v>14.298</v>
      </c>
      <c r="CD147" s="345">
        <f t="shared" si="140"/>
        <v>43407</v>
      </c>
      <c r="CE147" s="249">
        <f t="array" ref="CE147">MIN(IF(C:C=BU147,M:M))</f>
        <v>14.298</v>
      </c>
      <c r="CF147" s="249" t="b">
        <f t="shared" si="141"/>
        <v>1</v>
      </c>
      <c r="CI147" s="241" t="str">
        <f t="shared" si="142"/>
        <v>TRUE144</v>
      </c>
      <c r="CK147" s="249">
        <v>144</v>
      </c>
    </row>
    <row r="148" spans="1:89" x14ac:dyDescent="0.3">
      <c r="A148" s="249" t="str">
        <f>B148&amp;COUNTIF(B$4:$B148,B148)</f>
        <v>201712</v>
      </c>
      <c r="B148" s="249">
        <f t="shared" si="122"/>
        <v>2017</v>
      </c>
      <c r="C148" s="249" t="str">
        <f t="shared" si="123"/>
        <v>4AFWillieFouche</v>
      </c>
      <c r="D148" s="268" t="str">
        <f>N148&amp;COUNTIF(N$4:$N148,N148)</f>
        <v>430439</v>
      </c>
      <c r="E148" s="268" t="str">
        <f>F148&amp;COUNTIF(F$4:$F148,F148)</f>
        <v>430434AF9</v>
      </c>
      <c r="F148" s="268" t="str">
        <f t="shared" si="124"/>
        <v>430434AF</v>
      </c>
      <c r="G148" s="249" t="str">
        <f>I148&amp;COUNTIF($I$4:I148,I148)</f>
        <v>4AF32</v>
      </c>
      <c r="I148" s="249" t="s">
        <v>1</v>
      </c>
      <c r="J148" s="249" t="s">
        <v>195</v>
      </c>
      <c r="K148" s="249" t="s">
        <v>196</v>
      </c>
      <c r="L148" s="249" t="s">
        <v>411</v>
      </c>
      <c r="M148" s="249">
        <v>14.483000000000001</v>
      </c>
      <c r="N148" s="287">
        <v>43043</v>
      </c>
      <c r="O148" s="241"/>
      <c r="S148" s="249" t="str">
        <f t="shared" si="125"/>
        <v>-</v>
      </c>
      <c r="T148" s="249" t="str">
        <f t="shared" si="115"/>
        <v>4EX145</v>
      </c>
      <c r="U148" s="249">
        <v>145</v>
      </c>
      <c r="V148" s="249">
        <f t="shared" si="116"/>
        <v>0</v>
      </c>
      <c r="W148" s="249">
        <f t="shared" si="117"/>
        <v>0</v>
      </c>
      <c r="X148" s="249">
        <f t="shared" si="118"/>
        <v>0</v>
      </c>
      <c r="Y148" s="249">
        <f t="shared" si="119"/>
        <v>0</v>
      </c>
      <c r="Z148" s="249" t="str">
        <f t="shared" si="120"/>
        <v>-</v>
      </c>
      <c r="AA148" s="268">
        <f t="shared" si="121"/>
        <v>0</v>
      </c>
      <c r="AB148" s="269"/>
      <c r="AC148" s="292" t="e">
        <f t="shared" si="126"/>
        <v>#NUM!</v>
      </c>
      <c r="AD148" s="249">
        <v>145</v>
      </c>
      <c r="AE148" s="249" t="str">
        <f t="shared" si="127"/>
        <v>-</v>
      </c>
      <c r="AF148" s="203" t="str">
        <f t="shared" si="128"/>
        <v>-</v>
      </c>
      <c r="AG148" s="204" t="str">
        <f t="shared" si="129"/>
        <v>-</v>
      </c>
      <c r="AH148" s="249" t="str">
        <f t="shared" si="130"/>
        <v>-</v>
      </c>
      <c r="AI148" s="249" t="str">
        <f t="shared" si="131"/>
        <v>-</v>
      </c>
      <c r="AJ148" s="268" t="str">
        <f t="shared" si="132"/>
        <v>-</v>
      </c>
      <c r="AK148" s="249" t="str">
        <f t="shared" si="114"/>
        <v>- -</v>
      </c>
      <c r="AL148" s="249" t="str">
        <f>COUNTIF($AK$4:AK148,AK148)&amp;AK148</f>
        <v>34- -</v>
      </c>
      <c r="AM148" s="138"/>
      <c r="AN148" s="138"/>
      <c r="BT148" s="249" t="str">
        <f>CF148&amp;COUNTIF($CF$4:CF148,CF148)</f>
        <v>FALSE83</v>
      </c>
      <c r="BU148" s="334" t="str">
        <f t="shared" si="133"/>
        <v>4AFFRANKLINJEFTHA</v>
      </c>
      <c r="BW148" s="241" t="str">
        <f t="shared" si="134"/>
        <v>2018145</v>
      </c>
      <c r="BX148" s="249">
        <v>145</v>
      </c>
      <c r="BY148" s="249" t="str">
        <f t="shared" si="135"/>
        <v>4AF</v>
      </c>
      <c r="BZ148" s="249" t="str">
        <f t="shared" si="136"/>
        <v>FRANKLIN</v>
      </c>
      <c r="CA148" s="249" t="str">
        <f t="shared" si="137"/>
        <v>JEFTHA</v>
      </c>
      <c r="CB148" s="249" t="str">
        <f t="shared" si="138"/>
        <v>VW CITI GOLF 2LTR</v>
      </c>
      <c r="CC148" s="249">
        <f t="shared" si="139"/>
        <v>14.725</v>
      </c>
      <c r="CD148" s="345">
        <f t="shared" si="140"/>
        <v>43407</v>
      </c>
      <c r="CE148" s="249">
        <f t="array" ref="CE148">MIN(IF(C:C=BU148,M:M))</f>
        <v>14.265000000000001</v>
      </c>
      <c r="CF148" s="249" t="b">
        <f t="shared" si="141"/>
        <v>0</v>
      </c>
      <c r="CI148" s="241" t="str">
        <f t="shared" si="142"/>
        <v>TRUE145</v>
      </c>
      <c r="CK148" s="249">
        <v>145</v>
      </c>
    </row>
    <row r="149" spans="1:89" x14ac:dyDescent="0.3">
      <c r="A149" s="249" t="str">
        <f>B149&amp;COUNTIF(B$4:$B149,B149)</f>
        <v>201713</v>
      </c>
      <c r="B149" s="249">
        <f t="shared" si="122"/>
        <v>2017</v>
      </c>
      <c r="C149" s="249" t="str">
        <f t="shared" si="123"/>
        <v>4ARZaynJonker</v>
      </c>
      <c r="D149" s="268" t="str">
        <f>N149&amp;COUNTIF(N$4:$N149,N149)</f>
        <v>4304310</v>
      </c>
      <c r="E149" s="268" t="str">
        <f>F149&amp;COUNTIF(F$4:$F149,F149)</f>
        <v>430434AR1</v>
      </c>
      <c r="F149" s="268" t="str">
        <f t="shared" si="124"/>
        <v>430434AR</v>
      </c>
      <c r="G149" s="249" t="str">
        <f>I149&amp;COUNTIF($I$4:I149,I149)</f>
        <v>4AR8</v>
      </c>
      <c r="I149" s="249" t="s">
        <v>7</v>
      </c>
      <c r="J149" s="249" t="s">
        <v>209</v>
      </c>
      <c r="K149" s="249" t="s">
        <v>208</v>
      </c>
      <c r="L149" s="249" t="s">
        <v>437</v>
      </c>
      <c r="M149" s="249">
        <v>13.486000000000001</v>
      </c>
      <c r="N149" s="287">
        <v>43043</v>
      </c>
      <c r="O149" s="241"/>
      <c r="S149" s="249" t="str">
        <f t="shared" si="125"/>
        <v>-</v>
      </c>
      <c r="T149" s="249" t="str">
        <f t="shared" si="115"/>
        <v>4EX146</v>
      </c>
      <c r="U149" s="249">
        <v>146</v>
      </c>
      <c r="V149" s="249">
        <f t="shared" si="116"/>
        <v>0</v>
      </c>
      <c r="W149" s="249">
        <f t="shared" si="117"/>
        <v>0</v>
      </c>
      <c r="X149" s="249">
        <f t="shared" si="118"/>
        <v>0</v>
      </c>
      <c r="Y149" s="249">
        <f t="shared" si="119"/>
        <v>0</v>
      </c>
      <c r="Z149" s="249" t="str">
        <f t="shared" si="120"/>
        <v>-</v>
      </c>
      <c r="AA149" s="268">
        <f t="shared" si="121"/>
        <v>0</v>
      </c>
      <c r="AB149" s="269"/>
      <c r="AC149" s="292" t="e">
        <f t="shared" si="126"/>
        <v>#NUM!</v>
      </c>
      <c r="AD149" s="249">
        <v>146</v>
      </c>
      <c r="AE149" s="249" t="str">
        <f t="shared" si="127"/>
        <v>-</v>
      </c>
      <c r="AF149" s="203" t="str">
        <f t="shared" si="128"/>
        <v>-</v>
      </c>
      <c r="AG149" s="204" t="str">
        <f t="shared" si="129"/>
        <v>-</v>
      </c>
      <c r="AH149" s="249" t="str">
        <f t="shared" si="130"/>
        <v>-</v>
      </c>
      <c r="AI149" s="249" t="str">
        <f t="shared" si="131"/>
        <v>-</v>
      </c>
      <c r="AJ149" s="268" t="str">
        <f t="shared" si="132"/>
        <v>-</v>
      </c>
      <c r="AK149" s="249" t="str">
        <f t="shared" si="114"/>
        <v>- -</v>
      </c>
      <c r="AL149" s="249" t="str">
        <f>COUNTIF($AK$4:AK149,AK149)&amp;AK149</f>
        <v>35- -</v>
      </c>
      <c r="AM149" s="138"/>
      <c r="AN149" s="138"/>
      <c r="BT149" s="249" t="str">
        <f>CF149&amp;COUNTIF($CF$4:CF149,CF149)</f>
        <v>FALSE84</v>
      </c>
      <c r="BU149" s="334" t="str">
        <f t="shared" si="133"/>
        <v>4AFEDWINHART</v>
      </c>
      <c r="BW149" s="241" t="str">
        <f t="shared" si="134"/>
        <v>2018146</v>
      </c>
      <c r="BX149" s="249">
        <v>146</v>
      </c>
      <c r="BY149" s="249" t="str">
        <f t="shared" si="135"/>
        <v>4AF</v>
      </c>
      <c r="BZ149" s="249" t="str">
        <f t="shared" si="136"/>
        <v>EDWIN</v>
      </c>
      <c r="CA149" s="249" t="str">
        <f t="shared" si="137"/>
        <v>HART</v>
      </c>
      <c r="CB149" s="249" t="str">
        <f t="shared" si="138"/>
        <v>OPEL KADETT 16V</v>
      </c>
      <c r="CC149" s="249">
        <f t="shared" si="139"/>
        <v>14.914999999999999</v>
      </c>
      <c r="CD149" s="345">
        <f t="shared" si="140"/>
        <v>43407</v>
      </c>
      <c r="CE149" s="249">
        <f t="array" ref="CE149">MIN(IF(C:C=BU149,M:M))</f>
        <v>14.587</v>
      </c>
      <c r="CF149" s="249" t="b">
        <f t="shared" si="141"/>
        <v>0</v>
      </c>
      <c r="CI149" s="241" t="str">
        <f t="shared" si="142"/>
        <v>TRUE146</v>
      </c>
      <c r="CK149" s="249">
        <v>146</v>
      </c>
    </row>
    <row r="150" spans="1:89" x14ac:dyDescent="0.3">
      <c r="A150" s="249" t="str">
        <f>B150&amp;COUNTIF(B$4:$B150,B150)</f>
        <v>201714</v>
      </c>
      <c r="B150" s="249">
        <f t="shared" si="122"/>
        <v>2017</v>
      </c>
      <c r="C150" s="249" t="str">
        <f t="shared" si="123"/>
        <v>4ARSeanDe Jager</v>
      </c>
      <c r="D150" s="268" t="str">
        <f>N150&amp;COUNTIF(N$4:$N150,N150)</f>
        <v>4304311</v>
      </c>
      <c r="E150" s="268" t="str">
        <f>F150&amp;COUNTIF(F$4:$F150,F150)</f>
        <v>430434AR2</v>
      </c>
      <c r="F150" s="268" t="str">
        <f t="shared" si="124"/>
        <v>430434AR</v>
      </c>
      <c r="G150" s="249" t="str">
        <f>I150&amp;COUNTIF($I$4:I150,I150)</f>
        <v>4AR9</v>
      </c>
      <c r="I150" s="249" t="s">
        <v>7</v>
      </c>
      <c r="J150" s="249" t="s">
        <v>199</v>
      </c>
      <c r="K150" s="249" t="s">
        <v>820</v>
      </c>
      <c r="L150" s="249" t="s">
        <v>477</v>
      </c>
      <c r="M150" s="249">
        <v>13.789</v>
      </c>
      <c r="N150" s="287">
        <v>43043</v>
      </c>
      <c r="O150" s="241"/>
      <c r="S150" s="249" t="str">
        <f t="shared" si="125"/>
        <v>-</v>
      </c>
      <c r="T150" s="249" t="str">
        <f t="shared" si="115"/>
        <v>4EX147</v>
      </c>
      <c r="U150" s="249">
        <v>147</v>
      </c>
      <c r="V150" s="249">
        <f t="shared" si="116"/>
        <v>0</v>
      </c>
      <c r="W150" s="249">
        <f t="shared" si="117"/>
        <v>0</v>
      </c>
      <c r="X150" s="249">
        <f t="shared" si="118"/>
        <v>0</v>
      </c>
      <c r="Y150" s="249">
        <f t="shared" si="119"/>
        <v>0</v>
      </c>
      <c r="Z150" s="249" t="str">
        <f t="shared" si="120"/>
        <v>-</v>
      </c>
      <c r="AA150" s="268">
        <f t="shared" si="121"/>
        <v>0</v>
      </c>
      <c r="AB150" s="269"/>
      <c r="AC150" s="292" t="e">
        <f t="shared" si="126"/>
        <v>#NUM!</v>
      </c>
      <c r="AD150" s="249">
        <v>147</v>
      </c>
      <c r="AE150" s="249" t="str">
        <f t="shared" si="127"/>
        <v>-</v>
      </c>
      <c r="AF150" s="203" t="str">
        <f t="shared" si="128"/>
        <v>-</v>
      </c>
      <c r="AG150" s="204" t="str">
        <f t="shared" si="129"/>
        <v>-</v>
      </c>
      <c r="AH150" s="249" t="str">
        <f t="shared" si="130"/>
        <v>-</v>
      </c>
      <c r="AI150" s="249" t="str">
        <f t="shared" si="131"/>
        <v>-</v>
      </c>
      <c r="AJ150" s="268" t="str">
        <f t="shared" si="132"/>
        <v>-</v>
      </c>
      <c r="AK150" s="249" t="str">
        <f t="shared" si="114"/>
        <v>- -</v>
      </c>
      <c r="AL150" s="249" t="str">
        <f>COUNTIF($AK$4:AK150,AK150)&amp;AK150</f>
        <v>36- -</v>
      </c>
      <c r="AM150" s="138"/>
      <c r="AN150" s="138"/>
      <c r="BT150" s="249" t="str">
        <f>CF150&amp;COUNTIF($CF$4:CF150,CF150)</f>
        <v>TRUE63</v>
      </c>
      <c r="BU150" s="334" t="str">
        <f t="shared" si="133"/>
        <v>4AFPHILLIPVAN EHENT</v>
      </c>
      <c r="BW150" s="241" t="str">
        <f t="shared" si="134"/>
        <v>2018147</v>
      </c>
      <c r="BX150" s="249">
        <v>147</v>
      </c>
      <c r="BY150" s="249" t="str">
        <f t="shared" si="135"/>
        <v>4AF</v>
      </c>
      <c r="BZ150" s="249" t="str">
        <f t="shared" si="136"/>
        <v>PHILLIP</v>
      </c>
      <c r="CA150" s="249" t="str">
        <f t="shared" si="137"/>
        <v>VAN EHENT</v>
      </c>
      <c r="CB150" s="249" t="str">
        <f t="shared" si="138"/>
        <v>TOTOTA COROLLA</v>
      </c>
      <c r="CC150" s="249">
        <f t="shared" si="139"/>
        <v>14.949</v>
      </c>
      <c r="CD150" s="345">
        <f t="shared" si="140"/>
        <v>43407</v>
      </c>
      <c r="CE150" s="249">
        <f t="array" ref="CE150">MIN(IF(C:C=BU150,M:M))</f>
        <v>14.949</v>
      </c>
      <c r="CF150" s="249" t="b">
        <f t="shared" si="141"/>
        <v>1</v>
      </c>
      <c r="CI150" s="241" t="str">
        <f t="shared" si="142"/>
        <v>TRUE147</v>
      </c>
      <c r="CK150" s="249">
        <v>147</v>
      </c>
    </row>
    <row r="151" spans="1:89" x14ac:dyDescent="0.3">
      <c r="A151" s="249" t="str">
        <f>B151&amp;COUNTIF(B$4:$B151,B151)</f>
        <v>201715</v>
      </c>
      <c r="B151" s="249">
        <f t="shared" si="122"/>
        <v>2017</v>
      </c>
      <c r="C151" s="249" t="str">
        <f t="shared" si="123"/>
        <v>4ARPhillipJonker</v>
      </c>
      <c r="D151" s="268" t="str">
        <f>N151&amp;COUNTIF(N$4:$N151,N151)</f>
        <v>4304312</v>
      </c>
      <c r="E151" s="268" t="str">
        <f>F151&amp;COUNTIF(F$4:$F151,F151)</f>
        <v>430434AR3</v>
      </c>
      <c r="F151" s="268" t="str">
        <f t="shared" si="124"/>
        <v>430434AR</v>
      </c>
      <c r="G151" s="249" t="str">
        <f>I151&amp;COUNTIF($I$4:I151,I151)</f>
        <v>4AR10</v>
      </c>
      <c r="I151" s="249" t="s">
        <v>7</v>
      </c>
      <c r="J151" s="249" t="s">
        <v>574</v>
      </c>
      <c r="K151" s="249" t="s">
        <v>208</v>
      </c>
      <c r="L151" s="249" t="s">
        <v>414</v>
      </c>
      <c r="M151" s="249">
        <v>14.194000000000001</v>
      </c>
      <c r="N151" s="287">
        <v>43043</v>
      </c>
      <c r="O151" s="241"/>
      <c r="S151" s="249" t="str">
        <f t="shared" si="125"/>
        <v>-</v>
      </c>
      <c r="T151" s="249" t="str">
        <f t="shared" si="115"/>
        <v>4EX148</v>
      </c>
      <c r="U151" s="249">
        <v>148</v>
      </c>
      <c r="V151" s="249">
        <f t="shared" si="116"/>
        <v>0</v>
      </c>
      <c r="W151" s="249">
        <f t="shared" si="117"/>
        <v>0</v>
      </c>
      <c r="X151" s="249">
        <f t="shared" si="118"/>
        <v>0</v>
      </c>
      <c r="Y151" s="249">
        <f t="shared" si="119"/>
        <v>0</v>
      </c>
      <c r="Z151" s="249" t="str">
        <f t="shared" si="120"/>
        <v>-</v>
      </c>
      <c r="AA151" s="268">
        <f t="shared" si="121"/>
        <v>0</v>
      </c>
      <c r="AB151" s="269"/>
      <c r="AC151" s="292" t="e">
        <f t="shared" si="126"/>
        <v>#NUM!</v>
      </c>
      <c r="AD151" s="249">
        <v>148</v>
      </c>
      <c r="AE151" s="249" t="str">
        <f t="shared" si="127"/>
        <v>-</v>
      </c>
      <c r="AF151" s="203" t="str">
        <f t="shared" si="128"/>
        <v>-</v>
      </c>
      <c r="AG151" s="204" t="str">
        <f t="shared" si="129"/>
        <v>-</v>
      </c>
      <c r="AH151" s="249" t="str">
        <f t="shared" si="130"/>
        <v>-</v>
      </c>
      <c r="AI151" s="249" t="str">
        <f t="shared" si="131"/>
        <v>-</v>
      </c>
      <c r="AJ151" s="268" t="str">
        <f t="shared" si="132"/>
        <v>-</v>
      </c>
      <c r="AK151" s="249" t="str">
        <f t="shared" si="114"/>
        <v>- -</v>
      </c>
      <c r="AL151" s="249" t="str">
        <f>COUNTIF($AK$4:AK151,AK151)&amp;AK151</f>
        <v>37- -</v>
      </c>
      <c r="AM151" s="138"/>
      <c r="AN151" s="138"/>
      <c r="BT151" s="249" t="str">
        <f>CF151&amp;COUNTIF($CF$4:CF151,CF151)</f>
        <v>TRUE64</v>
      </c>
      <c r="BU151" s="334" t="str">
        <f t="shared" si="133"/>
        <v>4AFROBERTJANSE VAN RENSBURG</v>
      </c>
      <c r="BW151" s="241" t="str">
        <f t="shared" si="134"/>
        <v>2018148</v>
      </c>
      <c r="BX151" s="249">
        <v>148</v>
      </c>
      <c r="BY151" s="249" t="str">
        <f t="shared" si="135"/>
        <v>4AF</v>
      </c>
      <c r="BZ151" s="249" t="str">
        <f t="shared" si="136"/>
        <v>ROBERT</v>
      </c>
      <c r="CA151" s="249" t="str">
        <f t="shared" si="137"/>
        <v>JANSE VAN RENSBURG</v>
      </c>
      <c r="CB151" s="249" t="str">
        <f t="shared" si="138"/>
        <v>VW GOLF GTI</v>
      </c>
      <c r="CC151" s="249">
        <f t="shared" si="139"/>
        <v>13.417</v>
      </c>
      <c r="CD151" s="345">
        <f t="shared" si="140"/>
        <v>43407</v>
      </c>
      <c r="CE151" s="249">
        <f t="array" ref="CE151">MIN(IF(C:C=BU151,M:M))</f>
        <v>13.417</v>
      </c>
      <c r="CF151" s="249" t="b">
        <f t="shared" si="141"/>
        <v>1</v>
      </c>
      <c r="CI151" s="241" t="str">
        <f t="shared" si="142"/>
        <v>TRUE148</v>
      </c>
      <c r="CK151" s="249">
        <v>148</v>
      </c>
    </row>
    <row r="152" spans="1:89" x14ac:dyDescent="0.3">
      <c r="A152" s="249" t="str">
        <f>B152&amp;COUNTIF(B$4:$B152,B152)</f>
        <v>201716</v>
      </c>
      <c r="B152" s="249">
        <f t="shared" si="122"/>
        <v>2017</v>
      </c>
      <c r="C152" s="249" t="str">
        <f t="shared" si="123"/>
        <v>4ARTashriqRasdien</v>
      </c>
      <c r="D152" s="268" t="str">
        <f>N152&amp;COUNTIF(N$4:$N152,N152)</f>
        <v>4304313</v>
      </c>
      <c r="E152" s="268" t="str">
        <f>F152&amp;COUNTIF(F$4:$F152,F152)</f>
        <v>430434AR4</v>
      </c>
      <c r="F152" s="268" t="str">
        <f t="shared" si="124"/>
        <v>430434AR</v>
      </c>
      <c r="G152" s="249" t="str">
        <f>I152&amp;COUNTIF($I$4:I152,I152)</f>
        <v>4AR11</v>
      </c>
      <c r="I152" s="249" t="s">
        <v>7</v>
      </c>
      <c r="J152" s="249" t="s">
        <v>242</v>
      </c>
      <c r="K152" s="249" t="s">
        <v>243</v>
      </c>
      <c r="L152" s="249" t="s">
        <v>478</v>
      </c>
      <c r="M152" s="249">
        <v>16.3</v>
      </c>
      <c r="N152" s="287">
        <v>43043</v>
      </c>
      <c r="O152" s="241"/>
      <c r="S152" s="249" t="str">
        <f t="shared" si="125"/>
        <v>-</v>
      </c>
      <c r="T152" s="249" t="str">
        <f t="shared" si="115"/>
        <v>4EX149</v>
      </c>
      <c r="U152" s="249">
        <v>149</v>
      </c>
      <c r="V152" s="249">
        <f t="shared" si="116"/>
        <v>0</v>
      </c>
      <c r="W152" s="249">
        <f t="shared" si="117"/>
        <v>0</v>
      </c>
      <c r="X152" s="249">
        <f t="shared" si="118"/>
        <v>0</v>
      </c>
      <c r="Y152" s="249">
        <f t="shared" si="119"/>
        <v>0</v>
      </c>
      <c r="Z152" s="249" t="str">
        <f t="shared" si="120"/>
        <v>-</v>
      </c>
      <c r="AA152" s="268">
        <f t="shared" si="121"/>
        <v>0</v>
      </c>
      <c r="AB152" s="269"/>
      <c r="AC152" s="292" t="e">
        <f t="shared" si="126"/>
        <v>#NUM!</v>
      </c>
      <c r="AD152" s="249">
        <v>149</v>
      </c>
      <c r="AE152" s="249" t="str">
        <f t="shared" si="127"/>
        <v>-</v>
      </c>
      <c r="AF152" s="203" t="str">
        <f t="shared" si="128"/>
        <v>-</v>
      </c>
      <c r="AG152" s="204" t="str">
        <f t="shared" si="129"/>
        <v>-</v>
      </c>
      <c r="AH152" s="249" t="str">
        <f t="shared" si="130"/>
        <v>-</v>
      </c>
      <c r="AI152" s="249" t="str">
        <f t="shared" si="131"/>
        <v>-</v>
      </c>
      <c r="AJ152" s="268" t="str">
        <f t="shared" si="132"/>
        <v>-</v>
      </c>
      <c r="AK152" s="249" t="str">
        <f t="shared" si="114"/>
        <v>- -</v>
      </c>
      <c r="AL152" s="249" t="str">
        <f>COUNTIF($AK$4:AK152,AK152)&amp;AK152</f>
        <v>38- -</v>
      </c>
      <c r="AM152" s="138"/>
      <c r="AN152" s="138"/>
      <c r="BT152" s="249" t="str">
        <f>CF152&amp;COUNTIF($CF$4:CF152,CF152)</f>
        <v>TRUE65</v>
      </c>
      <c r="BU152" s="334" t="str">
        <f t="shared" si="133"/>
        <v>4ARPHILLIPJONKER</v>
      </c>
      <c r="BW152" s="241" t="str">
        <f t="shared" si="134"/>
        <v>2018149</v>
      </c>
      <c r="BX152" s="249">
        <v>149</v>
      </c>
      <c r="BY152" s="249" t="str">
        <f t="shared" si="135"/>
        <v>4AR</v>
      </c>
      <c r="BZ152" s="249" t="str">
        <f t="shared" si="136"/>
        <v>PHILLIP</v>
      </c>
      <c r="CA152" s="249" t="str">
        <f t="shared" si="137"/>
        <v>JONKER</v>
      </c>
      <c r="CB152" s="249" t="str">
        <f t="shared" si="138"/>
        <v xml:space="preserve">TOYOTA 16V </v>
      </c>
      <c r="CC152" s="249">
        <f t="shared" si="139"/>
        <v>12.423999999999999</v>
      </c>
      <c r="CD152" s="345">
        <f t="shared" si="140"/>
        <v>43407</v>
      </c>
      <c r="CE152" s="249">
        <f t="array" ref="CE152">MIN(IF(C:C=BU152,M:M))</f>
        <v>12.423999999999999</v>
      </c>
      <c r="CF152" s="249" t="b">
        <f t="shared" si="141"/>
        <v>1</v>
      </c>
      <c r="CI152" s="241" t="str">
        <f t="shared" si="142"/>
        <v>TRUE149</v>
      </c>
      <c r="CK152" s="249">
        <v>149</v>
      </c>
    </row>
    <row r="153" spans="1:89" x14ac:dyDescent="0.3">
      <c r="A153" s="249" t="str">
        <f>B153&amp;COUNTIF(B$4:$B153,B153)</f>
        <v>201717</v>
      </c>
      <c r="B153" s="249">
        <f t="shared" si="122"/>
        <v>2017</v>
      </c>
      <c r="C153" s="249" t="str">
        <f t="shared" si="123"/>
        <v>4AWDLenoMc Callum</v>
      </c>
      <c r="D153" s="268" t="str">
        <f>N153&amp;COUNTIF(N$4:$N153,N153)</f>
        <v>4304314</v>
      </c>
      <c r="E153" s="268" t="str">
        <f>F153&amp;COUNTIF(F$4:$F153,F153)</f>
        <v>430434AWD1</v>
      </c>
      <c r="F153" s="268" t="str">
        <f t="shared" si="124"/>
        <v>430434AWD</v>
      </c>
      <c r="G153" s="249" t="str">
        <f>I153&amp;COUNTIF($I$4:I153,I153)</f>
        <v>4AWD11</v>
      </c>
      <c r="I153" s="249" t="s">
        <v>23</v>
      </c>
      <c r="J153" s="249" t="s">
        <v>647</v>
      </c>
      <c r="K153" s="249" t="s">
        <v>822</v>
      </c>
      <c r="L153" s="249" t="s">
        <v>387</v>
      </c>
      <c r="M153" s="249">
        <v>11.207000000000001</v>
      </c>
      <c r="N153" s="287">
        <v>43043</v>
      </c>
      <c r="O153" s="241"/>
      <c r="S153" s="249" t="str">
        <f t="shared" si="125"/>
        <v>-</v>
      </c>
      <c r="T153" s="249" t="str">
        <f t="shared" si="115"/>
        <v>4EX150</v>
      </c>
      <c r="U153" s="249">
        <v>150</v>
      </c>
      <c r="V153" s="249">
        <f t="shared" si="116"/>
        <v>0</v>
      </c>
      <c r="W153" s="249">
        <f t="shared" si="117"/>
        <v>0</v>
      </c>
      <c r="X153" s="249">
        <f t="shared" si="118"/>
        <v>0</v>
      </c>
      <c r="Y153" s="249">
        <f t="shared" si="119"/>
        <v>0</v>
      </c>
      <c r="Z153" s="249" t="str">
        <f t="shared" si="120"/>
        <v>-</v>
      </c>
      <c r="AA153" s="268">
        <f t="shared" si="121"/>
        <v>0</v>
      </c>
      <c r="AB153" s="269"/>
      <c r="AC153" s="292" t="e">
        <f t="shared" si="126"/>
        <v>#NUM!</v>
      </c>
      <c r="AD153" s="249">
        <v>150</v>
      </c>
      <c r="AE153" s="249" t="str">
        <f t="shared" si="127"/>
        <v>-</v>
      </c>
      <c r="AF153" s="203" t="str">
        <f t="shared" si="128"/>
        <v>-</v>
      </c>
      <c r="AG153" s="204" t="str">
        <f t="shared" si="129"/>
        <v>-</v>
      </c>
      <c r="AH153" s="249" t="str">
        <f t="shared" si="130"/>
        <v>-</v>
      </c>
      <c r="AI153" s="249" t="str">
        <f t="shared" si="131"/>
        <v>-</v>
      </c>
      <c r="AJ153" s="268" t="str">
        <f t="shared" si="132"/>
        <v>-</v>
      </c>
      <c r="AK153" s="249" t="str">
        <f t="shared" si="114"/>
        <v>- -</v>
      </c>
      <c r="AL153" s="249" t="str">
        <f>COUNTIF($AK$4:AK153,AK153)&amp;AK153</f>
        <v>39- -</v>
      </c>
      <c r="AM153" s="138"/>
      <c r="AN153" s="138"/>
      <c r="BT153" s="249" t="str">
        <f>CF153&amp;COUNTIF($CF$4:CF153,CF153)</f>
        <v>FALSE85</v>
      </c>
      <c r="BU153" s="334" t="str">
        <f t="shared" si="133"/>
        <v>4ARZAYNJONKER</v>
      </c>
      <c r="BW153" s="241" t="str">
        <f t="shared" si="134"/>
        <v>2018150</v>
      </c>
      <c r="BX153" s="249">
        <v>150</v>
      </c>
      <c r="BY153" s="249" t="str">
        <f t="shared" si="135"/>
        <v>4AR</v>
      </c>
      <c r="BZ153" s="249" t="str">
        <f t="shared" si="136"/>
        <v>ZAYN</v>
      </c>
      <c r="CA153" s="249" t="str">
        <f t="shared" si="137"/>
        <v>JONKER</v>
      </c>
      <c r="CB153" s="249" t="str">
        <f t="shared" si="138"/>
        <v>FORD ESCORT MK1</v>
      </c>
      <c r="CC153" s="249">
        <f t="shared" si="139"/>
        <v>13.526</v>
      </c>
      <c r="CD153" s="345">
        <f t="shared" si="140"/>
        <v>43407</v>
      </c>
      <c r="CE153" s="249">
        <f t="array" ref="CE153">MIN(IF(C:C=BU153,M:M))</f>
        <v>13.24</v>
      </c>
      <c r="CF153" s="249" t="b">
        <f t="shared" si="141"/>
        <v>0</v>
      </c>
      <c r="CI153" s="241" t="str">
        <f t="shared" si="142"/>
        <v>TRUE150</v>
      </c>
      <c r="CK153" s="249">
        <v>150</v>
      </c>
    </row>
    <row r="154" spans="1:89" x14ac:dyDescent="0.3">
      <c r="A154" s="249" t="str">
        <f>B154&amp;COUNTIF(B$4:$B154,B154)</f>
        <v>201718</v>
      </c>
      <c r="B154" s="249">
        <f t="shared" si="122"/>
        <v>2017</v>
      </c>
      <c r="C154" s="249" t="str">
        <f t="shared" si="123"/>
        <v>4AWDYasirHart</v>
      </c>
      <c r="D154" s="268" t="str">
        <f>N154&amp;COUNTIF(N$4:$N154,N154)</f>
        <v>4304315</v>
      </c>
      <c r="E154" s="268" t="str">
        <f>F154&amp;COUNTIF(F$4:$F154,F154)</f>
        <v>430434AWD2</v>
      </c>
      <c r="F154" s="268" t="str">
        <f t="shared" si="124"/>
        <v>430434AWD</v>
      </c>
      <c r="G154" s="249" t="str">
        <f>I154&amp;COUNTIF($I$4:I154,I154)</f>
        <v>4AWD12</v>
      </c>
      <c r="I154" s="249" t="s">
        <v>23</v>
      </c>
      <c r="J154" s="249" t="s">
        <v>596</v>
      </c>
      <c r="K154" s="249" t="s">
        <v>591</v>
      </c>
      <c r="L154" s="249" t="s">
        <v>411</v>
      </c>
      <c r="M154" s="249">
        <v>11.92</v>
      </c>
      <c r="N154" s="287">
        <v>43043</v>
      </c>
      <c r="O154" s="241"/>
      <c r="S154" s="249" t="str">
        <f t="shared" si="125"/>
        <v>-</v>
      </c>
      <c r="T154" s="249" t="str">
        <f t="shared" si="115"/>
        <v>4EX151</v>
      </c>
      <c r="U154" s="249">
        <v>151</v>
      </c>
      <c r="V154" s="249">
        <f t="shared" si="116"/>
        <v>0</v>
      </c>
      <c r="W154" s="249">
        <f t="shared" si="117"/>
        <v>0</v>
      </c>
      <c r="X154" s="249">
        <f t="shared" si="118"/>
        <v>0</v>
      </c>
      <c r="Y154" s="249">
        <f t="shared" si="119"/>
        <v>0</v>
      </c>
      <c r="Z154" s="249" t="str">
        <f t="shared" si="120"/>
        <v>-</v>
      </c>
      <c r="AA154" s="268">
        <f t="shared" si="121"/>
        <v>0</v>
      </c>
      <c r="AB154" s="269"/>
      <c r="AC154" s="292" t="e">
        <f t="shared" si="126"/>
        <v>#NUM!</v>
      </c>
      <c r="AD154" s="249">
        <v>151</v>
      </c>
      <c r="AE154" s="249" t="str">
        <f t="shared" si="127"/>
        <v>-</v>
      </c>
      <c r="AF154" s="203" t="str">
        <f t="shared" si="128"/>
        <v>-</v>
      </c>
      <c r="AG154" s="204" t="str">
        <f t="shared" si="129"/>
        <v>-</v>
      </c>
      <c r="AH154" s="249" t="str">
        <f t="shared" si="130"/>
        <v>-</v>
      </c>
      <c r="AI154" s="249" t="str">
        <f t="shared" si="131"/>
        <v>-</v>
      </c>
      <c r="AJ154" s="268" t="str">
        <f t="shared" si="132"/>
        <v>-</v>
      </c>
      <c r="AK154" s="249" t="str">
        <f t="shared" si="114"/>
        <v>- -</v>
      </c>
      <c r="AL154" s="249" t="str">
        <f>COUNTIF($AK$4:AK154,AK154)&amp;AK154</f>
        <v>40- -</v>
      </c>
      <c r="AM154" s="138"/>
      <c r="AN154" s="138"/>
      <c r="BT154" s="249" t="str">
        <f>CF154&amp;COUNTIF($CF$4:CF154,CF154)</f>
        <v>TRUE66</v>
      </c>
      <c r="BU154" s="334" t="str">
        <f t="shared" si="133"/>
        <v>4AWDLANCECASOOJEE</v>
      </c>
      <c r="BW154" s="241" t="str">
        <f t="shared" si="134"/>
        <v>2018151</v>
      </c>
      <c r="BX154" s="249">
        <v>151</v>
      </c>
      <c r="BY154" s="249" t="str">
        <f t="shared" si="135"/>
        <v>4AWD</v>
      </c>
      <c r="BZ154" s="249" t="str">
        <f t="shared" si="136"/>
        <v>LANCE</v>
      </c>
      <c r="CA154" s="249" t="str">
        <f t="shared" si="137"/>
        <v>CASOOJEE</v>
      </c>
      <c r="CB154" s="249" t="str">
        <f t="shared" si="138"/>
        <v>VW GOLF 7R</v>
      </c>
      <c r="CC154" s="249">
        <f t="shared" si="139"/>
        <v>10.946</v>
      </c>
      <c r="CD154" s="345">
        <f t="shared" si="140"/>
        <v>43407</v>
      </c>
      <c r="CE154" s="249">
        <f t="array" ref="CE154">MIN(IF(C:C=BU154,M:M))</f>
        <v>10.946</v>
      </c>
      <c r="CF154" s="249" t="b">
        <f t="shared" si="141"/>
        <v>1</v>
      </c>
      <c r="CI154" s="241" t="str">
        <f t="shared" si="142"/>
        <v>TRUE151</v>
      </c>
      <c r="CK154" s="249">
        <v>151</v>
      </c>
    </row>
    <row r="155" spans="1:89" x14ac:dyDescent="0.3">
      <c r="A155" s="249" t="str">
        <f>B155&amp;COUNTIF(B$4:$B155,B155)</f>
        <v>201719</v>
      </c>
      <c r="B155" s="249">
        <f t="shared" si="122"/>
        <v>2017</v>
      </c>
      <c r="C155" s="249" t="str">
        <f t="shared" si="123"/>
        <v>4AWDCharletonMendes</v>
      </c>
      <c r="D155" s="268" t="str">
        <f>N155&amp;COUNTIF(N$4:$N155,N155)</f>
        <v>4304316</v>
      </c>
      <c r="E155" s="268" t="str">
        <f>F155&amp;COUNTIF(F$4:$F155,F155)</f>
        <v>430434AWD3</v>
      </c>
      <c r="F155" s="268" t="str">
        <f t="shared" si="124"/>
        <v>430434AWD</v>
      </c>
      <c r="G155" s="249" t="str">
        <f>I155&amp;COUNTIF($I$4:I155,I155)</f>
        <v>4AWD13</v>
      </c>
      <c r="I155" s="249" t="s">
        <v>23</v>
      </c>
      <c r="J155" s="249" t="s">
        <v>597</v>
      </c>
      <c r="K155" s="249" t="s">
        <v>598</v>
      </c>
      <c r="L155" s="249" t="s">
        <v>87</v>
      </c>
      <c r="M155" s="249">
        <v>12.409000000000001</v>
      </c>
      <c r="N155" s="287">
        <v>43043</v>
      </c>
      <c r="O155" s="241"/>
      <c r="S155" s="249" t="str">
        <f t="shared" si="125"/>
        <v>-</v>
      </c>
      <c r="T155" s="249" t="str">
        <f t="shared" si="115"/>
        <v>4EX152</v>
      </c>
      <c r="U155" s="249">
        <v>152</v>
      </c>
      <c r="V155" s="249">
        <f t="shared" si="116"/>
        <v>0</v>
      </c>
      <c r="W155" s="249">
        <f t="shared" si="117"/>
        <v>0</v>
      </c>
      <c r="X155" s="249">
        <f t="shared" si="118"/>
        <v>0</v>
      </c>
      <c r="Y155" s="249">
        <f t="shared" si="119"/>
        <v>0</v>
      </c>
      <c r="Z155" s="249" t="str">
        <f t="shared" si="120"/>
        <v>-</v>
      </c>
      <c r="AA155" s="268">
        <f t="shared" si="121"/>
        <v>0</v>
      </c>
      <c r="AB155" s="269"/>
      <c r="AC155" s="292" t="e">
        <f t="shared" si="126"/>
        <v>#NUM!</v>
      </c>
      <c r="AD155" s="249">
        <v>152</v>
      </c>
      <c r="AE155" s="249" t="str">
        <f t="shared" si="127"/>
        <v>-</v>
      </c>
      <c r="AF155" s="203" t="str">
        <f t="shared" si="128"/>
        <v>-</v>
      </c>
      <c r="AG155" s="204" t="str">
        <f t="shared" si="129"/>
        <v>-</v>
      </c>
      <c r="AH155" s="249" t="str">
        <f t="shared" si="130"/>
        <v>-</v>
      </c>
      <c r="AI155" s="249" t="str">
        <f t="shared" si="131"/>
        <v>-</v>
      </c>
      <c r="AJ155" s="268" t="str">
        <f t="shared" si="132"/>
        <v>-</v>
      </c>
      <c r="AK155" s="249" t="str">
        <f t="shared" si="114"/>
        <v>- -</v>
      </c>
      <c r="AL155" s="249" t="str">
        <f>COUNTIF($AK$4:AK155,AK155)&amp;AK155</f>
        <v>41- -</v>
      </c>
      <c r="AM155" s="138"/>
      <c r="AN155" s="138"/>
      <c r="BT155" s="249" t="str">
        <f>CF155&amp;COUNTIF($CF$4:CF155,CF155)</f>
        <v>FALSE86</v>
      </c>
      <c r="BU155" s="334" t="str">
        <f t="shared" si="133"/>
        <v>4AWDCLAYTONDANIELS</v>
      </c>
      <c r="BW155" s="241" t="str">
        <f t="shared" si="134"/>
        <v>2018152</v>
      </c>
      <c r="BX155" s="249">
        <v>152</v>
      </c>
      <c r="BY155" s="249" t="str">
        <f t="shared" si="135"/>
        <v>4AWD</v>
      </c>
      <c r="BZ155" s="249" t="str">
        <f t="shared" si="136"/>
        <v>CLAYTON</v>
      </c>
      <c r="CA155" s="249" t="str">
        <f t="shared" si="137"/>
        <v>DANIELS</v>
      </c>
      <c r="CB155" s="249" t="str">
        <f t="shared" si="138"/>
        <v>Audi S3</v>
      </c>
      <c r="CC155" s="249">
        <f t="shared" si="139"/>
        <v>11.426</v>
      </c>
      <c r="CD155" s="345">
        <f t="shared" si="140"/>
        <v>43407</v>
      </c>
      <c r="CE155" s="249">
        <f t="array" ref="CE155">MIN(IF(C:C=BU155,M:M))</f>
        <v>11.29</v>
      </c>
      <c r="CF155" s="249" t="b">
        <f t="shared" si="141"/>
        <v>0</v>
      </c>
      <c r="CI155" s="241" t="str">
        <f t="shared" si="142"/>
        <v>TRUE152</v>
      </c>
      <c r="CK155" s="249">
        <v>152</v>
      </c>
    </row>
    <row r="156" spans="1:89" x14ac:dyDescent="0.3">
      <c r="A156" s="249" t="str">
        <f>B156&amp;COUNTIF(B$4:$B156,B156)</f>
        <v>201720</v>
      </c>
      <c r="B156" s="249">
        <f t="shared" si="122"/>
        <v>2017</v>
      </c>
      <c r="C156" s="249" t="str">
        <f t="shared" si="123"/>
        <v>4AWDNathanPhillips</v>
      </c>
      <c r="D156" s="268" t="str">
        <f>N156&amp;COUNTIF(N$4:$N156,N156)</f>
        <v>4304317</v>
      </c>
      <c r="E156" s="268" t="str">
        <f>F156&amp;COUNTIF(F$4:$F156,F156)</f>
        <v>430434AWD4</v>
      </c>
      <c r="F156" s="268" t="str">
        <f t="shared" si="124"/>
        <v>430434AWD</v>
      </c>
      <c r="G156" s="249" t="str">
        <f>I156&amp;COUNTIF($I$4:I156,I156)</f>
        <v>4AWD14</v>
      </c>
      <c r="I156" s="249" t="s">
        <v>23</v>
      </c>
      <c r="J156" s="249" t="s">
        <v>612</v>
      </c>
      <c r="K156" s="249" t="s">
        <v>235</v>
      </c>
      <c r="L156" s="249" t="s">
        <v>460</v>
      </c>
      <c r="M156" s="249">
        <v>13.093</v>
      </c>
      <c r="N156" s="287">
        <v>43043</v>
      </c>
      <c r="O156" s="241"/>
      <c r="S156" s="249" t="str">
        <f t="shared" si="125"/>
        <v>-</v>
      </c>
      <c r="T156" s="249" t="str">
        <f t="shared" si="115"/>
        <v>4EX153</v>
      </c>
      <c r="U156" s="249">
        <v>153</v>
      </c>
      <c r="V156" s="249">
        <f t="shared" si="116"/>
        <v>0</v>
      </c>
      <c r="W156" s="249">
        <f t="shared" si="117"/>
        <v>0</v>
      </c>
      <c r="X156" s="249">
        <f t="shared" si="118"/>
        <v>0</v>
      </c>
      <c r="Y156" s="249">
        <f t="shared" si="119"/>
        <v>0</v>
      </c>
      <c r="Z156" s="249" t="str">
        <f t="shared" si="120"/>
        <v>-</v>
      </c>
      <c r="AA156" s="268">
        <f t="shared" si="121"/>
        <v>0</v>
      </c>
      <c r="AB156" s="269"/>
      <c r="AC156" s="292" t="e">
        <f t="shared" si="126"/>
        <v>#NUM!</v>
      </c>
      <c r="AD156" s="249">
        <v>153</v>
      </c>
      <c r="AE156" s="249" t="str">
        <f t="shared" si="127"/>
        <v>-</v>
      </c>
      <c r="AF156" s="203" t="str">
        <f t="shared" si="128"/>
        <v>-</v>
      </c>
      <c r="AG156" s="204" t="str">
        <f t="shared" si="129"/>
        <v>-</v>
      </c>
      <c r="AH156" s="249" t="str">
        <f t="shared" si="130"/>
        <v>-</v>
      </c>
      <c r="AI156" s="249" t="str">
        <f t="shared" si="131"/>
        <v>-</v>
      </c>
      <c r="AJ156" s="268" t="str">
        <f t="shared" si="132"/>
        <v>-</v>
      </c>
      <c r="AK156" s="249" t="str">
        <f t="shared" si="114"/>
        <v>- -</v>
      </c>
      <c r="AL156" s="249" t="str">
        <f>COUNTIF($AK$4:AK156,AK156)&amp;AK156</f>
        <v>42- -</v>
      </c>
      <c r="AM156" s="138"/>
      <c r="AN156" s="138"/>
      <c r="BT156" s="249" t="str">
        <f>CF156&amp;COUNTIF($CF$4:CF156,CF156)</f>
        <v>FALSE87</v>
      </c>
      <c r="BU156" s="334" t="str">
        <f t="shared" si="133"/>
        <v>4AWDENVERAMIEN</v>
      </c>
      <c r="BW156" s="241" t="str">
        <f t="shared" si="134"/>
        <v>2018153</v>
      </c>
      <c r="BX156" s="249">
        <v>153</v>
      </c>
      <c r="BY156" s="249" t="str">
        <f t="shared" si="135"/>
        <v>4AWD</v>
      </c>
      <c r="BZ156" s="249" t="str">
        <f t="shared" si="136"/>
        <v>ENVER</v>
      </c>
      <c r="CA156" s="249" t="str">
        <f t="shared" si="137"/>
        <v>AMIEN</v>
      </c>
      <c r="CB156" s="249" t="str">
        <f t="shared" si="138"/>
        <v>VW GTI 3</v>
      </c>
      <c r="CC156" s="249">
        <f t="shared" si="139"/>
        <v>11.558999999999999</v>
      </c>
      <c r="CD156" s="345">
        <f t="shared" si="140"/>
        <v>43407</v>
      </c>
      <c r="CE156" s="249">
        <f t="array" ref="CE156">MIN(IF(C:C=BU156,M:M))</f>
        <v>11.234999999999999</v>
      </c>
      <c r="CF156" s="249" t="b">
        <f t="shared" si="141"/>
        <v>0</v>
      </c>
      <c r="CI156" s="241" t="str">
        <f t="shared" si="142"/>
        <v>TRUE153</v>
      </c>
      <c r="CK156" s="249">
        <v>153</v>
      </c>
    </row>
    <row r="157" spans="1:89" x14ac:dyDescent="0.3">
      <c r="A157" s="249" t="str">
        <f>B157&amp;COUNTIF(B$4:$B157,B157)</f>
        <v>201721</v>
      </c>
      <c r="B157" s="249">
        <f t="shared" si="122"/>
        <v>2017</v>
      </c>
      <c r="C157" s="249" t="str">
        <f t="shared" si="123"/>
        <v>4BFJacquesBarnard</v>
      </c>
      <c r="D157" s="268" t="str">
        <f>N157&amp;COUNTIF(N$4:$N157,N157)</f>
        <v>4304318</v>
      </c>
      <c r="E157" s="268" t="str">
        <f>F157&amp;COUNTIF(F$4:$F157,F157)</f>
        <v>430434BF1</v>
      </c>
      <c r="F157" s="268" t="str">
        <f t="shared" si="124"/>
        <v>430434BF</v>
      </c>
      <c r="G157" s="249" t="str">
        <f>I157&amp;COUNTIF($I$4:I157,I157)</f>
        <v>4BF11</v>
      </c>
      <c r="I157" s="249" t="s">
        <v>0</v>
      </c>
      <c r="J157" s="249" t="s">
        <v>210</v>
      </c>
      <c r="K157" s="249" t="s">
        <v>174</v>
      </c>
      <c r="L157" s="249" t="s">
        <v>435</v>
      </c>
      <c r="M157" s="249">
        <v>12.686</v>
      </c>
      <c r="N157" s="287">
        <v>43043</v>
      </c>
      <c r="O157" s="241"/>
      <c r="S157" s="249" t="str">
        <f t="shared" si="125"/>
        <v>-</v>
      </c>
      <c r="T157" s="249" t="str">
        <f t="shared" si="115"/>
        <v>4EX154</v>
      </c>
      <c r="U157" s="249">
        <v>154</v>
      </c>
      <c r="V157" s="249">
        <f t="shared" si="116"/>
        <v>0</v>
      </c>
      <c r="W157" s="249">
        <f t="shared" si="117"/>
        <v>0</v>
      </c>
      <c r="X157" s="249">
        <f t="shared" si="118"/>
        <v>0</v>
      </c>
      <c r="Y157" s="249">
        <f t="shared" si="119"/>
        <v>0</v>
      </c>
      <c r="Z157" s="249" t="str">
        <f t="shared" si="120"/>
        <v>-</v>
      </c>
      <c r="AA157" s="268">
        <f t="shared" si="121"/>
        <v>0</v>
      </c>
      <c r="AB157" s="269"/>
      <c r="AC157" s="292" t="e">
        <f t="shared" si="126"/>
        <v>#NUM!</v>
      </c>
      <c r="AD157" s="249">
        <v>154</v>
      </c>
      <c r="AE157" s="249" t="str">
        <f t="shared" si="127"/>
        <v>-</v>
      </c>
      <c r="AF157" s="203" t="str">
        <f t="shared" si="128"/>
        <v>-</v>
      </c>
      <c r="AG157" s="204" t="str">
        <f t="shared" si="129"/>
        <v>-</v>
      </c>
      <c r="AH157" s="249" t="str">
        <f t="shared" si="130"/>
        <v>-</v>
      </c>
      <c r="AI157" s="249" t="str">
        <f t="shared" si="131"/>
        <v>-</v>
      </c>
      <c r="AJ157" s="268" t="str">
        <f t="shared" si="132"/>
        <v>-</v>
      </c>
      <c r="AK157" s="249" t="str">
        <f t="shared" si="114"/>
        <v>- -</v>
      </c>
      <c r="AL157" s="249" t="str">
        <f>COUNTIF($AK$4:AK157,AK157)&amp;AK157</f>
        <v>43- -</v>
      </c>
      <c r="AM157" s="138"/>
      <c r="AN157" s="138"/>
      <c r="BT157" s="249" t="str">
        <f>CF157&amp;COUNTIF($CF$4:CF157,CF157)</f>
        <v>FALSE88</v>
      </c>
      <c r="BU157" s="334" t="str">
        <f t="shared" si="133"/>
        <v>4BFIZELLEJASSEN</v>
      </c>
      <c r="BW157" s="241" t="str">
        <f t="shared" si="134"/>
        <v>2018154</v>
      </c>
      <c r="BX157" s="249">
        <v>154</v>
      </c>
      <c r="BY157" s="249" t="str">
        <f t="shared" si="135"/>
        <v>4BF</v>
      </c>
      <c r="BZ157" s="249" t="str">
        <f t="shared" si="136"/>
        <v>IZELLE</v>
      </c>
      <c r="CA157" s="249" t="str">
        <f t="shared" si="137"/>
        <v>JASSEN</v>
      </c>
      <c r="CB157" s="249" t="str">
        <f t="shared" si="138"/>
        <v>FORD FIESTA Sti</v>
      </c>
      <c r="CC157" s="249">
        <f t="shared" si="139"/>
        <v>14.455</v>
      </c>
      <c r="CD157" s="345">
        <f t="shared" si="140"/>
        <v>43407</v>
      </c>
      <c r="CE157" s="249">
        <f t="array" ref="CE157">MIN(IF(C:C=BU157,M:M))</f>
        <v>14.335000000000001</v>
      </c>
      <c r="CF157" s="249" t="b">
        <f t="shared" si="141"/>
        <v>0</v>
      </c>
      <c r="CI157" s="241" t="str">
        <f t="shared" si="142"/>
        <v>TRUE154</v>
      </c>
      <c r="CK157" s="249">
        <v>154</v>
      </c>
    </row>
    <row r="158" spans="1:89" x14ac:dyDescent="0.3">
      <c r="A158" s="249" t="str">
        <f>B158&amp;COUNTIF(B$4:$B158,B158)</f>
        <v>201722</v>
      </c>
      <c r="B158" s="249">
        <f t="shared" si="122"/>
        <v>2017</v>
      </c>
      <c r="C158" s="249" t="str">
        <f t="shared" si="123"/>
        <v>4BFEnverAmien</v>
      </c>
      <c r="D158" s="268" t="str">
        <f>N158&amp;COUNTIF(N$4:$N158,N158)</f>
        <v>4304319</v>
      </c>
      <c r="E158" s="268" t="str">
        <f>F158&amp;COUNTIF(F$4:$F158,F158)</f>
        <v>430434BF2</v>
      </c>
      <c r="F158" s="268" t="str">
        <f t="shared" si="124"/>
        <v>430434BF</v>
      </c>
      <c r="G158" s="249" t="str">
        <f>I158&amp;COUNTIF($I$4:I158,I158)</f>
        <v>4BF12</v>
      </c>
      <c r="I158" s="249" t="s">
        <v>0</v>
      </c>
      <c r="J158" s="249" t="s">
        <v>171</v>
      </c>
      <c r="K158" s="249" t="s">
        <v>172</v>
      </c>
      <c r="L158" s="249" t="s">
        <v>16</v>
      </c>
      <c r="M158" s="249">
        <v>13.385999999999999</v>
      </c>
      <c r="N158" s="287">
        <v>43043</v>
      </c>
      <c r="O158" s="241"/>
      <c r="S158" s="249" t="str">
        <f t="shared" si="125"/>
        <v>-</v>
      </c>
      <c r="T158" s="249" t="str">
        <f t="shared" si="115"/>
        <v>4EX155</v>
      </c>
      <c r="U158" s="249">
        <v>155</v>
      </c>
      <c r="V158" s="249">
        <f t="shared" si="116"/>
        <v>0</v>
      </c>
      <c r="W158" s="249">
        <f t="shared" si="117"/>
        <v>0</v>
      </c>
      <c r="X158" s="249">
        <f t="shared" si="118"/>
        <v>0</v>
      </c>
      <c r="Y158" s="249">
        <f t="shared" si="119"/>
        <v>0</v>
      </c>
      <c r="Z158" s="249" t="str">
        <f t="shared" si="120"/>
        <v>-</v>
      </c>
      <c r="AA158" s="268">
        <f t="shared" si="121"/>
        <v>0</v>
      </c>
      <c r="AB158" s="269"/>
      <c r="AC158" s="292" t="e">
        <f t="shared" si="126"/>
        <v>#NUM!</v>
      </c>
      <c r="AD158" s="249">
        <v>155</v>
      </c>
      <c r="AE158" s="249" t="str">
        <f t="shared" si="127"/>
        <v>-</v>
      </c>
      <c r="AF158" s="203" t="str">
        <f t="shared" si="128"/>
        <v>-</v>
      </c>
      <c r="AG158" s="204" t="str">
        <f t="shared" si="129"/>
        <v>-</v>
      </c>
      <c r="AH158" s="249" t="str">
        <f t="shared" si="130"/>
        <v>-</v>
      </c>
      <c r="AI158" s="249" t="str">
        <f t="shared" si="131"/>
        <v>-</v>
      </c>
      <c r="AJ158" s="268" t="str">
        <f t="shared" si="132"/>
        <v>-</v>
      </c>
      <c r="AK158" s="249" t="str">
        <f t="shared" si="114"/>
        <v>- -</v>
      </c>
      <c r="AL158" s="249" t="str">
        <f>COUNTIF($AK$4:AK158,AK158)&amp;AK158</f>
        <v>44- -</v>
      </c>
      <c r="AM158" s="138"/>
      <c r="AN158" s="138"/>
      <c r="BT158" s="249" t="str">
        <f>CF158&amp;COUNTIF($CF$4:CF158,CF158)</f>
        <v>FALSE89</v>
      </c>
      <c r="BU158" s="334" t="str">
        <f t="shared" si="133"/>
        <v>4EXNAZEEMSIRKHOTTE</v>
      </c>
      <c r="BW158" s="241" t="str">
        <f t="shared" si="134"/>
        <v>2018155</v>
      </c>
      <c r="BX158" s="249">
        <v>155</v>
      </c>
      <c r="BY158" s="249" t="str">
        <f t="shared" si="135"/>
        <v>4EX</v>
      </c>
      <c r="BZ158" s="249" t="str">
        <f t="shared" si="136"/>
        <v>NAZEEM</v>
      </c>
      <c r="CA158" s="249" t="str">
        <f t="shared" si="137"/>
        <v>SIRKHOTTE</v>
      </c>
      <c r="CB158" s="249" t="str">
        <f t="shared" si="138"/>
        <v>HONDA VTEC</v>
      </c>
      <c r="CC158" s="249">
        <f t="shared" si="139"/>
        <v>11.608000000000001</v>
      </c>
      <c r="CD158" s="345">
        <f t="shared" si="140"/>
        <v>43407</v>
      </c>
      <c r="CE158" s="249">
        <f t="array" ref="CE158">MIN(IF(C:C=BU158,M:M))</f>
        <v>11.567</v>
      </c>
      <c r="CF158" s="249" t="b">
        <f t="shared" si="141"/>
        <v>0</v>
      </c>
      <c r="CI158" s="241" t="str">
        <f t="shared" si="142"/>
        <v>TRUE155</v>
      </c>
      <c r="CK158" s="249">
        <v>155</v>
      </c>
    </row>
    <row r="159" spans="1:89" x14ac:dyDescent="0.3">
      <c r="A159" s="249" t="str">
        <f>B159&amp;COUNTIF(B$4:$B159,B159)</f>
        <v>201723</v>
      </c>
      <c r="B159" s="249">
        <f t="shared" si="122"/>
        <v>2017</v>
      </c>
      <c r="C159" s="249" t="str">
        <f t="shared" si="123"/>
        <v>4BFClaytonDaniels</v>
      </c>
      <c r="D159" s="268" t="str">
        <f>N159&amp;COUNTIF(N$4:$N159,N159)</f>
        <v>4304320</v>
      </c>
      <c r="E159" s="268" t="str">
        <f>F159&amp;COUNTIF(F$4:$F159,F159)</f>
        <v>430434BF3</v>
      </c>
      <c r="F159" s="268" t="str">
        <f t="shared" si="124"/>
        <v>430434BF</v>
      </c>
      <c r="G159" s="249" t="str">
        <f>I159&amp;COUNTIF($I$4:I159,I159)</f>
        <v>4BF13</v>
      </c>
      <c r="I159" s="249" t="s">
        <v>0</v>
      </c>
      <c r="J159" s="249" t="s">
        <v>186</v>
      </c>
      <c r="K159" s="249" t="s">
        <v>187</v>
      </c>
      <c r="L159" s="249" t="s">
        <v>479</v>
      </c>
      <c r="M159" s="249">
        <v>13.539</v>
      </c>
      <c r="N159" s="287">
        <v>43043</v>
      </c>
      <c r="O159" s="241"/>
      <c r="S159" s="249" t="str">
        <f t="shared" si="125"/>
        <v>-</v>
      </c>
      <c r="T159" s="249" t="str">
        <f t="shared" si="115"/>
        <v>4EX156</v>
      </c>
      <c r="U159" s="249">
        <v>156</v>
      </c>
      <c r="V159" s="249">
        <f t="shared" si="116"/>
        <v>0</v>
      </c>
      <c r="W159" s="249">
        <f t="shared" si="117"/>
        <v>0</v>
      </c>
      <c r="X159" s="249">
        <f t="shared" si="118"/>
        <v>0</v>
      </c>
      <c r="Y159" s="249">
        <f t="shared" si="119"/>
        <v>0</v>
      </c>
      <c r="Z159" s="249" t="str">
        <f t="shared" si="120"/>
        <v>-</v>
      </c>
      <c r="AA159" s="268">
        <f t="shared" si="121"/>
        <v>0</v>
      </c>
      <c r="AB159" s="269"/>
      <c r="AC159" s="292" t="e">
        <f t="shared" si="126"/>
        <v>#NUM!</v>
      </c>
      <c r="AD159" s="249">
        <v>156</v>
      </c>
      <c r="AE159" s="249" t="str">
        <f t="shared" si="127"/>
        <v>-</v>
      </c>
      <c r="AF159" s="203" t="str">
        <f t="shared" si="128"/>
        <v>-</v>
      </c>
      <c r="AG159" s="204" t="str">
        <f t="shared" si="129"/>
        <v>-</v>
      </c>
      <c r="AH159" s="249" t="str">
        <f t="shared" si="130"/>
        <v>-</v>
      </c>
      <c r="AI159" s="249" t="str">
        <f t="shared" si="131"/>
        <v>-</v>
      </c>
      <c r="AJ159" s="268" t="str">
        <f t="shared" si="132"/>
        <v>-</v>
      </c>
      <c r="AK159" s="249" t="str">
        <f t="shared" si="114"/>
        <v>- -</v>
      </c>
      <c r="AL159" s="249" t="str">
        <f>COUNTIF($AK$4:AK159,AK159)&amp;AK159</f>
        <v>45- -</v>
      </c>
      <c r="AM159" s="138"/>
      <c r="AN159" s="138"/>
      <c r="BT159" s="249" t="str">
        <f>CF159&amp;COUNTIF($CF$4:CF159,CF159)</f>
        <v>TRUE67</v>
      </c>
      <c r="BU159" s="334" t="str">
        <f t="shared" si="133"/>
        <v>4EXRUANOLIVIER</v>
      </c>
      <c r="BW159" s="241" t="str">
        <f t="shared" si="134"/>
        <v>2018156</v>
      </c>
      <c r="BX159" s="249">
        <v>156</v>
      </c>
      <c r="BY159" s="249" t="str">
        <f t="shared" si="135"/>
        <v>4EX</v>
      </c>
      <c r="BZ159" s="249" t="str">
        <f t="shared" si="136"/>
        <v>RUAN</v>
      </c>
      <c r="CA159" s="249" t="str">
        <f t="shared" si="137"/>
        <v>OLIVIER</v>
      </c>
      <c r="CB159" s="249" t="str">
        <f t="shared" si="138"/>
        <v>TOYOTA COROLLA</v>
      </c>
      <c r="CC159" s="249">
        <f t="shared" si="139"/>
        <v>12.144</v>
      </c>
      <c r="CD159" s="345">
        <f t="shared" si="140"/>
        <v>43407</v>
      </c>
      <c r="CE159" s="249">
        <f t="array" ref="CE159">MIN(IF(C:C=BU159,M:M))</f>
        <v>12.144</v>
      </c>
      <c r="CF159" s="249" t="b">
        <f t="shared" si="141"/>
        <v>1</v>
      </c>
      <c r="CI159" s="241" t="str">
        <f t="shared" si="142"/>
        <v>TRUE156</v>
      </c>
      <c r="CK159" s="249">
        <v>156</v>
      </c>
    </row>
    <row r="160" spans="1:89" x14ac:dyDescent="0.3">
      <c r="A160" s="249" t="str">
        <f>B160&amp;COUNTIF(B$4:$B160,B160)</f>
        <v>201724</v>
      </c>
      <c r="B160" s="249">
        <f t="shared" si="122"/>
        <v>2017</v>
      </c>
      <c r="C160" s="249" t="str">
        <f t="shared" si="123"/>
        <v>4BFUlinSimpson</v>
      </c>
      <c r="D160" s="268" t="str">
        <f>N160&amp;COUNTIF(N$4:$N160,N160)</f>
        <v>4304321</v>
      </c>
      <c r="E160" s="268" t="str">
        <f>F160&amp;COUNTIF(F$4:$F160,F160)</f>
        <v>430434BF4</v>
      </c>
      <c r="F160" s="268" t="str">
        <f t="shared" si="124"/>
        <v>430434BF</v>
      </c>
      <c r="G160" s="249" t="str">
        <f>I160&amp;COUNTIF($I$4:I160,I160)</f>
        <v>4BF14</v>
      </c>
      <c r="I160" s="249" t="s">
        <v>0</v>
      </c>
      <c r="J160" s="249" t="s">
        <v>648</v>
      </c>
      <c r="K160" s="249" t="s">
        <v>649</v>
      </c>
      <c r="L160" s="249" t="s">
        <v>16</v>
      </c>
      <c r="M160" s="249">
        <v>13.577999999999999</v>
      </c>
      <c r="N160" s="287">
        <v>43043</v>
      </c>
      <c r="O160" s="241"/>
      <c r="S160" s="249" t="str">
        <f t="shared" si="125"/>
        <v>-</v>
      </c>
      <c r="T160" s="249" t="str">
        <f t="shared" si="115"/>
        <v>4EX157</v>
      </c>
      <c r="U160" s="249">
        <v>157</v>
      </c>
      <c r="V160" s="249">
        <f t="shared" si="116"/>
        <v>0</v>
      </c>
      <c r="W160" s="249">
        <f t="shared" si="117"/>
        <v>0</v>
      </c>
      <c r="X160" s="249">
        <f t="shared" si="118"/>
        <v>0</v>
      </c>
      <c r="Y160" s="249">
        <f t="shared" si="119"/>
        <v>0</v>
      </c>
      <c r="Z160" s="249" t="str">
        <f t="shared" si="120"/>
        <v>-</v>
      </c>
      <c r="AA160" s="268">
        <f t="shared" si="121"/>
        <v>0</v>
      </c>
      <c r="AB160" s="269"/>
      <c r="AC160" s="292" t="e">
        <f t="shared" si="126"/>
        <v>#NUM!</v>
      </c>
      <c r="AD160" s="249">
        <v>157</v>
      </c>
      <c r="AE160" s="249" t="str">
        <f t="shared" si="127"/>
        <v>-</v>
      </c>
      <c r="AF160" s="203" t="str">
        <f t="shared" si="128"/>
        <v>-</v>
      </c>
      <c r="AG160" s="204" t="str">
        <f t="shared" si="129"/>
        <v>-</v>
      </c>
      <c r="AH160" s="249" t="str">
        <f t="shared" si="130"/>
        <v>-</v>
      </c>
      <c r="AI160" s="249" t="str">
        <f t="shared" si="131"/>
        <v>-</v>
      </c>
      <c r="AJ160" s="268" t="str">
        <f t="shared" si="132"/>
        <v>-</v>
      </c>
      <c r="AK160" s="249" t="str">
        <f t="shared" si="114"/>
        <v>- -</v>
      </c>
      <c r="AL160" s="249" t="str">
        <f>COUNTIF($AK$4:AK160,AK160)&amp;AK160</f>
        <v>46- -</v>
      </c>
      <c r="AM160" s="138"/>
      <c r="AN160" s="138"/>
      <c r="BT160" s="249" t="str">
        <f>CF160&amp;COUNTIF($CF$4:CF160,CF160)</f>
        <v>TRUE68</v>
      </c>
      <c r="BU160" s="334" t="str">
        <f t="shared" si="133"/>
        <v>4EXCHRISTOENGELBRECHT</v>
      </c>
      <c r="BW160" s="241" t="str">
        <f t="shared" si="134"/>
        <v>2018157</v>
      </c>
      <c r="BX160" s="249">
        <v>157</v>
      </c>
      <c r="BY160" s="249" t="str">
        <f t="shared" si="135"/>
        <v>4EX</v>
      </c>
      <c r="BZ160" s="249" t="str">
        <f t="shared" si="136"/>
        <v>CHRISTO</v>
      </c>
      <c r="CA160" s="249" t="str">
        <f t="shared" si="137"/>
        <v>ENGELBRECHT</v>
      </c>
      <c r="CB160" s="249" t="str">
        <f t="shared" si="138"/>
        <v>TOYOTA/HONDA</v>
      </c>
      <c r="CC160" s="249">
        <f t="shared" si="139"/>
        <v>12.193</v>
      </c>
      <c r="CD160" s="345">
        <f t="shared" si="140"/>
        <v>43407</v>
      </c>
      <c r="CE160" s="249">
        <f t="array" ref="CE160">MIN(IF(C:C=BU160,M:M))</f>
        <v>12.193</v>
      </c>
      <c r="CF160" s="249" t="b">
        <f t="shared" si="141"/>
        <v>1</v>
      </c>
      <c r="CI160" s="241" t="str">
        <f t="shared" si="142"/>
        <v>TRUE157</v>
      </c>
      <c r="CK160" s="249">
        <v>157</v>
      </c>
    </row>
    <row r="161" spans="1:89" x14ac:dyDescent="0.3">
      <c r="A161" s="249" t="str">
        <f>B161&amp;COUNTIF(B$4:$B161,B161)</f>
        <v>201725</v>
      </c>
      <c r="B161" s="249">
        <f t="shared" si="122"/>
        <v>2017</v>
      </c>
      <c r="C161" s="249" t="str">
        <f t="shared" si="123"/>
        <v>4BFDonavanVosloo</v>
      </c>
      <c r="D161" s="268" t="str">
        <f>N161&amp;COUNTIF(N$4:$N161,N161)</f>
        <v>4304322</v>
      </c>
      <c r="E161" s="268" t="str">
        <f>F161&amp;COUNTIF(F$4:$F161,F161)</f>
        <v>430434BF5</v>
      </c>
      <c r="F161" s="268" t="str">
        <f t="shared" si="124"/>
        <v>430434BF</v>
      </c>
      <c r="G161" s="249" t="str">
        <f>I161&amp;COUNTIF($I$4:I161,I161)</f>
        <v>4BF15</v>
      </c>
      <c r="I161" s="249" t="s">
        <v>0</v>
      </c>
      <c r="J161" s="249" t="s">
        <v>578</v>
      </c>
      <c r="K161" s="249" t="s">
        <v>263</v>
      </c>
      <c r="L161" s="249" t="s">
        <v>418</v>
      </c>
      <c r="M161" s="249">
        <v>13.734999999999999</v>
      </c>
      <c r="N161" s="287">
        <v>43043</v>
      </c>
      <c r="O161" s="241"/>
      <c r="S161" s="249" t="str">
        <f t="shared" si="125"/>
        <v>-</v>
      </c>
      <c r="T161" s="249" t="str">
        <f t="shared" si="115"/>
        <v>4EX158</v>
      </c>
      <c r="U161" s="249">
        <v>158</v>
      </c>
      <c r="V161" s="249">
        <f t="shared" si="116"/>
        <v>0</v>
      </c>
      <c r="W161" s="249">
        <f t="shared" si="117"/>
        <v>0</v>
      </c>
      <c r="X161" s="249">
        <f t="shared" si="118"/>
        <v>0</v>
      </c>
      <c r="Y161" s="249">
        <f t="shared" si="119"/>
        <v>0</v>
      </c>
      <c r="Z161" s="249" t="str">
        <f t="shared" si="120"/>
        <v>-</v>
      </c>
      <c r="AA161" s="268">
        <f t="shared" si="121"/>
        <v>0</v>
      </c>
      <c r="AB161" s="269"/>
      <c r="AC161" s="292" t="e">
        <f t="shared" si="126"/>
        <v>#NUM!</v>
      </c>
      <c r="AD161" s="249">
        <v>158</v>
      </c>
      <c r="AE161" s="249" t="str">
        <f t="shared" si="127"/>
        <v>-</v>
      </c>
      <c r="AF161" s="203" t="str">
        <f t="shared" si="128"/>
        <v>-</v>
      </c>
      <c r="AG161" s="204" t="str">
        <f t="shared" si="129"/>
        <v>-</v>
      </c>
      <c r="AH161" s="249" t="str">
        <f t="shared" si="130"/>
        <v>-</v>
      </c>
      <c r="AI161" s="249" t="str">
        <f t="shared" si="131"/>
        <v>-</v>
      </c>
      <c r="AJ161" s="268" t="str">
        <f t="shared" si="132"/>
        <v>-</v>
      </c>
      <c r="AK161" s="249" t="str">
        <f t="shared" si="114"/>
        <v>- -</v>
      </c>
      <c r="AL161" s="249" t="str">
        <f>COUNTIF($AK$4:AK161,AK161)&amp;AK161</f>
        <v>47- -</v>
      </c>
      <c r="AM161" s="138"/>
      <c r="AN161" s="138"/>
      <c r="BT161" s="249" t="str">
        <f>CF161&amp;COUNTIF($CF$4:CF161,CF161)</f>
        <v>TRUE69</v>
      </c>
      <c r="BU161" s="334" t="str">
        <f t="shared" si="133"/>
        <v>4EXSAUDBASSA</v>
      </c>
      <c r="BW161" s="241" t="str">
        <f t="shared" si="134"/>
        <v>2018158</v>
      </c>
      <c r="BX161" s="249">
        <v>158</v>
      </c>
      <c r="BY161" s="249" t="str">
        <f t="shared" si="135"/>
        <v>4EX</v>
      </c>
      <c r="BZ161" s="249" t="str">
        <f t="shared" si="136"/>
        <v>SAUD</v>
      </c>
      <c r="CA161" s="249" t="str">
        <f t="shared" si="137"/>
        <v>BASSA</v>
      </c>
      <c r="CB161" s="249" t="str">
        <f t="shared" si="138"/>
        <v>TOYOTA</v>
      </c>
      <c r="CC161" s="249">
        <f t="shared" si="139"/>
        <v>12.333</v>
      </c>
      <c r="CD161" s="345">
        <f t="shared" si="140"/>
        <v>43407</v>
      </c>
      <c r="CE161" s="249">
        <f t="array" ref="CE161">MIN(IF(C:C=BU161,M:M))</f>
        <v>12.333</v>
      </c>
      <c r="CF161" s="249" t="b">
        <f t="shared" si="141"/>
        <v>1</v>
      </c>
      <c r="CI161" s="241" t="str">
        <f t="shared" si="142"/>
        <v>TRUE158</v>
      </c>
      <c r="CK161" s="249">
        <v>158</v>
      </c>
    </row>
    <row r="162" spans="1:89" x14ac:dyDescent="0.3">
      <c r="A162" s="249" t="str">
        <f>B162&amp;COUNTIF(B$4:$B162,B162)</f>
        <v>201726</v>
      </c>
      <c r="B162" s="249">
        <f t="shared" si="122"/>
        <v>2017</v>
      </c>
      <c r="C162" s="249" t="str">
        <f t="shared" si="123"/>
        <v>4BFChristopherTalbot</v>
      </c>
      <c r="D162" s="268" t="str">
        <f>N162&amp;COUNTIF(N$4:$N162,N162)</f>
        <v>4304323</v>
      </c>
      <c r="E162" s="268" t="str">
        <f>F162&amp;COUNTIF(F$4:$F162,F162)</f>
        <v>430434BF6</v>
      </c>
      <c r="F162" s="268" t="str">
        <f t="shared" si="124"/>
        <v>430434BF</v>
      </c>
      <c r="G162" s="249" t="str">
        <f>I162&amp;COUNTIF($I$4:I162,I162)</f>
        <v>4BF16</v>
      </c>
      <c r="I162" s="249" t="s">
        <v>0</v>
      </c>
      <c r="J162" s="249" t="s">
        <v>267</v>
      </c>
      <c r="K162" s="249" t="s">
        <v>650</v>
      </c>
      <c r="L162" s="249" t="s">
        <v>480</v>
      </c>
      <c r="M162" s="249">
        <v>13.76</v>
      </c>
      <c r="N162" s="287">
        <v>43043</v>
      </c>
      <c r="O162" s="241"/>
      <c r="S162" s="249" t="str">
        <f t="shared" si="125"/>
        <v>-</v>
      </c>
      <c r="T162" s="249" t="str">
        <f t="shared" si="115"/>
        <v>4EX159</v>
      </c>
      <c r="U162" s="249">
        <v>159</v>
      </c>
      <c r="V162" s="249">
        <f t="shared" si="116"/>
        <v>0</v>
      </c>
      <c r="W162" s="249">
        <f t="shared" si="117"/>
        <v>0</v>
      </c>
      <c r="X162" s="249">
        <f t="shared" si="118"/>
        <v>0</v>
      </c>
      <c r="Y162" s="249">
        <f t="shared" si="119"/>
        <v>0</v>
      </c>
      <c r="Z162" s="249" t="str">
        <f t="shared" si="120"/>
        <v>-</v>
      </c>
      <c r="AA162" s="268">
        <f t="shared" si="121"/>
        <v>0</v>
      </c>
      <c r="AB162" s="269"/>
      <c r="AC162" s="292" t="e">
        <f t="shared" si="126"/>
        <v>#NUM!</v>
      </c>
      <c r="AD162" s="249">
        <v>159</v>
      </c>
      <c r="AE162" s="249" t="str">
        <f t="shared" si="127"/>
        <v>-</v>
      </c>
      <c r="AF162" s="203" t="str">
        <f t="shared" si="128"/>
        <v>-</v>
      </c>
      <c r="AG162" s="204" t="str">
        <f t="shared" si="129"/>
        <v>-</v>
      </c>
      <c r="AH162" s="249" t="str">
        <f t="shared" si="130"/>
        <v>-</v>
      </c>
      <c r="AI162" s="249" t="str">
        <f t="shared" si="131"/>
        <v>-</v>
      </c>
      <c r="AJ162" s="268" t="str">
        <f t="shared" si="132"/>
        <v>-</v>
      </c>
      <c r="AK162" s="249" t="str">
        <f t="shared" si="114"/>
        <v>- -</v>
      </c>
      <c r="AL162" s="249" t="str">
        <f>COUNTIF($AK$4:AK162,AK162)&amp;AK162</f>
        <v>48- -</v>
      </c>
      <c r="AM162" s="138"/>
      <c r="AN162" s="138"/>
      <c r="BT162" s="249" t="str">
        <f>CF162&amp;COUNTIF($CF$4:CF162,CF162)</f>
        <v>TRUE70</v>
      </c>
      <c r="BU162" s="334" t="str">
        <f t="shared" si="133"/>
        <v>4EXMATTHEWBUSSY</v>
      </c>
      <c r="BW162" s="241" t="str">
        <f t="shared" si="134"/>
        <v>2018159</v>
      </c>
      <c r="BX162" s="249">
        <v>159</v>
      </c>
      <c r="BY162" s="249" t="str">
        <f t="shared" si="135"/>
        <v>4EX</v>
      </c>
      <c r="BZ162" s="249" t="str">
        <f t="shared" si="136"/>
        <v>MATTHEW</v>
      </c>
      <c r="CA162" s="249" t="str">
        <f t="shared" si="137"/>
        <v>BUSSY</v>
      </c>
      <c r="CB162" s="249" t="str">
        <f t="shared" si="138"/>
        <v>TOYOTA TAZZ</v>
      </c>
      <c r="CC162" s="249">
        <f t="shared" si="139"/>
        <v>12.988</v>
      </c>
      <c r="CD162" s="345">
        <f t="shared" si="140"/>
        <v>43407</v>
      </c>
      <c r="CE162" s="249">
        <f t="array" ref="CE162">MIN(IF(C:C=BU162,M:M))</f>
        <v>12.988</v>
      </c>
      <c r="CF162" s="249" t="b">
        <f t="shared" si="141"/>
        <v>1</v>
      </c>
      <c r="CI162" s="241" t="str">
        <f t="shared" si="142"/>
        <v>TRUE159</v>
      </c>
      <c r="CK162" s="249">
        <v>159</v>
      </c>
    </row>
    <row r="163" spans="1:89" x14ac:dyDescent="0.3">
      <c r="A163" s="249" t="str">
        <f>B163&amp;COUNTIF(B$4:$B163,B163)</f>
        <v>201727</v>
      </c>
      <c r="B163" s="249">
        <f t="shared" si="122"/>
        <v>2017</v>
      </c>
      <c r="C163" s="249" t="str">
        <f t="shared" si="123"/>
        <v>4SAranMayne</v>
      </c>
      <c r="D163" s="268" t="str">
        <f>N163&amp;COUNTIF(N$4:$N163,N163)</f>
        <v>4304324</v>
      </c>
      <c r="E163" s="268" t="str">
        <f>F163&amp;COUNTIF(F$4:$F163,F163)</f>
        <v>430434S1</v>
      </c>
      <c r="F163" s="268" t="str">
        <f t="shared" si="124"/>
        <v>430434S</v>
      </c>
      <c r="G163" s="249" t="str">
        <f>I163&amp;COUNTIF($I$4:I163,I163)</f>
        <v>4S17</v>
      </c>
      <c r="I163" s="249" t="s">
        <v>4</v>
      </c>
      <c r="J163" s="249" t="s">
        <v>651</v>
      </c>
      <c r="K163" s="249" t="s">
        <v>652</v>
      </c>
      <c r="L163" s="249" t="s">
        <v>409</v>
      </c>
      <c r="M163" s="249">
        <v>13.147</v>
      </c>
      <c r="N163" s="287">
        <v>43043</v>
      </c>
      <c r="O163" s="241"/>
      <c r="S163" s="249" t="str">
        <f t="shared" si="125"/>
        <v>-</v>
      </c>
      <c r="T163" s="249" t="str">
        <f t="shared" si="115"/>
        <v>4EX160</v>
      </c>
      <c r="U163" s="249">
        <v>160</v>
      </c>
      <c r="V163" s="249">
        <f t="shared" si="116"/>
        <v>0</v>
      </c>
      <c r="W163" s="249">
        <f t="shared" si="117"/>
        <v>0</v>
      </c>
      <c r="X163" s="249">
        <f t="shared" si="118"/>
        <v>0</v>
      </c>
      <c r="Y163" s="249">
        <f t="shared" si="119"/>
        <v>0</v>
      </c>
      <c r="Z163" s="249" t="str">
        <f t="shared" si="120"/>
        <v>-</v>
      </c>
      <c r="AA163" s="268">
        <f t="shared" si="121"/>
        <v>0</v>
      </c>
      <c r="AB163" s="269"/>
      <c r="AC163" s="292" t="e">
        <f t="shared" si="126"/>
        <v>#NUM!</v>
      </c>
      <c r="AD163" s="249">
        <v>160</v>
      </c>
      <c r="AE163" s="249" t="str">
        <f t="shared" si="127"/>
        <v>-</v>
      </c>
      <c r="AF163" s="203" t="str">
        <f t="shared" si="128"/>
        <v>-</v>
      </c>
      <c r="AG163" s="204" t="str">
        <f t="shared" si="129"/>
        <v>-</v>
      </c>
      <c r="AH163" s="249" t="str">
        <f t="shared" si="130"/>
        <v>-</v>
      </c>
      <c r="AI163" s="249" t="str">
        <f t="shared" si="131"/>
        <v>-</v>
      </c>
      <c r="AJ163" s="268" t="str">
        <f t="shared" si="132"/>
        <v>-</v>
      </c>
      <c r="AK163" s="249" t="str">
        <f t="shared" si="114"/>
        <v>- -</v>
      </c>
      <c r="AL163" s="249" t="str">
        <f>COUNTIF($AK$4:AK163,AK163)&amp;AK163</f>
        <v>49- -</v>
      </c>
      <c r="AM163" s="138"/>
      <c r="AN163" s="138"/>
      <c r="BT163" s="249" t="str">
        <f>CF163&amp;COUNTIF($CF$4:CF163,CF163)</f>
        <v>FALSE90</v>
      </c>
      <c r="BU163" s="334" t="str">
        <f t="shared" si="133"/>
        <v>4EXGOESNIETIFLEON</v>
      </c>
      <c r="BW163" s="241" t="str">
        <f t="shared" si="134"/>
        <v>2018160</v>
      </c>
      <c r="BX163" s="249">
        <v>160</v>
      </c>
      <c r="BY163" s="249" t="str">
        <f t="shared" si="135"/>
        <v>4EX</v>
      </c>
      <c r="BZ163" s="249" t="str">
        <f t="shared" si="136"/>
        <v>GOESNIE</v>
      </c>
      <c r="CA163" s="249" t="str">
        <f t="shared" si="137"/>
        <v>TIFLEON</v>
      </c>
      <c r="CB163" s="249" t="str">
        <f t="shared" si="138"/>
        <v>NISSAN VVL</v>
      </c>
      <c r="CC163" s="249">
        <f t="shared" si="139"/>
        <v>13.601000000000001</v>
      </c>
      <c r="CD163" s="345">
        <f t="shared" si="140"/>
        <v>43407</v>
      </c>
      <c r="CE163" s="249">
        <f t="array" ref="CE163">MIN(IF(C:C=BU163,M:M))</f>
        <v>13.234999999999999</v>
      </c>
      <c r="CF163" s="249" t="b">
        <f t="shared" si="141"/>
        <v>0</v>
      </c>
      <c r="CI163" s="241" t="str">
        <f t="shared" si="142"/>
        <v>TRUE160</v>
      </c>
      <c r="CK163" s="249">
        <v>160</v>
      </c>
    </row>
    <row r="164" spans="1:89" x14ac:dyDescent="0.3">
      <c r="A164" s="249" t="str">
        <f>B164&amp;COUNTIF(B$4:$B164,B164)</f>
        <v>201728</v>
      </c>
      <c r="B164" s="249">
        <f t="shared" si="122"/>
        <v>2017</v>
      </c>
      <c r="C164" s="249" t="str">
        <f t="shared" si="123"/>
        <v>4SClaytonRockman</v>
      </c>
      <c r="D164" s="268" t="str">
        <f>N164&amp;COUNTIF(N$4:$N164,N164)</f>
        <v>4304325</v>
      </c>
      <c r="E164" s="268" t="str">
        <f>F164&amp;COUNTIF(F$4:$F164,F164)</f>
        <v>430434S2</v>
      </c>
      <c r="F164" s="268" t="str">
        <f t="shared" si="124"/>
        <v>430434S</v>
      </c>
      <c r="G164" s="249" t="str">
        <f>I164&amp;COUNTIF($I$4:I164,I164)</f>
        <v>4S18</v>
      </c>
      <c r="I164" s="249" t="s">
        <v>4</v>
      </c>
      <c r="J164" s="249" t="s">
        <v>186</v>
      </c>
      <c r="K164" s="249" t="s">
        <v>582</v>
      </c>
      <c r="L164" s="249" t="s">
        <v>481</v>
      </c>
      <c r="M164" s="249">
        <v>13.891999999999999</v>
      </c>
      <c r="N164" s="287">
        <v>43043</v>
      </c>
      <c r="O164" s="241"/>
      <c r="S164" s="249" t="str">
        <f t="shared" si="125"/>
        <v>-</v>
      </c>
      <c r="T164" s="249" t="str">
        <f t="shared" si="115"/>
        <v>4EX161</v>
      </c>
      <c r="U164" s="249">
        <v>161</v>
      </c>
      <c r="V164" s="249">
        <f t="shared" si="116"/>
        <v>0</v>
      </c>
      <c r="W164" s="249">
        <f t="shared" si="117"/>
        <v>0</v>
      </c>
      <c r="X164" s="249">
        <f t="shared" si="118"/>
        <v>0</v>
      </c>
      <c r="Y164" s="249">
        <f t="shared" si="119"/>
        <v>0</v>
      </c>
      <c r="Z164" s="249" t="str">
        <f t="shared" si="120"/>
        <v>-</v>
      </c>
      <c r="AA164" s="268">
        <f t="shared" si="121"/>
        <v>0</v>
      </c>
      <c r="AB164" s="269"/>
      <c r="AC164" s="292" t="e">
        <f t="shared" si="126"/>
        <v>#NUM!</v>
      </c>
      <c r="AD164" s="249">
        <v>161</v>
      </c>
      <c r="AE164" s="249" t="str">
        <f t="shared" si="127"/>
        <v>-</v>
      </c>
      <c r="AF164" s="203" t="str">
        <f t="shared" si="128"/>
        <v>-</v>
      </c>
      <c r="AG164" s="204" t="str">
        <f t="shared" si="129"/>
        <v>-</v>
      </c>
      <c r="AH164" s="249" t="str">
        <f t="shared" si="130"/>
        <v>-</v>
      </c>
      <c r="AI164" s="249" t="str">
        <f t="shared" si="131"/>
        <v>-</v>
      </c>
      <c r="AJ164" s="268" t="str">
        <f t="shared" si="132"/>
        <v>-</v>
      </c>
      <c r="AK164" s="249" t="str">
        <f t="shared" si="114"/>
        <v>- -</v>
      </c>
      <c r="AL164" s="249" t="str">
        <f>COUNTIF($AK$4:AK164,AK164)&amp;AK164</f>
        <v>50- -</v>
      </c>
      <c r="AM164" s="138"/>
      <c r="AN164" s="138"/>
      <c r="BT164" s="249" t="str">
        <f>CF164&amp;COUNTIF($CF$4:CF164,CF164)</f>
        <v>FALSE91</v>
      </c>
      <c r="BU164" s="334" t="str">
        <f t="shared" si="133"/>
        <v>4EXPHILLIPVAN EHENT</v>
      </c>
      <c r="BW164" s="241" t="str">
        <f t="shared" si="134"/>
        <v>2018161</v>
      </c>
      <c r="BX164" s="249">
        <v>161</v>
      </c>
      <c r="BY164" s="249" t="str">
        <f t="shared" si="135"/>
        <v>4EX</v>
      </c>
      <c r="BZ164" s="249" t="str">
        <f t="shared" si="136"/>
        <v>PHILLIP</v>
      </c>
      <c r="CA164" s="249" t="str">
        <f t="shared" si="137"/>
        <v>VAN EHENT</v>
      </c>
      <c r="CB164" s="249" t="str">
        <f t="shared" si="138"/>
        <v>TOTOTA COROLLA</v>
      </c>
      <c r="CC164" s="249">
        <f t="shared" si="139"/>
        <v>14.148999999999999</v>
      </c>
      <c r="CD164" s="345">
        <f t="shared" si="140"/>
        <v>43407</v>
      </c>
      <c r="CE164" s="249">
        <f t="array" ref="CE164">MIN(IF(C:C=BU164,M:M))</f>
        <v>13.839</v>
      </c>
      <c r="CF164" s="249" t="b">
        <f t="shared" si="141"/>
        <v>0</v>
      </c>
      <c r="CI164" s="241" t="str">
        <f t="shared" si="142"/>
        <v>TRUE161</v>
      </c>
      <c r="CK164" s="249">
        <v>161</v>
      </c>
    </row>
    <row r="165" spans="1:89" x14ac:dyDescent="0.3">
      <c r="A165" s="249" t="str">
        <f>B165&amp;COUNTIF(B$4:$B165,B165)</f>
        <v>201729</v>
      </c>
      <c r="B165" s="249">
        <f t="shared" si="122"/>
        <v>2017</v>
      </c>
      <c r="C165" s="249" t="str">
        <f t="shared" si="123"/>
        <v>4SDarrylJames</v>
      </c>
      <c r="D165" s="268" t="str">
        <f>N165&amp;COUNTIF(N$4:$N165,N165)</f>
        <v>4304326</v>
      </c>
      <c r="E165" s="268" t="str">
        <f>F165&amp;COUNTIF(F$4:$F165,F165)</f>
        <v>430434S3</v>
      </c>
      <c r="F165" s="268" t="str">
        <f t="shared" si="124"/>
        <v>430434S</v>
      </c>
      <c r="G165" s="249" t="str">
        <f>I165&amp;COUNTIF($I$4:I165,I165)</f>
        <v>4S19</v>
      </c>
      <c r="I165" s="249" t="s">
        <v>4</v>
      </c>
      <c r="J165" s="249" t="s">
        <v>653</v>
      </c>
      <c r="K165" s="249" t="s">
        <v>654</v>
      </c>
      <c r="L165" s="249" t="s">
        <v>422</v>
      </c>
      <c r="M165" s="249">
        <v>13.891999999999999</v>
      </c>
      <c r="N165" s="287">
        <v>43043</v>
      </c>
      <c r="O165" s="241"/>
      <c r="S165" s="249" t="str">
        <f t="shared" si="125"/>
        <v>-</v>
      </c>
      <c r="T165" s="249" t="str">
        <f t="shared" si="115"/>
        <v>4EX162</v>
      </c>
      <c r="U165" s="249">
        <v>162</v>
      </c>
      <c r="V165" s="249">
        <f t="shared" si="116"/>
        <v>0</v>
      </c>
      <c r="W165" s="249">
        <f t="shared" si="117"/>
        <v>0</v>
      </c>
      <c r="X165" s="249">
        <f t="shared" si="118"/>
        <v>0</v>
      </c>
      <c r="Y165" s="249">
        <f t="shared" si="119"/>
        <v>0</v>
      </c>
      <c r="Z165" s="249" t="str">
        <f t="shared" si="120"/>
        <v>-</v>
      </c>
      <c r="AA165" s="268">
        <f t="shared" si="121"/>
        <v>0</v>
      </c>
      <c r="AB165" s="269"/>
      <c r="AC165" s="292" t="e">
        <f t="shared" si="126"/>
        <v>#NUM!</v>
      </c>
      <c r="AD165" s="249">
        <v>162</v>
      </c>
      <c r="AE165" s="249" t="str">
        <f t="shared" si="127"/>
        <v>-</v>
      </c>
      <c r="AF165" s="203" t="str">
        <f t="shared" si="128"/>
        <v>-</v>
      </c>
      <c r="AG165" s="204" t="str">
        <f t="shared" si="129"/>
        <v>-</v>
      </c>
      <c r="AH165" s="249" t="str">
        <f t="shared" si="130"/>
        <v>-</v>
      </c>
      <c r="AI165" s="249" t="str">
        <f t="shared" si="131"/>
        <v>-</v>
      </c>
      <c r="AJ165" s="268" t="str">
        <f t="shared" si="132"/>
        <v>-</v>
      </c>
      <c r="AK165" s="249" t="str">
        <f t="shared" si="114"/>
        <v>- -</v>
      </c>
      <c r="AL165" s="249" t="str">
        <f>COUNTIF($AK$4:AK165,AK165)&amp;AK165</f>
        <v>51- -</v>
      </c>
      <c r="AM165" s="138"/>
      <c r="AN165" s="138"/>
      <c r="BT165" s="249" t="str">
        <f>CF165&amp;COUNTIF($CF$4:CF165,CF165)</f>
        <v>TRUE71</v>
      </c>
      <c r="BU165" s="334" t="str">
        <f t="shared" si="133"/>
        <v>4EXCLIFTONVAN DEN MESCHT</v>
      </c>
      <c r="BW165" s="241" t="str">
        <f t="shared" si="134"/>
        <v>2018162</v>
      </c>
      <c r="BX165" s="249">
        <v>162</v>
      </c>
      <c r="BY165" s="249" t="str">
        <f t="shared" si="135"/>
        <v>4EX</v>
      </c>
      <c r="BZ165" s="249" t="str">
        <f t="shared" si="136"/>
        <v>CLIFTON</v>
      </c>
      <c r="CA165" s="249" t="str">
        <f t="shared" si="137"/>
        <v>VAN DEN MESCHT</v>
      </c>
      <c r="CB165" s="249" t="str">
        <f t="shared" si="138"/>
        <v>VW CADDY 1.8T</v>
      </c>
      <c r="CC165" s="249">
        <f t="shared" si="139"/>
        <v>14.205</v>
      </c>
      <c r="CD165" s="345">
        <f t="shared" si="140"/>
        <v>43407</v>
      </c>
      <c r="CE165" s="249">
        <f t="array" ref="CE165">MIN(IF(C:C=BU165,M:M))</f>
        <v>14.205</v>
      </c>
      <c r="CF165" s="249" t="b">
        <f t="shared" si="141"/>
        <v>1</v>
      </c>
      <c r="CI165" s="241" t="str">
        <f t="shared" si="142"/>
        <v>TRUE162</v>
      </c>
      <c r="CK165" s="249">
        <v>162</v>
      </c>
    </row>
    <row r="166" spans="1:89" x14ac:dyDescent="0.3">
      <c r="A166" s="249" t="str">
        <f>B166&amp;COUNTIF(B$4:$B166,B166)</f>
        <v>201730</v>
      </c>
      <c r="B166" s="249">
        <f t="shared" si="122"/>
        <v>2017</v>
      </c>
      <c r="C166" s="249" t="str">
        <f t="shared" si="123"/>
        <v>4SChestonPilcher</v>
      </c>
      <c r="D166" s="268" t="str">
        <f>N166&amp;COUNTIF(N$4:$N166,N166)</f>
        <v>4304327</v>
      </c>
      <c r="E166" s="268" t="str">
        <f>F166&amp;COUNTIF(F$4:$F166,F166)</f>
        <v>430434S4</v>
      </c>
      <c r="F166" s="268" t="str">
        <f t="shared" si="124"/>
        <v>430434S</v>
      </c>
      <c r="G166" s="249" t="str">
        <f>I166&amp;COUNTIF($I$4:I166,I166)</f>
        <v>4S20</v>
      </c>
      <c r="I166" s="249" t="s">
        <v>4</v>
      </c>
      <c r="J166" s="249" t="s">
        <v>236</v>
      </c>
      <c r="K166" s="249" t="s">
        <v>237</v>
      </c>
      <c r="L166" s="249" t="s">
        <v>425</v>
      </c>
      <c r="M166" s="249">
        <v>14.401999999999999</v>
      </c>
      <c r="N166" s="287">
        <v>43043</v>
      </c>
      <c r="O166" s="241"/>
      <c r="S166" s="249" t="str">
        <f t="shared" si="125"/>
        <v>-</v>
      </c>
      <c r="T166" s="249" t="str">
        <f t="shared" si="115"/>
        <v>4EX163</v>
      </c>
      <c r="U166" s="249">
        <v>163</v>
      </c>
      <c r="V166" s="249">
        <f t="shared" si="116"/>
        <v>0</v>
      </c>
      <c r="W166" s="249">
        <f t="shared" si="117"/>
        <v>0</v>
      </c>
      <c r="X166" s="249">
        <f t="shared" si="118"/>
        <v>0</v>
      </c>
      <c r="Y166" s="249">
        <f t="shared" si="119"/>
        <v>0</v>
      </c>
      <c r="Z166" s="249" t="str">
        <f t="shared" si="120"/>
        <v>-</v>
      </c>
      <c r="AA166" s="268">
        <f t="shared" si="121"/>
        <v>0</v>
      </c>
      <c r="AB166" s="269"/>
      <c r="AC166" s="292" t="e">
        <f t="shared" si="126"/>
        <v>#NUM!</v>
      </c>
      <c r="AD166" s="249">
        <v>163</v>
      </c>
      <c r="AE166" s="249" t="str">
        <f t="shared" si="127"/>
        <v>-</v>
      </c>
      <c r="AF166" s="203" t="str">
        <f t="shared" si="128"/>
        <v>-</v>
      </c>
      <c r="AG166" s="204" t="str">
        <f t="shared" si="129"/>
        <v>-</v>
      </c>
      <c r="AH166" s="249" t="str">
        <f t="shared" si="130"/>
        <v>-</v>
      </c>
      <c r="AI166" s="249" t="str">
        <f t="shared" si="131"/>
        <v>-</v>
      </c>
      <c r="AJ166" s="268" t="str">
        <f t="shared" si="132"/>
        <v>-</v>
      </c>
      <c r="AK166" s="249" t="str">
        <f t="shared" si="114"/>
        <v>- -</v>
      </c>
      <c r="AL166" s="249" t="str">
        <f>COUNTIF($AK$4:AK166,AK166)&amp;AK166</f>
        <v>52- -</v>
      </c>
      <c r="AM166" s="138"/>
      <c r="AN166" s="138"/>
      <c r="BT166" s="249" t="str">
        <f>CF166&amp;COUNTIF($CF$4:CF166,CF166)</f>
        <v>TRUE72</v>
      </c>
      <c r="BU166" s="334" t="str">
        <f t="shared" si="133"/>
        <v>4EXRYANELS</v>
      </c>
      <c r="BW166" s="241" t="str">
        <f t="shared" si="134"/>
        <v>2018163</v>
      </c>
      <c r="BX166" s="249">
        <v>163</v>
      </c>
      <c r="BY166" s="249" t="str">
        <f t="shared" si="135"/>
        <v>4EX</v>
      </c>
      <c r="BZ166" s="249" t="str">
        <f t="shared" si="136"/>
        <v>RYAN</v>
      </c>
      <c r="CA166" s="249" t="str">
        <f t="shared" si="137"/>
        <v>ELS</v>
      </c>
      <c r="CB166" s="249" t="str">
        <f t="shared" si="138"/>
        <v>NISSAN SABER 2LTR</v>
      </c>
      <c r="CC166" s="249">
        <f t="shared" si="139"/>
        <v>13.452</v>
      </c>
      <c r="CD166" s="345">
        <f t="shared" si="140"/>
        <v>43407</v>
      </c>
      <c r="CE166" s="249">
        <f t="array" ref="CE166">MIN(IF(C:C=BU166,M:M))</f>
        <v>13.452</v>
      </c>
      <c r="CF166" s="249" t="b">
        <f t="shared" si="141"/>
        <v>1</v>
      </c>
      <c r="CI166" s="241" t="str">
        <f t="shared" si="142"/>
        <v>TRUE163</v>
      </c>
      <c r="CK166" s="249">
        <v>163</v>
      </c>
    </row>
    <row r="167" spans="1:89" x14ac:dyDescent="0.3">
      <c r="A167" s="249" t="str">
        <f>B167&amp;COUNTIF(B$4:$B167,B167)</f>
        <v>201731</v>
      </c>
      <c r="B167" s="249">
        <f t="shared" si="122"/>
        <v>2017</v>
      </c>
      <c r="C167" s="249" t="str">
        <f t="shared" si="123"/>
        <v>4SDivanSnayers</v>
      </c>
      <c r="D167" s="268" t="str">
        <f>N167&amp;COUNTIF(N$4:$N167,N167)</f>
        <v>4304328</v>
      </c>
      <c r="E167" s="268" t="str">
        <f>F167&amp;COUNTIF(F$4:$F167,F167)</f>
        <v>430434S5</v>
      </c>
      <c r="F167" s="268" t="str">
        <f t="shared" si="124"/>
        <v>430434S</v>
      </c>
      <c r="G167" s="249" t="str">
        <f>I167&amp;COUNTIF($I$4:I167,I167)</f>
        <v>4S21</v>
      </c>
      <c r="I167" s="249" t="s">
        <v>4</v>
      </c>
      <c r="J167" s="249" t="s">
        <v>256</v>
      </c>
      <c r="K167" s="249" t="s">
        <v>257</v>
      </c>
      <c r="L167" s="249" t="s">
        <v>408</v>
      </c>
      <c r="M167" s="249">
        <v>14.513</v>
      </c>
      <c r="N167" s="287">
        <v>43043</v>
      </c>
      <c r="O167" s="241"/>
      <c r="S167" s="249" t="str">
        <f t="shared" si="125"/>
        <v>-</v>
      </c>
      <c r="T167" s="249" t="str">
        <f t="shared" si="115"/>
        <v>4EX164</v>
      </c>
      <c r="U167" s="249">
        <v>164</v>
      </c>
      <c r="V167" s="249">
        <f t="shared" si="116"/>
        <v>0</v>
      </c>
      <c r="W167" s="249">
        <f t="shared" si="117"/>
        <v>0</v>
      </c>
      <c r="X167" s="249">
        <f t="shared" si="118"/>
        <v>0</v>
      </c>
      <c r="Y167" s="249">
        <f t="shared" si="119"/>
        <v>0</v>
      </c>
      <c r="Z167" s="249" t="str">
        <f t="shared" si="120"/>
        <v>-</v>
      </c>
      <c r="AA167" s="268">
        <f t="shared" si="121"/>
        <v>0</v>
      </c>
      <c r="AB167" s="269"/>
      <c r="AC167" s="292" t="e">
        <f t="shared" si="126"/>
        <v>#NUM!</v>
      </c>
      <c r="AD167" s="249">
        <v>164</v>
      </c>
      <c r="AE167" s="249" t="str">
        <f t="shared" si="127"/>
        <v>-</v>
      </c>
      <c r="AF167" s="203" t="str">
        <f t="shared" si="128"/>
        <v>-</v>
      </c>
      <c r="AG167" s="204" t="str">
        <f t="shared" si="129"/>
        <v>-</v>
      </c>
      <c r="AH167" s="249" t="str">
        <f t="shared" si="130"/>
        <v>-</v>
      </c>
      <c r="AI167" s="249" t="str">
        <f t="shared" si="131"/>
        <v>-</v>
      </c>
      <c r="AJ167" s="268" t="str">
        <f t="shared" si="132"/>
        <v>-</v>
      </c>
      <c r="AK167" s="249" t="str">
        <f t="shared" si="114"/>
        <v>- -</v>
      </c>
      <c r="AL167" s="249" t="str">
        <f>COUNTIF($AK$4:AK167,AK167)&amp;AK167</f>
        <v>53- -</v>
      </c>
      <c r="AM167" s="138"/>
      <c r="AN167" s="138"/>
      <c r="BT167" s="249" t="str">
        <f>CF167&amp;COUNTIF($CF$4:CF167,CF167)</f>
        <v>TRUE73</v>
      </c>
      <c r="BU167" s="334" t="str">
        <f t="shared" si="133"/>
        <v>4SCHESTONPILCHER</v>
      </c>
      <c r="BW167" s="241" t="str">
        <f t="shared" si="134"/>
        <v>2018164</v>
      </c>
      <c r="BX167" s="249">
        <v>164</v>
      </c>
      <c r="BY167" s="249" t="str">
        <f t="shared" si="135"/>
        <v>4S</v>
      </c>
      <c r="BZ167" s="249" t="str">
        <f t="shared" si="136"/>
        <v>CHESTON</v>
      </c>
      <c r="CA167" s="249" t="str">
        <f t="shared" si="137"/>
        <v>PILCHER</v>
      </c>
      <c r="CB167" s="249" t="str">
        <f t="shared" si="138"/>
        <v>NISSAN SENTRA</v>
      </c>
      <c r="CC167" s="249">
        <f t="shared" si="139"/>
        <v>13.718999999999999</v>
      </c>
      <c r="CD167" s="345">
        <f t="shared" si="140"/>
        <v>43407</v>
      </c>
      <c r="CE167" s="249">
        <f t="array" ref="CE167">MIN(IF(C:C=BU167,M:M))</f>
        <v>13.718999999999999</v>
      </c>
      <c r="CF167" s="249" t="b">
        <f t="shared" si="141"/>
        <v>1</v>
      </c>
      <c r="CI167" s="241" t="str">
        <f t="shared" si="142"/>
        <v>TRUE164</v>
      </c>
      <c r="CK167" s="249">
        <v>164</v>
      </c>
    </row>
    <row r="168" spans="1:89" x14ac:dyDescent="0.3">
      <c r="A168" s="249" t="str">
        <f>B168&amp;COUNTIF(B$4:$B168,B168)</f>
        <v>201732</v>
      </c>
      <c r="B168" s="249">
        <f t="shared" si="122"/>
        <v>2017</v>
      </c>
      <c r="C168" s="249" t="str">
        <f t="shared" si="123"/>
        <v>4SGavinMeiring</v>
      </c>
      <c r="D168" s="268" t="str">
        <f>N168&amp;COUNTIF(N$4:$N168,N168)</f>
        <v>4304329</v>
      </c>
      <c r="E168" s="268" t="str">
        <f>F168&amp;COUNTIF(F$4:$F168,F168)</f>
        <v>430434S6</v>
      </c>
      <c r="F168" s="268" t="str">
        <f t="shared" si="124"/>
        <v>430434S</v>
      </c>
      <c r="G168" s="249" t="str">
        <f>I168&amp;COUNTIF($I$4:I168,I168)</f>
        <v>4S22</v>
      </c>
      <c r="I168" s="249" t="s">
        <v>4</v>
      </c>
      <c r="J168" s="249" t="s">
        <v>224</v>
      </c>
      <c r="K168" s="249" t="s">
        <v>581</v>
      </c>
      <c r="L168" s="249" t="s">
        <v>424</v>
      </c>
      <c r="M168" s="249">
        <v>14.654</v>
      </c>
      <c r="N168" s="287">
        <v>43043</v>
      </c>
      <c r="O168" s="241"/>
      <c r="S168" s="249" t="str">
        <f t="shared" si="125"/>
        <v>-</v>
      </c>
      <c r="T168" s="249" t="str">
        <f t="shared" si="115"/>
        <v>4EX165</v>
      </c>
      <c r="U168" s="249">
        <v>165</v>
      </c>
      <c r="V168" s="249">
        <f t="shared" si="116"/>
        <v>0</v>
      </c>
      <c r="W168" s="249">
        <f t="shared" si="117"/>
        <v>0</v>
      </c>
      <c r="X168" s="249">
        <f t="shared" si="118"/>
        <v>0</v>
      </c>
      <c r="Y168" s="249">
        <f t="shared" si="119"/>
        <v>0</v>
      </c>
      <c r="Z168" s="249" t="str">
        <f t="shared" si="120"/>
        <v>-</v>
      </c>
      <c r="AA168" s="268">
        <f t="shared" si="121"/>
        <v>0</v>
      </c>
      <c r="AB168" s="269"/>
      <c r="AC168" s="292" t="e">
        <f t="shared" si="126"/>
        <v>#NUM!</v>
      </c>
      <c r="AD168" s="249">
        <v>165</v>
      </c>
      <c r="AE168" s="249" t="str">
        <f t="shared" si="127"/>
        <v>-</v>
      </c>
      <c r="AF168" s="203" t="str">
        <f t="shared" si="128"/>
        <v>-</v>
      </c>
      <c r="AG168" s="204" t="str">
        <f t="shared" si="129"/>
        <v>-</v>
      </c>
      <c r="AH168" s="249" t="str">
        <f t="shared" si="130"/>
        <v>-</v>
      </c>
      <c r="AI168" s="249" t="str">
        <f t="shared" si="131"/>
        <v>-</v>
      </c>
      <c r="AJ168" s="268" t="str">
        <f t="shared" si="132"/>
        <v>-</v>
      </c>
      <c r="AK168" s="249" t="str">
        <f t="shared" si="114"/>
        <v>- -</v>
      </c>
      <c r="AL168" s="249" t="str">
        <f>COUNTIF($AK$4:AK168,AK168)&amp;AK168</f>
        <v>54- -</v>
      </c>
      <c r="AM168" s="138"/>
      <c r="AN168" s="138"/>
      <c r="BT168" s="249" t="str">
        <f>CF168&amp;COUNTIF($CF$4:CF168,CF168)</f>
        <v>FALSE92</v>
      </c>
      <c r="BU168" s="334" t="str">
        <f t="shared" si="133"/>
        <v>4SSTEFANMENTOOR</v>
      </c>
      <c r="BW168" s="241" t="str">
        <f t="shared" si="134"/>
        <v>2018165</v>
      </c>
      <c r="BX168" s="249">
        <v>165</v>
      </c>
      <c r="BY168" s="249" t="str">
        <f t="shared" si="135"/>
        <v>4S</v>
      </c>
      <c r="BZ168" s="249" t="str">
        <f t="shared" si="136"/>
        <v>STEFAN</v>
      </c>
      <c r="CA168" s="249" t="str">
        <f t="shared" si="137"/>
        <v>MENTOOR</v>
      </c>
      <c r="CB168" s="249" t="str">
        <f t="shared" si="138"/>
        <v>NISSAN SENTRA 2L 16V</v>
      </c>
      <c r="CC168" s="249">
        <f t="shared" si="139"/>
        <v>13.827999999999999</v>
      </c>
      <c r="CD168" s="345">
        <f t="shared" si="140"/>
        <v>43407</v>
      </c>
      <c r="CE168" s="249">
        <f t="array" ref="CE168">MIN(IF(C:C=BU168,M:M))</f>
        <v>13.659000000000001</v>
      </c>
      <c r="CF168" s="249" t="b">
        <f t="shared" si="141"/>
        <v>0</v>
      </c>
      <c r="CI168" s="241" t="str">
        <f t="shared" si="142"/>
        <v>TRUE165</v>
      </c>
      <c r="CK168" s="249">
        <v>165</v>
      </c>
    </row>
    <row r="169" spans="1:89" x14ac:dyDescent="0.3">
      <c r="A169" s="249" t="str">
        <f>B169&amp;COUNTIF(B$4:$B169,B169)</f>
        <v>201733</v>
      </c>
      <c r="B169" s="249">
        <f t="shared" si="122"/>
        <v>2017</v>
      </c>
      <c r="C169" s="249" t="str">
        <f t="shared" si="123"/>
        <v>4SRynhardtMattheus</v>
      </c>
      <c r="D169" s="268" t="str">
        <f>N169&amp;COUNTIF(N$4:$N169,N169)</f>
        <v>4304330</v>
      </c>
      <c r="E169" s="268" t="str">
        <f>F169&amp;COUNTIF(F$4:$F169,F169)</f>
        <v>430434S7</v>
      </c>
      <c r="F169" s="268" t="str">
        <f t="shared" si="124"/>
        <v>430434S</v>
      </c>
      <c r="G169" s="249" t="str">
        <f>I169&amp;COUNTIF($I$4:I169,I169)</f>
        <v>4S23</v>
      </c>
      <c r="I169" s="249" t="s">
        <v>4</v>
      </c>
      <c r="J169" s="249" t="s">
        <v>238</v>
      </c>
      <c r="K169" s="249" t="s">
        <v>584</v>
      </c>
      <c r="L169" s="249" t="s">
        <v>297</v>
      </c>
      <c r="M169" s="249">
        <v>14.69</v>
      </c>
      <c r="N169" s="287">
        <v>43043</v>
      </c>
      <c r="O169" s="241"/>
      <c r="S169" s="249" t="str">
        <f t="shared" si="125"/>
        <v>-</v>
      </c>
      <c r="T169" s="249" t="str">
        <f t="shared" si="115"/>
        <v>4EX166</v>
      </c>
      <c r="U169" s="249">
        <v>166</v>
      </c>
      <c r="V169" s="249">
        <f t="shared" si="116"/>
        <v>0</v>
      </c>
      <c r="W169" s="249">
        <f t="shared" si="117"/>
        <v>0</v>
      </c>
      <c r="X169" s="249">
        <f t="shared" si="118"/>
        <v>0</v>
      </c>
      <c r="Y169" s="249">
        <f t="shared" si="119"/>
        <v>0</v>
      </c>
      <c r="Z169" s="249" t="str">
        <f t="shared" si="120"/>
        <v>-</v>
      </c>
      <c r="AA169" s="268">
        <f t="shared" si="121"/>
        <v>0</v>
      </c>
      <c r="AB169" s="269"/>
      <c r="AC169" s="292" t="e">
        <f t="shared" si="126"/>
        <v>#NUM!</v>
      </c>
      <c r="AD169" s="249">
        <v>166</v>
      </c>
      <c r="AE169" s="249" t="str">
        <f t="shared" si="127"/>
        <v>-</v>
      </c>
      <c r="AF169" s="203" t="str">
        <f t="shared" si="128"/>
        <v>-</v>
      </c>
      <c r="AG169" s="204" t="str">
        <f t="shared" si="129"/>
        <v>-</v>
      </c>
      <c r="AH169" s="249" t="str">
        <f t="shared" si="130"/>
        <v>-</v>
      </c>
      <c r="AI169" s="249" t="str">
        <f t="shared" si="131"/>
        <v>-</v>
      </c>
      <c r="AJ169" s="268" t="str">
        <f t="shared" si="132"/>
        <v>-</v>
      </c>
      <c r="AK169" s="249" t="str">
        <f t="shared" si="114"/>
        <v>- -</v>
      </c>
      <c r="AL169" s="249" t="str">
        <f>COUNTIF($AK$4:AK169,AK169)&amp;AK169</f>
        <v>55- -</v>
      </c>
      <c r="AM169" s="138"/>
      <c r="AN169" s="138"/>
      <c r="BT169" s="249" t="str">
        <f>CF169&amp;COUNTIF($CF$4:CF169,CF169)</f>
        <v>TRUE74</v>
      </c>
      <c r="BU169" s="334" t="str">
        <f t="shared" si="133"/>
        <v>4SRynhardtMATTHEUS</v>
      </c>
      <c r="BW169" s="241" t="str">
        <f t="shared" si="134"/>
        <v>2018166</v>
      </c>
      <c r="BX169" s="249">
        <v>166</v>
      </c>
      <c r="BY169" s="249" t="str">
        <f t="shared" si="135"/>
        <v>4S</v>
      </c>
      <c r="BZ169" s="249" t="str">
        <f t="shared" si="136"/>
        <v>Rynhardt</v>
      </c>
      <c r="CA169" s="249" t="str">
        <f t="shared" si="137"/>
        <v>MATTHEUS</v>
      </c>
      <c r="CB169" s="249" t="str">
        <f t="shared" si="138"/>
        <v>VW Golf 2</v>
      </c>
      <c r="CC169" s="249">
        <f t="shared" si="139"/>
        <v>14.029</v>
      </c>
      <c r="CD169" s="345">
        <f t="shared" si="140"/>
        <v>43407</v>
      </c>
      <c r="CE169" s="249">
        <f t="array" ref="CE169">MIN(IF(C:C=BU169,M:M))</f>
        <v>14.029</v>
      </c>
      <c r="CF169" s="249" t="b">
        <f t="shared" si="141"/>
        <v>1</v>
      </c>
      <c r="CI169" s="241" t="str">
        <f t="shared" si="142"/>
        <v>TRUE166</v>
      </c>
      <c r="CK169" s="249">
        <v>166</v>
      </c>
    </row>
    <row r="170" spans="1:89" x14ac:dyDescent="0.3">
      <c r="A170" s="249" t="str">
        <f>B170&amp;COUNTIF(B$4:$B170,B170)</f>
        <v>201734</v>
      </c>
      <c r="B170" s="249">
        <f t="shared" si="122"/>
        <v>2017</v>
      </c>
      <c r="C170" s="249" t="str">
        <f t="shared" si="123"/>
        <v>5AWDAmishRaga</v>
      </c>
      <c r="D170" s="268" t="str">
        <f>N170&amp;COUNTIF(N$4:$N170,N170)</f>
        <v>4304331</v>
      </c>
      <c r="E170" s="268" t="str">
        <f>F170&amp;COUNTIF(F$4:$F170,F170)</f>
        <v>430435AWD1</v>
      </c>
      <c r="F170" s="268" t="str">
        <f t="shared" si="124"/>
        <v>430435AWD</v>
      </c>
      <c r="G170" s="249" t="str">
        <f>I170&amp;COUNTIF($I$4:I170,I170)</f>
        <v>5AWD2</v>
      </c>
      <c r="I170" s="249" t="s">
        <v>132</v>
      </c>
      <c r="J170" s="249" t="s">
        <v>594</v>
      </c>
      <c r="K170" s="249" t="s">
        <v>595</v>
      </c>
      <c r="L170" s="249" t="s">
        <v>482</v>
      </c>
      <c r="M170" s="249">
        <v>11.920999999999999</v>
      </c>
      <c r="N170" s="287">
        <v>43043</v>
      </c>
      <c r="O170" s="241"/>
      <c r="S170" s="249" t="str">
        <f t="shared" si="125"/>
        <v>-</v>
      </c>
      <c r="T170" s="249" t="str">
        <f t="shared" si="115"/>
        <v>4EX167</v>
      </c>
      <c r="U170" s="249">
        <v>167</v>
      </c>
      <c r="V170" s="249">
        <f t="shared" si="116"/>
        <v>0</v>
      </c>
      <c r="W170" s="249">
        <f t="shared" si="117"/>
        <v>0</v>
      </c>
      <c r="X170" s="249">
        <f t="shared" si="118"/>
        <v>0</v>
      </c>
      <c r="Y170" s="249">
        <f t="shared" si="119"/>
        <v>0</v>
      </c>
      <c r="Z170" s="249" t="str">
        <f t="shared" si="120"/>
        <v>-</v>
      </c>
      <c r="AA170" s="268">
        <f t="shared" si="121"/>
        <v>0</v>
      </c>
      <c r="AB170" s="269"/>
      <c r="AC170" s="292" t="e">
        <f t="shared" si="126"/>
        <v>#NUM!</v>
      </c>
      <c r="AD170" s="249">
        <v>167</v>
      </c>
      <c r="AE170" s="249" t="str">
        <f t="shared" si="127"/>
        <v>-</v>
      </c>
      <c r="AF170" s="203" t="str">
        <f t="shared" si="128"/>
        <v>-</v>
      </c>
      <c r="AG170" s="204" t="str">
        <f t="shared" si="129"/>
        <v>-</v>
      </c>
      <c r="AH170" s="249" t="str">
        <f t="shared" si="130"/>
        <v>-</v>
      </c>
      <c r="AI170" s="249" t="str">
        <f t="shared" si="131"/>
        <v>-</v>
      </c>
      <c r="AJ170" s="268" t="str">
        <f t="shared" si="132"/>
        <v>-</v>
      </c>
      <c r="AK170" s="249" t="str">
        <f t="shared" si="114"/>
        <v>- -</v>
      </c>
      <c r="AL170" s="249" t="str">
        <f>COUNTIF($AK$4:AK170,AK170)&amp;AK170</f>
        <v>56- -</v>
      </c>
      <c r="AM170" s="138"/>
      <c r="AN170" s="138"/>
      <c r="BT170" s="249" t="str">
        <f>CF170&amp;COUNTIF($CF$4:CF170,CF170)</f>
        <v>TRUE75</v>
      </c>
      <c r="BU170" s="334" t="str">
        <f t="shared" si="133"/>
        <v>4SANDRIESKNOETZE</v>
      </c>
      <c r="BW170" s="241" t="str">
        <f t="shared" si="134"/>
        <v>2018167</v>
      </c>
      <c r="BX170" s="249">
        <v>167</v>
      </c>
      <c r="BY170" s="249" t="str">
        <f t="shared" si="135"/>
        <v>4S</v>
      </c>
      <c r="BZ170" s="249" t="str">
        <f t="shared" si="136"/>
        <v>ANDRIES</v>
      </c>
      <c r="CA170" s="249" t="str">
        <f t="shared" si="137"/>
        <v>KNOETZE</v>
      </c>
      <c r="CB170" s="249" t="str">
        <f t="shared" si="138"/>
        <v>VW GOLF 2LTR</v>
      </c>
      <c r="CC170" s="249">
        <f t="shared" si="139"/>
        <v>14.432</v>
      </c>
      <c r="CD170" s="345">
        <f t="shared" si="140"/>
        <v>43407</v>
      </c>
      <c r="CE170" s="249">
        <f t="array" ref="CE170">MIN(IF(C:C=BU170,M:M))</f>
        <v>14.432</v>
      </c>
      <c r="CF170" s="249" t="b">
        <f t="shared" si="141"/>
        <v>1</v>
      </c>
      <c r="CI170" s="241" t="str">
        <f t="shared" si="142"/>
        <v>TRUE167</v>
      </c>
      <c r="CK170" s="249">
        <v>167</v>
      </c>
    </row>
    <row r="171" spans="1:89" x14ac:dyDescent="0.3">
      <c r="A171" s="249" t="str">
        <f>B171&amp;COUNTIF(B$4:$B171,B171)</f>
        <v>201735</v>
      </c>
      <c r="B171" s="249">
        <f t="shared" si="122"/>
        <v>2017</v>
      </c>
      <c r="C171" s="249" t="str">
        <f t="shared" si="123"/>
        <v>6ARMikeLewis</v>
      </c>
      <c r="D171" s="268" t="str">
        <f>N171&amp;COUNTIF(N$4:$N171,N171)</f>
        <v>4304332</v>
      </c>
      <c r="E171" s="268" t="str">
        <f>F171&amp;COUNTIF(F$4:$F171,F171)</f>
        <v>430436AR1</v>
      </c>
      <c r="F171" s="268" t="str">
        <f t="shared" si="124"/>
        <v>430436AR</v>
      </c>
      <c r="G171" s="249" t="str">
        <f>I171&amp;COUNTIF($I$4:I171,I171)</f>
        <v>6AR7</v>
      </c>
      <c r="I171" s="249" t="s">
        <v>93</v>
      </c>
      <c r="J171" s="249" t="s">
        <v>182</v>
      </c>
      <c r="K171" s="249" t="s">
        <v>217</v>
      </c>
      <c r="L171" s="249" t="s">
        <v>428</v>
      </c>
      <c r="M171" s="249">
        <v>14.321</v>
      </c>
      <c r="N171" s="287">
        <v>43043</v>
      </c>
      <c r="O171" s="241"/>
      <c r="S171" s="249" t="str">
        <f t="shared" si="125"/>
        <v>-</v>
      </c>
      <c r="T171" s="249" t="str">
        <f t="shared" si="115"/>
        <v>4EX168</v>
      </c>
      <c r="U171" s="249">
        <v>168</v>
      </c>
      <c r="V171" s="249">
        <f t="shared" si="116"/>
        <v>0</v>
      </c>
      <c r="W171" s="249">
        <f t="shared" si="117"/>
        <v>0</v>
      </c>
      <c r="X171" s="249">
        <f t="shared" si="118"/>
        <v>0</v>
      </c>
      <c r="Y171" s="249">
        <f t="shared" si="119"/>
        <v>0</v>
      </c>
      <c r="Z171" s="249" t="str">
        <f t="shared" si="120"/>
        <v>-</v>
      </c>
      <c r="AA171" s="268">
        <f t="shared" si="121"/>
        <v>0</v>
      </c>
      <c r="AB171" s="269"/>
      <c r="AC171" s="292" t="e">
        <f t="shared" si="126"/>
        <v>#NUM!</v>
      </c>
      <c r="AD171" s="249">
        <v>168</v>
      </c>
      <c r="AE171" s="249" t="str">
        <f t="shared" si="127"/>
        <v>-</v>
      </c>
      <c r="AF171" s="203" t="str">
        <f t="shared" si="128"/>
        <v>-</v>
      </c>
      <c r="AG171" s="204" t="str">
        <f t="shared" si="129"/>
        <v>-</v>
      </c>
      <c r="AH171" s="249" t="str">
        <f t="shared" si="130"/>
        <v>-</v>
      </c>
      <c r="AI171" s="249" t="str">
        <f t="shared" si="131"/>
        <v>-</v>
      </c>
      <c r="AJ171" s="268" t="str">
        <f t="shared" si="132"/>
        <v>-</v>
      </c>
      <c r="AK171" s="249" t="str">
        <f t="shared" si="114"/>
        <v>- -</v>
      </c>
      <c r="AL171" s="249" t="str">
        <f>COUNTIF($AK$4:AK171,AK171)&amp;AK171</f>
        <v>57- -</v>
      </c>
      <c r="AM171" s="138"/>
      <c r="AN171" s="138"/>
      <c r="BT171" s="249" t="str">
        <f>CF171&amp;COUNTIF($CF$4:CF171,CF171)</f>
        <v>FALSE93</v>
      </c>
      <c r="BU171" s="334" t="str">
        <f t="shared" si="133"/>
        <v>4SALDONGOUWS</v>
      </c>
      <c r="BW171" s="241" t="str">
        <f t="shared" si="134"/>
        <v>2018168</v>
      </c>
      <c r="BX171" s="249">
        <v>168</v>
      </c>
      <c r="BY171" s="249" t="str">
        <f t="shared" si="135"/>
        <v>4S</v>
      </c>
      <c r="BZ171" s="249" t="str">
        <f t="shared" si="136"/>
        <v>ALDON</v>
      </c>
      <c r="CA171" s="249" t="str">
        <f t="shared" si="137"/>
        <v>GOUWS</v>
      </c>
      <c r="CB171" s="249" t="str">
        <f t="shared" si="138"/>
        <v>TOYOTA TAZZ</v>
      </c>
      <c r="CC171" s="249">
        <f t="shared" si="139"/>
        <v>14.494</v>
      </c>
      <c r="CD171" s="345">
        <f t="shared" si="140"/>
        <v>43407</v>
      </c>
      <c r="CE171" s="249">
        <f t="array" ref="CE171">MIN(IF(C:C=BU171,M:M))</f>
        <v>14.224</v>
      </c>
      <c r="CF171" s="249" t="b">
        <f t="shared" si="141"/>
        <v>0</v>
      </c>
      <c r="CI171" s="241" t="str">
        <f t="shared" si="142"/>
        <v>TRUE168</v>
      </c>
      <c r="CK171" s="249">
        <v>168</v>
      </c>
    </row>
    <row r="172" spans="1:89" x14ac:dyDescent="0.3">
      <c r="A172" s="249" t="str">
        <f>B172&amp;COUNTIF(B$4:$B172,B172)</f>
        <v>201736</v>
      </c>
      <c r="B172" s="249">
        <f t="shared" si="122"/>
        <v>2017</v>
      </c>
      <c r="C172" s="249" t="str">
        <f t="shared" si="123"/>
        <v>6BRHermanMostert</v>
      </c>
      <c r="D172" s="268" t="str">
        <f>N172&amp;COUNTIF(N$4:$N172,N172)</f>
        <v>4304333</v>
      </c>
      <c r="E172" s="268" t="str">
        <f>F172&amp;COUNTIF(F$4:$F172,F172)</f>
        <v>430436BR1</v>
      </c>
      <c r="F172" s="268" t="str">
        <f t="shared" si="124"/>
        <v>430436BR</v>
      </c>
      <c r="G172" s="249" t="str">
        <f>I172&amp;COUNTIF($I$4:I172,I172)</f>
        <v>6BR7</v>
      </c>
      <c r="I172" s="249" t="s">
        <v>5</v>
      </c>
      <c r="J172" s="249" t="s">
        <v>587</v>
      </c>
      <c r="K172" s="249" t="s">
        <v>227</v>
      </c>
      <c r="L172" s="249" t="s">
        <v>430</v>
      </c>
      <c r="M172" s="249">
        <v>10.877000000000001</v>
      </c>
      <c r="N172" s="287">
        <v>43043</v>
      </c>
      <c r="O172" s="241"/>
      <c r="S172" s="249" t="str">
        <f t="shared" si="125"/>
        <v>-</v>
      </c>
      <c r="T172" s="249" t="str">
        <f t="shared" si="115"/>
        <v>4EX169</v>
      </c>
      <c r="U172" s="249">
        <v>169</v>
      </c>
      <c r="V172" s="249">
        <f t="shared" si="116"/>
        <v>0</v>
      </c>
      <c r="W172" s="249">
        <f t="shared" si="117"/>
        <v>0</v>
      </c>
      <c r="X172" s="249">
        <f t="shared" si="118"/>
        <v>0</v>
      </c>
      <c r="Y172" s="249">
        <f t="shared" si="119"/>
        <v>0</v>
      </c>
      <c r="Z172" s="249" t="str">
        <f t="shared" si="120"/>
        <v>-</v>
      </c>
      <c r="AA172" s="268">
        <f t="shared" si="121"/>
        <v>0</v>
      </c>
      <c r="AB172" s="269"/>
      <c r="AC172" s="292" t="e">
        <f t="shared" si="126"/>
        <v>#NUM!</v>
      </c>
      <c r="AD172" s="249">
        <v>169</v>
      </c>
      <c r="AE172" s="249" t="str">
        <f t="shared" si="127"/>
        <v>-</v>
      </c>
      <c r="AF172" s="203" t="str">
        <f t="shared" si="128"/>
        <v>-</v>
      </c>
      <c r="AG172" s="204" t="str">
        <f t="shared" si="129"/>
        <v>-</v>
      </c>
      <c r="AH172" s="249" t="str">
        <f t="shared" si="130"/>
        <v>-</v>
      </c>
      <c r="AI172" s="249" t="str">
        <f t="shared" si="131"/>
        <v>-</v>
      </c>
      <c r="AJ172" s="268" t="str">
        <f t="shared" si="132"/>
        <v>-</v>
      </c>
      <c r="AK172" s="249" t="str">
        <f t="shared" si="114"/>
        <v>- -</v>
      </c>
      <c r="AL172" s="249" t="str">
        <f>COUNTIF($AK$4:AK172,AK172)&amp;AK172</f>
        <v>58- -</v>
      </c>
      <c r="AM172" s="138"/>
      <c r="AN172" s="138"/>
      <c r="BT172" s="249" t="str">
        <f>CF172&amp;COUNTIF($CF$4:CF172,CF172)</f>
        <v>TRUE76</v>
      </c>
      <c r="BU172" s="334" t="str">
        <f t="shared" si="133"/>
        <v>5AWDBRENDONPARSONS</v>
      </c>
      <c r="BW172" s="241" t="str">
        <f t="shared" si="134"/>
        <v>2018169</v>
      </c>
      <c r="BX172" s="249">
        <v>169</v>
      </c>
      <c r="BY172" s="249" t="str">
        <f t="shared" si="135"/>
        <v>5AWD</v>
      </c>
      <c r="BZ172" s="249" t="str">
        <f t="shared" si="136"/>
        <v>BRENDON</v>
      </c>
      <c r="CA172" s="249" t="str">
        <f t="shared" si="137"/>
        <v>PARSONS</v>
      </c>
      <c r="CB172" s="249" t="str">
        <f t="shared" si="138"/>
        <v>AUDI TTRS</v>
      </c>
      <c r="CC172" s="249">
        <f t="shared" si="139"/>
        <v>10.632</v>
      </c>
      <c r="CD172" s="345">
        <f t="shared" si="140"/>
        <v>43407</v>
      </c>
      <c r="CE172" s="249">
        <f t="array" ref="CE172">MIN(IF(C:C=BU172,M:M))</f>
        <v>10.632</v>
      </c>
      <c r="CF172" s="249" t="b">
        <f t="shared" si="141"/>
        <v>1</v>
      </c>
      <c r="CI172" s="241" t="str">
        <f t="shared" si="142"/>
        <v>TRUE169</v>
      </c>
      <c r="CK172" s="249">
        <v>169</v>
      </c>
    </row>
    <row r="173" spans="1:89" x14ac:dyDescent="0.3">
      <c r="A173" s="249" t="str">
        <f>B173&amp;COUNTIF(B$4:$B173,B173)</f>
        <v>201737</v>
      </c>
      <c r="B173" s="249">
        <f t="shared" si="122"/>
        <v>2017</v>
      </c>
      <c r="C173" s="249" t="str">
        <f t="shared" si="123"/>
        <v>6BRMikeLewis</v>
      </c>
      <c r="D173" s="268" t="str">
        <f>N173&amp;COUNTIF(N$4:$N173,N173)</f>
        <v>4304334</v>
      </c>
      <c r="E173" s="268" t="str">
        <f>F173&amp;COUNTIF(F$4:$F173,F173)</f>
        <v>430436BR2</v>
      </c>
      <c r="F173" s="268" t="str">
        <f t="shared" si="124"/>
        <v>430436BR</v>
      </c>
      <c r="G173" s="249" t="str">
        <f>I173&amp;COUNTIF($I$4:I173,I173)</f>
        <v>6BR8</v>
      </c>
      <c r="I173" s="249" t="s">
        <v>5</v>
      </c>
      <c r="J173" s="249" t="s">
        <v>182</v>
      </c>
      <c r="K173" s="249" t="s">
        <v>217</v>
      </c>
      <c r="L173" s="249" t="s">
        <v>483</v>
      </c>
      <c r="M173" s="249">
        <v>13.616</v>
      </c>
      <c r="N173" s="287">
        <v>43043</v>
      </c>
      <c r="O173" s="241"/>
      <c r="S173" s="249" t="str">
        <f t="shared" si="125"/>
        <v>-</v>
      </c>
      <c r="T173" s="249" t="str">
        <f t="shared" si="115"/>
        <v>4EX170</v>
      </c>
      <c r="U173" s="249">
        <v>170</v>
      </c>
      <c r="V173" s="249">
        <f t="shared" si="116"/>
        <v>0</v>
      </c>
      <c r="W173" s="249">
        <f t="shared" si="117"/>
        <v>0</v>
      </c>
      <c r="X173" s="249">
        <f t="shared" si="118"/>
        <v>0</v>
      </c>
      <c r="Y173" s="249">
        <f t="shared" si="119"/>
        <v>0</v>
      </c>
      <c r="Z173" s="249" t="str">
        <f t="shared" si="120"/>
        <v>-</v>
      </c>
      <c r="AA173" s="268">
        <f t="shared" si="121"/>
        <v>0</v>
      </c>
      <c r="AB173" s="269"/>
      <c r="AC173" s="292" t="e">
        <f t="shared" si="126"/>
        <v>#NUM!</v>
      </c>
      <c r="AD173" s="249">
        <v>170</v>
      </c>
      <c r="AE173" s="249" t="str">
        <f t="shared" si="127"/>
        <v>-</v>
      </c>
      <c r="AF173" s="203" t="str">
        <f t="shared" si="128"/>
        <v>-</v>
      </c>
      <c r="AG173" s="204" t="str">
        <f t="shared" si="129"/>
        <v>-</v>
      </c>
      <c r="AH173" s="249" t="str">
        <f t="shared" si="130"/>
        <v>-</v>
      </c>
      <c r="AI173" s="249" t="str">
        <f t="shared" si="131"/>
        <v>-</v>
      </c>
      <c r="AJ173" s="268" t="str">
        <f t="shared" si="132"/>
        <v>-</v>
      </c>
      <c r="AK173" s="249" t="str">
        <f t="shared" si="114"/>
        <v>- -</v>
      </c>
      <c r="AL173" s="249" t="str">
        <f>COUNTIF($AK$4:AK173,AK173)&amp;AK173</f>
        <v>59- -</v>
      </c>
      <c r="AM173" s="138"/>
      <c r="AN173" s="138"/>
      <c r="BT173" s="249" t="str">
        <f>CF173&amp;COUNTIF($CF$4:CF173,CF173)</f>
        <v>TRUE77</v>
      </c>
      <c r="BU173" s="334" t="str">
        <f t="shared" si="133"/>
        <v>5AWDUDODE BEURGES</v>
      </c>
      <c r="BW173" s="241" t="str">
        <f t="shared" si="134"/>
        <v>2018170</v>
      </c>
      <c r="BX173" s="249">
        <v>170</v>
      </c>
      <c r="BY173" s="249" t="str">
        <f t="shared" si="135"/>
        <v>5AWD</v>
      </c>
      <c r="BZ173" s="249" t="str">
        <f t="shared" si="136"/>
        <v>UDO</v>
      </c>
      <c r="CA173" s="249" t="str">
        <f t="shared" si="137"/>
        <v>DE BEURGES</v>
      </c>
      <c r="CB173" s="249" t="str">
        <f t="shared" si="138"/>
        <v>AUDI RS 3</v>
      </c>
      <c r="CC173" s="249">
        <f t="shared" si="139"/>
        <v>11.545999999999999</v>
      </c>
      <c r="CD173" s="345">
        <f t="shared" si="140"/>
        <v>43407</v>
      </c>
      <c r="CE173" s="249">
        <f t="array" ref="CE173">MIN(IF(C:C=BU173,M:M))</f>
        <v>11.545999999999999</v>
      </c>
      <c r="CF173" s="249" t="b">
        <f t="shared" si="141"/>
        <v>1</v>
      </c>
      <c r="CI173" s="241" t="str">
        <f t="shared" si="142"/>
        <v>TRUE170</v>
      </c>
      <c r="CK173" s="249">
        <v>170</v>
      </c>
    </row>
    <row r="174" spans="1:89" x14ac:dyDescent="0.3">
      <c r="A174" s="249" t="str">
        <f>B174&amp;COUNTIF(B$4:$B174,B174)</f>
        <v>201738</v>
      </c>
      <c r="B174" s="249">
        <f t="shared" si="122"/>
        <v>2017</v>
      </c>
      <c r="C174" s="249" t="str">
        <f t="shared" si="123"/>
        <v>6BRMureedAyoob</v>
      </c>
      <c r="D174" s="268" t="str">
        <f>N174&amp;COUNTIF(N$4:$N174,N174)</f>
        <v>4304335</v>
      </c>
      <c r="E174" s="268" t="str">
        <f>F174&amp;COUNTIF(F$4:$F174,F174)</f>
        <v>430436BR3</v>
      </c>
      <c r="F174" s="268" t="str">
        <f t="shared" si="124"/>
        <v>430436BR</v>
      </c>
      <c r="G174" s="249" t="str">
        <f>I174&amp;COUNTIF($I$4:I174,I174)</f>
        <v>6BR9</v>
      </c>
      <c r="I174" s="249" t="s">
        <v>5</v>
      </c>
      <c r="J174" s="249" t="s">
        <v>655</v>
      </c>
      <c r="K174" s="249" t="s">
        <v>656</v>
      </c>
      <c r="L174" s="249" t="s">
        <v>484</v>
      </c>
      <c r="M174" s="249">
        <v>17.655999999999999</v>
      </c>
      <c r="N174" s="287">
        <v>43043</v>
      </c>
      <c r="O174" s="241"/>
      <c r="S174" s="249" t="str">
        <f t="shared" si="125"/>
        <v>-</v>
      </c>
      <c r="T174" s="249" t="str">
        <f t="shared" si="115"/>
        <v>4EX171</v>
      </c>
      <c r="U174" s="249">
        <v>171</v>
      </c>
      <c r="V174" s="249">
        <f t="shared" si="116"/>
        <v>0</v>
      </c>
      <c r="W174" s="249">
        <f t="shared" si="117"/>
        <v>0</v>
      </c>
      <c r="X174" s="249">
        <f t="shared" si="118"/>
        <v>0</v>
      </c>
      <c r="Y174" s="249">
        <f t="shared" si="119"/>
        <v>0</v>
      </c>
      <c r="Z174" s="249" t="str">
        <f t="shared" si="120"/>
        <v>-</v>
      </c>
      <c r="AA174" s="268">
        <f t="shared" si="121"/>
        <v>0</v>
      </c>
      <c r="AB174" s="269"/>
      <c r="AC174" s="292" t="e">
        <f t="shared" si="126"/>
        <v>#NUM!</v>
      </c>
      <c r="AD174" s="249">
        <v>171</v>
      </c>
      <c r="AE174" s="249" t="str">
        <f t="shared" si="127"/>
        <v>-</v>
      </c>
      <c r="AF174" s="203" t="str">
        <f t="shared" si="128"/>
        <v>-</v>
      </c>
      <c r="AG174" s="204" t="str">
        <f t="shared" si="129"/>
        <v>-</v>
      </c>
      <c r="AH174" s="249" t="str">
        <f t="shared" si="130"/>
        <v>-</v>
      </c>
      <c r="AI174" s="249" t="str">
        <f t="shared" si="131"/>
        <v>-</v>
      </c>
      <c r="AJ174" s="268" t="str">
        <f t="shared" si="132"/>
        <v>-</v>
      </c>
      <c r="AK174" s="249" t="str">
        <f t="shared" si="114"/>
        <v>- -</v>
      </c>
      <c r="AL174" s="249" t="str">
        <f>COUNTIF($AK$4:AK174,AK174)&amp;AK174</f>
        <v>60- -</v>
      </c>
      <c r="AM174" s="138"/>
      <c r="AN174" s="138"/>
      <c r="BT174" s="249" t="str">
        <f>CF174&amp;COUNTIF($CF$4:CF174,CF174)</f>
        <v>FALSE94</v>
      </c>
      <c r="BU174" s="334" t="str">
        <f t="shared" si="133"/>
        <v>6ARTASHRIQRASDIEN</v>
      </c>
      <c r="BW174" s="241" t="str">
        <f t="shared" si="134"/>
        <v>2018171</v>
      </c>
      <c r="BX174" s="249">
        <v>171</v>
      </c>
      <c r="BY174" s="249" t="str">
        <f t="shared" si="135"/>
        <v>6AR</v>
      </c>
      <c r="BZ174" s="249" t="str">
        <f t="shared" si="136"/>
        <v>TASHRIQ</v>
      </c>
      <c r="CA174" s="249" t="str">
        <f t="shared" si="137"/>
        <v>RASDIEN</v>
      </c>
      <c r="CB174" s="249" t="str">
        <f t="shared" si="138"/>
        <v>Ford Escort 3ltr</v>
      </c>
      <c r="CC174" s="249">
        <f t="shared" si="139"/>
        <v>13.698</v>
      </c>
      <c r="CD174" s="345">
        <f t="shared" si="140"/>
        <v>43407</v>
      </c>
      <c r="CE174" s="249">
        <f t="array" ref="CE174">MIN(IF(C:C=BU174,M:M))</f>
        <v>12.862</v>
      </c>
      <c r="CF174" s="249" t="b">
        <f t="shared" si="141"/>
        <v>0</v>
      </c>
      <c r="CI174" s="241" t="str">
        <f t="shared" si="142"/>
        <v>TRUE171</v>
      </c>
      <c r="CK174" s="249">
        <v>171</v>
      </c>
    </row>
    <row r="175" spans="1:89" x14ac:dyDescent="0.3">
      <c r="A175" s="249" t="str">
        <f>B175&amp;COUNTIF(B$4:$B175,B175)</f>
        <v>201739</v>
      </c>
      <c r="B175" s="249">
        <f t="shared" si="122"/>
        <v>2017</v>
      </c>
      <c r="C175" s="249" t="str">
        <f t="shared" si="123"/>
        <v>6AWDCraigLawrence</v>
      </c>
      <c r="D175" s="268" t="str">
        <f>N175&amp;COUNTIF(N$4:$N175,N175)</f>
        <v>4304336</v>
      </c>
      <c r="E175" s="268" t="str">
        <f>F175&amp;COUNTIF(F$4:$F175,F175)</f>
        <v>430436AWD1</v>
      </c>
      <c r="F175" s="268" t="str">
        <f t="shared" si="124"/>
        <v>430436AWD</v>
      </c>
      <c r="G175" s="249" t="str">
        <f>I175&amp;COUNTIF($I$4:I175,I175)</f>
        <v>6AWD9</v>
      </c>
      <c r="I175" s="249" t="s">
        <v>84</v>
      </c>
      <c r="J175" s="249" t="s">
        <v>213</v>
      </c>
      <c r="K175" s="249" t="s">
        <v>214</v>
      </c>
      <c r="L175" s="249" t="s">
        <v>485</v>
      </c>
      <c r="M175" s="249">
        <v>10.901</v>
      </c>
      <c r="N175" s="287">
        <v>43043</v>
      </c>
      <c r="O175" s="241"/>
      <c r="S175" s="249" t="str">
        <f t="shared" si="125"/>
        <v>-</v>
      </c>
      <c r="T175" s="249" t="str">
        <f t="shared" si="115"/>
        <v>4EX172</v>
      </c>
      <c r="U175" s="249">
        <v>172</v>
      </c>
      <c r="V175" s="249">
        <f t="shared" si="116"/>
        <v>0</v>
      </c>
      <c r="W175" s="249">
        <f t="shared" si="117"/>
        <v>0</v>
      </c>
      <c r="X175" s="249">
        <f t="shared" si="118"/>
        <v>0</v>
      </c>
      <c r="Y175" s="249">
        <f t="shared" si="119"/>
        <v>0</v>
      </c>
      <c r="Z175" s="249" t="str">
        <f t="shared" si="120"/>
        <v>-</v>
      </c>
      <c r="AA175" s="268">
        <f t="shared" si="121"/>
        <v>0</v>
      </c>
      <c r="AB175" s="269"/>
      <c r="AC175" s="292" t="e">
        <f t="shared" si="126"/>
        <v>#NUM!</v>
      </c>
      <c r="AD175" s="249">
        <v>172</v>
      </c>
      <c r="AE175" s="249" t="str">
        <f t="shared" si="127"/>
        <v>-</v>
      </c>
      <c r="AF175" s="203" t="str">
        <f t="shared" si="128"/>
        <v>-</v>
      </c>
      <c r="AG175" s="204" t="str">
        <f t="shared" si="129"/>
        <v>-</v>
      </c>
      <c r="AH175" s="249" t="str">
        <f t="shared" si="130"/>
        <v>-</v>
      </c>
      <c r="AI175" s="249" t="str">
        <f t="shared" si="131"/>
        <v>-</v>
      </c>
      <c r="AJ175" s="268" t="str">
        <f t="shared" si="132"/>
        <v>-</v>
      </c>
      <c r="AK175" s="249" t="str">
        <f t="shared" si="114"/>
        <v>- -</v>
      </c>
      <c r="AL175" s="249" t="str">
        <f>COUNTIF($AK$4:AK175,AK175)&amp;AK175</f>
        <v>61- -</v>
      </c>
      <c r="AM175" s="138"/>
      <c r="AN175" s="138"/>
      <c r="BT175" s="249" t="str">
        <f>CF175&amp;COUNTIF($CF$4:CF175,CF175)</f>
        <v>FALSE95</v>
      </c>
      <c r="BU175" s="334" t="str">
        <f t="shared" si="133"/>
        <v>6ARMIKELEWIS</v>
      </c>
      <c r="BW175" s="241" t="str">
        <f t="shared" si="134"/>
        <v>2018172</v>
      </c>
      <c r="BX175" s="249">
        <v>172</v>
      </c>
      <c r="BY175" s="249" t="str">
        <f t="shared" si="135"/>
        <v>6AR</v>
      </c>
      <c r="BZ175" s="249" t="str">
        <f t="shared" si="136"/>
        <v>MIKE</v>
      </c>
      <c r="CA175" s="249" t="str">
        <f t="shared" si="137"/>
        <v>LEWIS</v>
      </c>
      <c r="CB175" s="249" t="str">
        <f t="shared" si="138"/>
        <v>FORD ESCORT 3L V6</v>
      </c>
      <c r="CC175" s="249">
        <f t="shared" si="139"/>
        <v>13.744</v>
      </c>
      <c r="CD175" s="345">
        <f t="shared" si="140"/>
        <v>43407</v>
      </c>
      <c r="CE175" s="249">
        <f t="array" ref="CE175">MIN(IF(C:C=BU175,M:M))</f>
        <v>13.348000000000001</v>
      </c>
      <c r="CF175" s="249" t="b">
        <f t="shared" si="141"/>
        <v>0</v>
      </c>
      <c r="CI175" s="241" t="str">
        <f t="shared" si="142"/>
        <v>TRUE172</v>
      </c>
      <c r="CK175" s="249">
        <v>172</v>
      </c>
    </row>
    <row r="176" spans="1:89" x14ac:dyDescent="0.3">
      <c r="A176" s="249" t="str">
        <f>B176&amp;COUNTIF(B$4:$B176,B176)</f>
        <v>201740</v>
      </c>
      <c r="B176" s="249">
        <f t="shared" si="122"/>
        <v>2017</v>
      </c>
      <c r="C176" s="249" t="str">
        <f t="shared" si="123"/>
        <v>6AWDGordonNicholson</v>
      </c>
      <c r="D176" s="268" t="str">
        <f>N176&amp;COUNTIF(N$4:$N176,N176)</f>
        <v>4304337</v>
      </c>
      <c r="E176" s="268" t="str">
        <f>F176&amp;COUNTIF(F$4:$F176,F176)</f>
        <v>430436AWD2</v>
      </c>
      <c r="F176" s="268" t="str">
        <f t="shared" si="124"/>
        <v>430436AWD</v>
      </c>
      <c r="G176" s="249" t="str">
        <f>I176&amp;COUNTIF($I$4:I176,I176)</f>
        <v>6AWD10</v>
      </c>
      <c r="I176" s="249" t="s">
        <v>84</v>
      </c>
      <c r="J176" s="249" t="s">
        <v>75</v>
      </c>
      <c r="K176" s="249" t="s">
        <v>231</v>
      </c>
      <c r="L176" s="249" t="s">
        <v>429</v>
      </c>
      <c r="M176" s="249">
        <v>10.904</v>
      </c>
      <c r="N176" s="287">
        <v>43043</v>
      </c>
      <c r="O176" s="241"/>
      <c r="S176" s="249" t="str">
        <f t="shared" si="125"/>
        <v>-</v>
      </c>
      <c r="T176" s="249" t="str">
        <f t="shared" si="115"/>
        <v>4EX173</v>
      </c>
      <c r="U176" s="249">
        <v>173</v>
      </c>
      <c r="V176" s="249">
        <f t="shared" si="116"/>
        <v>0</v>
      </c>
      <c r="W176" s="249">
        <f t="shared" si="117"/>
        <v>0</v>
      </c>
      <c r="X176" s="249">
        <f t="shared" si="118"/>
        <v>0</v>
      </c>
      <c r="Y176" s="249">
        <f t="shared" si="119"/>
        <v>0</v>
      </c>
      <c r="Z176" s="249" t="str">
        <f t="shared" si="120"/>
        <v>-</v>
      </c>
      <c r="AA176" s="268">
        <f t="shared" si="121"/>
        <v>0</v>
      </c>
      <c r="AB176" s="269"/>
      <c r="AC176" s="292" t="e">
        <f t="shared" si="126"/>
        <v>#NUM!</v>
      </c>
      <c r="AD176" s="249">
        <v>173</v>
      </c>
      <c r="AE176" s="249" t="str">
        <f t="shared" si="127"/>
        <v>-</v>
      </c>
      <c r="AF176" s="203" t="str">
        <f t="shared" si="128"/>
        <v>-</v>
      </c>
      <c r="AG176" s="204" t="str">
        <f t="shared" si="129"/>
        <v>-</v>
      </c>
      <c r="AH176" s="249" t="str">
        <f t="shared" si="130"/>
        <v>-</v>
      </c>
      <c r="AI176" s="249" t="str">
        <f t="shared" si="131"/>
        <v>-</v>
      </c>
      <c r="AJ176" s="268" t="str">
        <f t="shared" si="132"/>
        <v>-</v>
      </c>
      <c r="AK176" s="249" t="str">
        <f t="shared" si="114"/>
        <v>- -</v>
      </c>
      <c r="AL176" s="249" t="str">
        <f>COUNTIF($AK$4:AK176,AK176)&amp;AK176</f>
        <v>62- -</v>
      </c>
      <c r="AM176" s="138"/>
      <c r="AN176" s="138"/>
      <c r="BT176" s="249" t="str">
        <f>CF176&amp;COUNTIF($CF$4:CF176,CF176)</f>
        <v>TRUE78</v>
      </c>
      <c r="BU176" s="334" t="str">
        <f t="shared" si="133"/>
        <v>6BRHERMANNMOSTERT</v>
      </c>
      <c r="BW176" s="241" t="str">
        <f t="shared" si="134"/>
        <v>2018173</v>
      </c>
      <c r="BX176" s="249">
        <v>173</v>
      </c>
      <c r="BY176" s="249" t="str">
        <f t="shared" si="135"/>
        <v>6BR</v>
      </c>
      <c r="BZ176" s="249" t="str">
        <f t="shared" si="136"/>
        <v>HERMANN</v>
      </c>
      <c r="CA176" s="249" t="str">
        <f t="shared" si="137"/>
        <v>MOSTERT</v>
      </c>
      <c r="CB176" s="249" t="str">
        <f t="shared" si="138"/>
        <v>TOYOTA COROLLA 2JC</v>
      </c>
      <c r="CC176" s="249">
        <f t="shared" si="139"/>
        <v>10.760999999999999</v>
      </c>
      <c r="CD176" s="345">
        <f t="shared" si="140"/>
        <v>43407</v>
      </c>
      <c r="CE176" s="249">
        <f t="array" ref="CE176">MIN(IF(C:C=BU176,M:M))</f>
        <v>10.760999999999999</v>
      </c>
      <c r="CF176" s="249" t="b">
        <f t="shared" si="141"/>
        <v>1</v>
      </c>
      <c r="CI176" s="241" t="str">
        <f t="shared" si="142"/>
        <v>TRUE173</v>
      </c>
      <c r="CK176" s="249">
        <v>173</v>
      </c>
    </row>
    <row r="177" spans="1:89" x14ac:dyDescent="0.3">
      <c r="A177" s="249" t="str">
        <f>B177&amp;COUNTIF(B$4:$B177,B177)</f>
        <v>201741</v>
      </c>
      <c r="B177" s="249">
        <f t="shared" si="122"/>
        <v>2017</v>
      </c>
      <c r="C177" s="249" t="str">
        <f t="shared" si="123"/>
        <v>6AWDJacquesKlase</v>
      </c>
      <c r="D177" s="268" t="str">
        <f>N177&amp;COUNTIF(N$4:$N177,N177)</f>
        <v>4304338</v>
      </c>
      <c r="E177" s="268" t="str">
        <f>F177&amp;COUNTIF(F$4:$F177,F177)</f>
        <v>430436AWD3</v>
      </c>
      <c r="F177" s="268" t="str">
        <f t="shared" si="124"/>
        <v>430436AWD</v>
      </c>
      <c r="G177" s="249" t="str">
        <f>I177&amp;COUNTIF($I$4:I177,I177)</f>
        <v>6AWD11</v>
      </c>
      <c r="I177" s="249" t="s">
        <v>84</v>
      </c>
      <c r="J177" s="249" t="s">
        <v>210</v>
      </c>
      <c r="K177" s="249" t="s">
        <v>211</v>
      </c>
      <c r="L177" s="249" t="s">
        <v>429</v>
      </c>
      <c r="M177" s="249">
        <v>11.178000000000001</v>
      </c>
      <c r="N177" s="287">
        <v>43043</v>
      </c>
      <c r="O177" s="241"/>
      <c r="S177" s="249" t="str">
        <f t="shared" si="125"/>
        <v>-</v>
      </c>
      <c r="T177" s="249" t="str">
        <f t="shared" si="115"/>
        <v>4EX174</v>
      </c>
      <c r="U177" s="249">
        <v>174</v>
      </c>
      <c r="V177" s="249">
        <f t="shared" si="116"/>
        <v>0</v>
      </c>
      <c r="W177" s="249">
        <f t="shared" si="117"/>
        <v>0</v>
      </c>
      <c r="X177" s="249">
        <f t="shared" si="118"/>
        <v>0</v>
      </c>
      <c r="Y177" s="249">
        <f t="shared" si="119"/>
        <v>0</v>
      </c>
      <c r="Z177" s="249" t="str">
        <f t="shared" si="120"/>
        <v>-</v>
      </c>
      <c r="AA177" s="268">
        <f t="shared" si="121"/>
        <v>0</v>
      </c>
      <c r="AB177" s="269"/>
      <c r="AC177" s="292" t="e">
        <f t="shared" si="126"/>
        <v>#NUM!</v>
      </c>
      <c r="AD177" s="249">
        <v>174</v>
      </c>
      <c r="AE177" s="249" t="str">
        <f t="shared" si="127"/>
        <v>-</v>
      </c>
      <c r="AF177" s="203" t="str">
        <f t="shared" si="128"/>
        <v>-</v>
      </c>
      <c r="AG177" s="204" t="str">
        <f t="shared" si="129"/>
        <v>-</v>
      </c>
      <c r="AH177" s="249" t="str">
        <f t="shared" si="130"/>
        <v>-</v>
      </c>
      <c r="AI177" s="249" t="str">
        <f t="shared" si="131"/>
        <v>-</v>
      </c>
      <c r="AJ177" s="268" t="str">
        <f t="shared" si="132"/>
        <v>-</v>
      </c>
      <c r="AK177" s="249" t="str">
        <f t="shared" si="114"/>
        <v>- -</v>
      </c>
      <c r="AL177" s="249" t="str">
        <f>COUNTIF($AK$4:AK177,AK177)&amp;AK177</f>
        <v>63- -</v>
      </c>
      <c r="AM177" s="138"/>
      <c r="AN177" s="138"/>
      <c r="BT177" s="249" t="str">
        <f>CF177&amp;COUNTIF($CF$4:CF177,CF177)</f>
        <v>FALSE96</v>
      </c>
      <c r="BU177" s="334" t="str">
        <f t="shared" si="133"/>
        <v>6BRSTEPHENSWART</v>
      </c>
      <c r="BW177" s="241" t="str">
        <f t="shared" si="134"/>
        <v>2018174</v>
      </c>
      <c r="BX177" s="249">
        <v>174</v>
      </c>
      <c r="BY177" s="249" t="str">
        <f t="shared" si="135"/>
        <v>6BR</v>
      </c>
      <c r="BZ177" s="249" t="str">
        <f t="shared" si="136"/>
        <v>STEPHEN</v>
      </c>
      <c r="CA177" s="249" t="str">
        <f t="shared" si="137"/>
        <v>SWART</v>
      </c>
      <c r="CB177" s="249" t="str">
        <f t="shared" si="138"/>
        <v>135i BMW</v>
      </c>
      <c r="CC177" s="249">
        <f t="shared" si="139"/>
        <v>13.407</v>
      </c>
      <c r="CD177" s="345">
        <f t="shared" si="140"/>
        <v>43407</v>
      </c>
      <c r="CE177" s="249">
        <f t="array" ref="CE177">MIN(IF(C:C=BU177,M:M))</f>
        <v>12.816000000000001</v>
      </c>
      <c r="CF177" s="249" t="b">
        <f t="shared" si="141"/>
        <v>0</v>
      </c>
      <c r="CI177" s="241" t="str">
        <f t="shared" si="142"/>
        <v>TRUE174</v>
      </c>
      <c r="CK177" s="249">
        <v>174</v>
      </c>
    </row>
    <row r="178" spans="1:89" x14ac:dyDescent="0.3">
      <c r="A178" s="249" t="str">
        <f>B178&amp;COUNTIF(B$4:$B178,B178)</f>
        <v>201742</v>
      </c>
      <c r="B178" s="249">
        <f t="shared" si="122"/>
        <v>2017</v>
      </c>
      <c r="C178" s="249" t="str">
        <f t="shared" si="123"/>
        <v>EXTheunisVan Schalkwyk</v>
      </c>
      <c r="D178" s="268" t="str">
        <f>N178&amp;COUNTIF(N$4:$N178,N178)</f>
        <v>4304339</v>
      </c>
      <c r="E178" s="268" t="str">
        <f>F178&amp;COUNTIF(F$4:$F178,F178)</f>
        <v>43043EX1</v>
      </c>
      <c r="F178" s="268" t="str">
        <f t="shared" si="124"/>
        <v>43043EX</v>
      </c>
      <c r="G178" s="249" t="str">
        <f>I178&amp;COUNTIF($I$4:I178,I178)</f>
        <v>EX6</v>
      </c>
      <c r="I178" s="249" t="s">
        <v>130</v>
      </c>
      <c r="J178" s="249" t="s">
        <v>261</v>
      </c>
      <c r="K178" s="249" t="s">
        <v>814</v>
      </c>
      <c r="L178" s="249" t="s">
        <v>429</v>
      </c>
      <c r="M178" s="249">
        <v>10.102</v>
      </c>
      <c r="N178" s="268">
        <v>43043</v>
      </c>
      <c r="O178" s="241"/>
      <c r="S178" s="249" t="str">
        <f t="shared" si="125"/>
        <v>-</v>
      </c>
      <c r="T178" s="249" t="str">
        <f t="shared" si="115"/>
        <v>4EX175</v>
      </c>
      <c r="U178" s="249">
        <v>175</v>
      </c>
      <c r="V178" s="249">
        <f t="shared" si="116"/>
        <v>0</v>
      </c>
      <c r="W178" s="249">
        <f t="shared" si="117"/>
        <v>0</v>
      </c>
      <c r="X178" s="249">
        <f t="shared" si="118"/>
        <v>0</v>
      </c>
      <c r="Y178" s="249">
        <f t="shared" si="119"/>
        <v>0</v>
      </c>
      <c r="Z178" s="249" t="str">
        <f t="shared" si="120"/>
        <v>-</v>
      </c>
      <c r="AA178" s="268">
        <f t="shared" si="121"/>
        <v>0</v>
      </c>
      <c r="AB178" s="269"/>
      <c r="AC178" s="292" t="e">
        <f t="shared" si="126"/>
        <v>#NUM!</v>
      </c>
      <c r="AD178" s="249">
        <v>175</v>
      </c>
      <c r="AE178" s="249" t="str">
        <f t="shared" si="127"/>
        <v>-</v>
      </c>
      <c r="AF178" s="203" t="str">
        <f t="shared" si="128"/>
        <v>-</v>
      </c>
      <c r="AG178" s="204" t="str">
        <f t="shared" si="129"/>
        <v>-</v>
      </c>
      <c r="AH178" s="249" t="str">
        <f t="shared" si="130"/>
        <v>-</v>
      </c>
      <c r="AI178" s="249" t="str">
        <f t="shared" si="131"/>
        <v>-</v>
      </c>
      <c r="AJ178" s="268" t="str">
        <f t="shared" si="132"/>
        <v>-</v>
      </c>
      <c r="AK178" s="249" t="str">
        <f t="shared" si="114"/>
        <v>- -</v>
      </c>
      <c r="AL178" s="249" t="str">
        <f>COUNTIF($AK$4:AK178,AK178)&amp;AK178</f>
        <v>64- -</v>
      </c>
      <c r="AM178" s="138"/>
      <c r="AN178" s="138"/>
      <c r="BT178" s="249" t="str">
        <f>CF178&amp;COUNTIF($CF$4:CF178,CF178)</f>
        <v>TRUE79</v>
      </c>
      <c r="BU178" s="334" t="str">
        <f t="shared" si="133"/>
        <v>6BRROBERTJANSE VAN RENSBURG</v>
      </c>
      <c r="BW178" s="241" t="str">
        <f t="shared" si="134"/>
        <v>2018175</v>
      </c>
      <c r="BX178" s="249">
        <v>175</v>
      </c>
      <c r="BY178" s="249" t="str">
        <f t="shared" si="135"/>
        <v>6BR</v>
      </c>
      <c r="BZ178" s="249" t="str">
        <f t="shared" si="136"/>
        <v>ROBERT</v>
      </c>
      <c r="CA178" s="249" t="str">
        <f t="shared" si="137"/>
        <v>JANSE VAN RENSBURG</v>
      </c>
      <c r="CB178" s="249" t="str">
        <f t="shared" si="138"/>
        <v>BMW 135I</v>
      </c>
      <c r="CC178" s="249">
        <f t="shared" si="139"/>
        <v>13.077</v>
      </c>
      <c r="CD178" s="345">
        <f t="shared" si="140"/>
        <v>43407</v>
      </c>
      <c r="CE178" s="249">
        <f t="array" ref="CE178">MIN(IF(C:C=BU178,M:M))</f>
        <v>13.077</v>
      </c>
      <c r="CF178" s="249" t="b">
        <f t="shared" si="141"/>
        <v>1</v>
      </c>
      <c r="CI178" s="241" t="str">
        <f t="shared" si="142"/>
        <v>TRUE175</v>
      </c>
      <c r="CK178" s="249">
        <v>175</v>
      </c>
    </row>
    <row r="179" spans="1:89" x14ac:dyDescent="0.3">
      <c r="A179" s="249" t="str">
        <f>B179&amp;COUNTIF(B$4:$B179,B179)</f>
        <v>201743</v>
      </c>
      <c r="B179" s="249">
        <f t="shared" si="122"/>
        <v>2017</v>
      </c>
      <c r="C179" s="249" t="str">
        <f t="shared" si="123"/>
        <v>EXDeanBosman</v>
      </c>
      <c r="D179" s="268" t="str">
        <f>N179&amp;COUNTIF(N$4:$N179,N179)</f>
        <v>4304340</v>
      </c>
      <c r="E179" s="268" t="str">
        <f>F179&amp;COUNTIF(F$4:$F179,F179)</f>
        <v>43043EX2</v>
      </c>
      <c r="F179" s="268" t="str">
        <f t="shared" si="124"/>
        <v>43043EX</v>
      </c>
      <c r="G179" s="249" t="str">
        <f>I179&amp;COUNTIF($I$4:I179,I179)</f>
        <v>EX7</v>
      </c>
      <c r="I179" s="249" t="s">
        <v>130</v>
      </c>
      <c r="J179" s="249" t="s">
        <v>177</v>
      </c>
      <c r="K179" s="249" t="s">
        <v>178</v>
      </c>
      <c r="L179" s="249" t="s">
        <v>475</v>
      </c>
      <c r="M179" s="249">
        <v>10.821999999999999</v>
      </c>
      <c r="N179" s="268">
        <v>43043</v>
      </c>
      <c r="O179" s="241"/>
      <c r="S179" s="249" t="str">
        <f t="shared" si="125"/>
        <v>-</v>
      </c>
      <c r="T179" s="249" t="str">
        <f t="shared" si="115"/>
        <v>4EX176</v>
      </c>
      <c r="U179" s="249">
        <v>176</v>
      </c>
      <c r="V179" s="249">
        <f t="shared" si="116"/>
        <v>0</v>
      </c>
      <c r="W179" s="249">
        <f t="shared" si="117"/>
        <v>0</v>
      </c>
      <c r="X179" s="249">
        <f t="shared" si="118"/>
        <v>0</v>
      </c>
      <c r="Y179" s="249">
        <f t="shared" si="119"/>
        <v>0</v>
      </c>
      <c r="Z179" s="249" t="str">
        <f t="shared" si="120"/>
        <v>-</v>
      </c>
      <c r="AA179" s="268">
        <f t="shared" si="121"/>
        <v>0</v>
      </c>
      <c r="AB179" s="269"/>
      <c r="AC179" s="292" t="e">
        <f t="shared" si="126"/>
        <v>#NUM!</v>
      </c>
      <c r="AD179" s="249">
        <v>176</v>
      </c>
      <c r="AE179" s="249" t="str">
        <f t="shared" si="127"/>
        <v>-</v>
      </c>
      <c r="AF179" s="203" t="str">
        <f t="shared" si="128"/>
        <v>-</v>
      </c>
      <c r="AG179" s="204" t="str">
        <f t="shared" si="129"/>
        <v>-</v>
      </c>
      <c r="AH179" s="249" t="str">
        <f t="shared" si="130"/>
        <v>-</v>
      </c>
      <c r="AI179" s="249" t="str">
        <f t="shared" si="131"/>
        <v>-</v>
      </c>
      <c r="AJ179" s="268" t="str">
        <f t="shared" si="132"/>
        <v>-</v>
      </c>
      <c r="AK179" s="249" t="str">
        <f t="shared" si="114"/>
        <v>- -</v>
      </c>
      <c r="AL179" s="249" t="str">
        <f>COUNTIF($AK$4:AK179,AK179)&amp;AK179</f>
        <v>65- -</v>
      </c>
      <c r="AM179" s="138"/>
      <c r="AN179" s="138"/>
      <c r="BT179" s="249" t="str">
        <f>CF179&amp;COUNTIF($CF$4:CF179,CF179)</f>
        <v>TRUE80</v>
      </c>
      <c r="BU179" s="334" t="str">
        <f t="shared" si="133"/>
        <v>6CRVISWANATHANWILLIAMS</v>
      </c>
      <c r="BW179" s="241" t="str">
        <f t="shared" si="134"/>
        <v>2018176</v>
      </c>
      <c r="BX179" s="249">
        <v>176</v>
      </c>
      <c r="BY179" s="249" t="str">
        <f t="shared" si="135"/>
        <v>6CR</v>
      </c>
      <c r="BZ179" s="249" t="str">
        <f t="shared" si="136"/>
        <v>VISWANATHAN</v>
      </c>
      <c r="CA179" s="249" t="str">
        <f t="shared" si="137"/>
        <v>WILLIAMS</v>
      </c>
      <c r="CB179" s="249" t="str">
        <f t="shared" si="138"/>
        <v>NISSAN GTR</v>
      </c>
      <c r="CC179" s="249">
        <f t="shared" si="139"/>
        <v>9.7859999999999996</v>
      </c>
      <c r="CD179" s="345">
        <f t="shared" si="140"/>
        <v>43407</v>
      </c>
      <c r="CE179" s="249">
        <f t="array" ref="CE179">MIN(IF(C:C=BU179,M:M))</f>
        <v>9.7859999999999996</v>
      </c>
      <c r="CF179" s="249" t="b">
        <f t="shared" si="141"/>
        <v>1</v>
      </c>
      <c r="CI179" s="241" t="str">
        <f t="shared" si="142"/>
        <v>TRUE176</v>
      </c>
      <c r="CK179" s="249">
        <v>176</v>
      </c>
    </row>
    <row r="180" spans="1:89" x14ac:dyDescent="0.3">
      <c r="A180" s="249" t="str">
        <f>B180&amp;COUNTIF(B$4:$B180,B180)</f>
        <v>201744</v>
      </c>
      <c r="B180" s="249">
        <f t="shared" si="122"/>
        <v>2017</v>
      </c>
      <c r="C180" s="249" t="str">
        <f t="shared" si="123"/>
        <v>4EXNazeemSirkhotte</v>
      </c>
      <c r="D180" s="268" t="str">
        <f>N180&amp;COUNTIF(N$4:$N180,N180)</f>
        <v>4304341</v>
      </c>
      <c r="E180" s="268" t="str">
        <f>F180&amp;COUNTIF(F$4:$F180,F180)</f>
        <v>430434EX1</v>
      </c>
      <c r="F180" s="268" t="str">
        <f t="shared" si="124"/>
        <v>430434EX</v>
      </c>
      <c r="G180" s="249" t="str">
        <f>I180&amp;COUNTIF($I$4:I180,I180)</f>
        <v>4EX29</v>
      </c>
      <c r="I180" s="249" t="s">
        <v>20</v>
      </c>
      <c r="J180" s="249" t="s">
        <v>251</v>
      </c>
      <c r="K180" s="249" t="s">
        <v>252</v>
      </c>
      <c r="L180" s="249" t="s">
        <v>486</v>
      </c>
      <c r="M180" s="249">
        <v>11.808999999999999</v>
      </c>
      <c r="N180" s="268">
        <v>43043</v>
      </c>
      <c r="O180" s="241"/>
      <c r="S180" s="249" t="str">
        <f t="shared" si="125"/>
        <v>-</v>
      </c>
      <c r="T180" s="249" t="str">
        <f t="shared" si="115"/>
        <v>4EX177</v>
      </c>
      <c r="U180" s="249">
        <v>177</v>
      </c>
      <c r="V180" s="249">
        <f t="shared" si="116"/>
        <v>0</v>
      </c>
      <c r="W180" s="249">
        <f t="shared" si="117"/>
        <v>0</v>
      </c>
      <c r="X180" s="249">
        <f t="shared" si="118"/>
        <v>0</v>
      </c>
      <c r="Y180" s="249">
        <f t="shared" si="119"/>
        <v>0</v>
      </c>
      <c r="Z180" s="249" t="str">
        <f t="shared" si="120"/>
        <v>-</v>
      </c>
      <c r="AA180" s="268">
        <f t="shared" si="121"/>
        <v>0</v>
      </c>
      <c r="AB180" s="269"/>
      <c r="AC180" s="292" t="e">
        <f t="shared" si="126"/>
        <v>#NUM!</v>
      </c>
      <c r="AD180" s="249">
        <v>177</v>
      </c>
      <c r="AE180" s="249" t="str">
        <f t="shared" si="127"/>
        <v>-</v>
      </c>
      <c r="AF180" s="203" t="str">
        <f t="shared" si="128"/>
        <v>-</v>
      </c>
      <c r="AG180" s="204" t="str">
        <f t="shared" si="129"/>
        <v>-</v>
      </c>
      <c r="AH180" s="249" t="str">
        <f t="shared" si="130"/>
        <v>-</v>
      </c>
      <c r="AI180" s="249" t="str">
        <f t="shared" si="131"/>
        <v>-</v>
      </c>
      <c r="AJ180" s="268" t="str">
        <f t="shared" si="132"/>
        <v>-</v>
      </c>
      <c r="AK180" s="249" t="str">
        <f t="shared" si="114"/>
        <v>- -</v>
      </c>
      <c r="AL180" s="249" t="str">
        <f>COUNTIF($AK$4:AK180,AK180)&amp;AK180</f>
        <v>66- -</v>
      </c>
      <c r="AM180" s="138"/>
      <c r="AN180" s="138"/>
      <c r="BT180" s="249" t="str">
        <f>CF180&amp;COUNTIF($CF$4:CF180,CF180)</f>
        <v>TRUE81</v>
      </c>
      <c r="BU180" s="334" t="str">
        <f t="shared" si="133"/>
        <v>8BTERENCELANTZ</v>
      </c>
      <c r="BW180" s="241" t="str">
        <f t="shared" si="134"/>
        <v>2018177</v>
      </c>
      <c r="BX180" s="249">
        <v>177</v>
      </c>
      <c r="BY180" s="249" t="str">
        <f t="shared" si="135"/>
        <v>8B</v>
      </c>
      <c r="BZ180" s="249" t="str">
        <f t="shared" si="136"/>
        <v>TERENCE</v>
      </c>
      <c r="CA180" s="249" t="str">
        <f t="shared" si="137"/>
        <v>LANTZ</v>
      </c>
      <c r="CB180" s="249" t="str">
        <f t="shared" si="138"/>
        <v>BMW LEXUS V8</v>
      </c>
      <c r="CC180" s="249">
        <f t="shared" si="139"/>
        <v>11.619</v>
      </c>
      <c r="CD180" s="345">
        <f t="shared" si="140"/>
        <v>43407</v>
      </c>
      <c r="CE180" s="249">
        <f t="array" ref="CE180">MIN(IF(C:C=BU180,M:M))</f>
        <v>11.619</v>
      </c>
      <c r="CF180" s="249" t="b">
        <f t="shared" si="141"/>
        <v>1</v>
      </c>
      <c r="CI180" s="241" t="str">
        <f t="shared" si="142"/>
        <v>TRUE177</v>
      </c>
      <c r="CK180" s="249">
        <v>177</v>
      </c>
    </row>
    <row r="181" spans="1:89" x14ac:dyDescent="0.3">
      <c r="A181" s="249" t="str">
        <f>B181&amp;COUNTIF(B$4:$B181,B181)</f>
        <v>201745</v>
      </c>
      <c r="B181" s="249">
        <f t="shared" si="122"/>
        <v>2017</v>
      </c>
      <c r="C181" s="249" t="str">
        <f t="shared" si="123"/>
        <v>4EXJustinMuller</v>
      </c>
      <c r="D181" s="268" t="str">
        <f>N181&amp;COUNTIF(N$4:$N181,N181)</f>
        <v>4304342</v>
      </c>
      <c r="E181" s="268" t="str">
        <f>F181&amp;COUNTIF(F$4:$F181,F181)</f>
        <v>430434EX2</v>
      </c>
      <c r="F181" s="268" t="str">
        <f t="shared" si="124"/>
        <v>430434EX</v>
      </c>
      <c r="G181" s="249" t="str">
        <f>I181&amp;COUNTIF($I$4:I181,I181)</f>
        <v>4EX30</v>
      </c>
      <c r="I181" s="249" t="s">
        <v>20</v>
      </c>
      <c r="J181" s="249" t="s">
        <v>228</v>
      </c>
      <c r="K181" s="249" t="s">
        <v>229</v>
      </c>
      <c r="L181" s="249" t="s">
        <v>461</v>
      </c>
      <c r="M181" s="249">
        <v>12.499000000000001</v>
      </c>
      <c r="N181" s="268">
        <v>43043</v>
      </c>
      <c r="O181" s="241"/>
      <c r="S181" s="249" t="str">
        <f t="shared" si="125"/>
        <v>-</v>
      </c>
      <c r="T181" s="249" t="str">
        <f t="shared" si="115"/>
        <v>4EX178</v>
      </c>
      <c r="U181" s="249">
        <v>178</v>
      </c>
      <c r="V181" s="249">
        <f t="shared" si="116"/>
        <v>0</v>
      </c>
      <c r="W181" s="249">
        <f t="shared" si="117"/>
        <v>0</v>
      </c>
      <c r="X181" s="249">
        <f t="shared" si="118"/>
        <v>0</v>
      </c>
      <c r="Y181" s="249">
        <f t="shared" si="119"/>
        <v>0</v>
      </c>
      <c r="Z181" s="249" t="str">
        <f t="shared" si="120"/>
        <v>-</v>
      </c>
      <c r="AA181" s="268">
        <f t="shared" si="121"/>
        <v>0</v>
      </c>
      <c r="AB181" s="269"/>
      <c r="AC181" s="292" t="e">
        <f t="shared" si="126"/>
        <v>#NUM!</v>
      </c>
      <c r="AD181" s="249">
        <v>178</v>
      </c>
      <c r="AE181" s="249" t="str">
        <f t="shared" si="127"/>
        <v>-</v>
      </c>
      <c r="AF181" s="203" t="str">
        <f t="shared" si="128"/>
        <v>-</v>
      </c>
      <c r="AG181" s="204" t="str">
        <f t="shared" si="129"/>
        <v>-</v>
      </c>
      <c r="AH181" s="249" t="str">
        <f t="shared" si="130"/>
        <v>-</v>
      </c>
      <c r="AI181" s="249" t="str">
        <f t="shared" si="131"/>
        <v>-</v>
      </c>
      <c r="AJ181" s="268" t="str">
        <f t="shared" si="132"/>
        <v>-</v>
      </c>
      <c r="AK181" s="249" t="str">
        <f t="shared" si="114"/>
        <v>- -</v>
      </c>
      <c r="AL181" s="249" t="str">
        <f>COUNTIF($AK$4:AK181,AK181)&amp;AK181</f>
        <v>67- -</v>
      </c>
      <c r="AM181" s="138"/>
      <c r="AN181" s="138"/>
      <c r="BT181" s="249" t="str">
        <f>CF181&amp;COUNTIF($CF$4:CF181,CF181)</f>
        <v>TRUE82</v>
      </c>
      <c r="BU181" s="334" t="str">
        <f t="shared" si="133"/>
        <v>600STDSTEPHENLOTTERING</v>
      </c>
      <c r="BW181" s="241" t="str">
        <f t="shared" si="134"/>
        <v>2018178</v>
      </c>
      <c r="BX181" s="249">
        <v>178</v>
      </c>
      <c r="BY181" s="249" t="str">
        <f t="shared" si="135"/>
        <v>600STD</v>
      </c>
      <c r="BZ181" s="249" t="str">
        <f t="shared" si="136"/>
        <v>STEPHEN</v>
      </c>
      <c r="CA181" s="249" t="str">
        <f t="shared" si="137"/>
        <v>LOTTERING</v>
      </c>
      <c r="CB181" s="249" t="str">
        <f t="shared" si="138"/>
        <v>HONDA CBR 600</v>
      </c>
      <c r="CC181" s="249">
        <f t="shared" si="139"/>
        <v>10.477</v>
      </c>
      <c r="CD181" s="345">
        <f t="shared" si="140"/>
        <v>43407</v>
      </c>
      <c r="CE181" s="249">
        <f t="array" ref="CE181">MIN(IF(C:C=BU181,M:M))</f>
        <v>10.477</v>
      </c>
      <c r="CF181" s="249" t="b">
        <f t="shared" si="141"/>
        <v>1</v>
      </c>
    </row>
    <row r="182" spans="1:89" x14ac:dyDescent="0.3">
      <c r="A182" s="249" t="str">
        <f>B182&amp;COUNTIF(B$4:$B182,B182)</f>
        <v>201746</v>
      </c>
      <c r="B182" s="249">
        <f t="shared" si="122"/>
        <v>2017</v>
      </c>
      <c r="C182" s="249" t="str">
        <f t="shared" si="123"/>
        <v>4EXChristoEngelbrecht</v>
      </c>
      <c r="D182" s="268" t="str">
        <f>N182&amp;COUNTIF(N$4:$N182,N182)</f>
        <v>4304343</v>
      </c>
      <c r="E182" s="268" t="str">
        <f>F182&amp;COUNTIF(F$4:$F182,F182)</f>
        <v>430434EX3</v>
      </c>
      <c r="F182" s="268" t="str">
        <f t="shared" si="124"/>
        <v>430434EX</v>
      </c>
      <c r="G182" s="249" t="str">
        <f>I182&amp;COUNTIF($I$4:I182,I182)</f>
        <v>4EX31</v>
      </c>
      <c r="I182" s="249" t="s">
        <v>20</v>
      </c>
      <c r="J182" s="249" t="s">
        <v>192</v>
      </c>
      <c r="K182" s="249" t="s">
        <v>193</v>
      </c>
      <c r="L182" s="249" t="s">
        <v>421</v>
      </c>
      <c r="M182" s="249">
        <v>12.57</v>
      </c>
      <c r="N182" s="268">
        <v>43043</v>
      </c>
      <c r="O182" s="241"/>
      <c r="S182" s="249" t="str">
        <f t="shared" si="125"/>
        <v>-</v>
      </c>
      <c r="T182" s="249" t="str">
        <f t="shared" si="115"/>
        <v>4EX179</v>
      </c>
      <c r="U182" s="249">
        <v>179</v>
      </c>
      <c r="V182" s="249">
        <f t="shared" si="116"/>
        <v>0</v>
      </c>
      <c r="W182" s="249">
        <f t="shared" si="117"/>
        <v>0</v>
      </c>
      <c r="X182" s="249">
        <f t="shared" si="118"/>
        <v>0</v>
      </c>
      <c r="Y182" s="249">
        <f t="shared" si="119"/>
        <v>0</v>
      </c>
      <c r="Z182" s="249" t="str">
        <f t="shared" si="120"/>
        <v>-</v>
      </c>
      <c r="AA182" s="268">
        <f t="shared" si="121"/>
        <v>0</v>
      </c>
      <c r="AB182" s="269"/>
      <c r="AC182" s="292" t="e">
        <f t="shared" si="126"/>
        <v>#NUM!</v>
      </c>
      <c r="AD182" s="249">
        <v>179</v>
      </c>
      <c r="AE182" s="249" t="str">
        <f t="shared" si="127"/>
        <v>-</v>
      </c>
      <c r="AF182" s="203" t="str">
        <f t="shared" si="128"/>
        <v>-</v>
      </c>
      <c r="AG182" s="204" t="str">
        <f t="shared" si="129"/>
        <v>-</v>
      </c>
      <c r="AH182" s="249" t="str">
        <f t="shared" si="130"/>
        <v>-</v>
      </c>
      <c r="AI182" s="249" t="str">
        <f t="shared" si="131"/>
        <v>-</v>
      </c>
      <c r="AJ182" s="268" t="str">
        <f t="shared" si="132"/>
        <v>-</v>
      </c>
      <c r="AK182" s="249" t="str">
        <f t="shared" ref="AK182:AK205" si="143">AF182&amp;" "&amp;AG182</f>
        <v>- -</v>
      </c>
      <c r="AL182" s="249" t="str">
        <f>COUNTIF($AK$4:AK182,AK182)&amp;AK182</f>
        <v>68- -</v>
      </c>
      <c r="AM182" s="138"/>
      <c r="AN182" s="138"/>
      <c r="BT182" s="249" t="str">
        <f>CF182&amp;COUNTIF($CF$4:CF182,CF182)</f>
        <v>TRUE83</v>
      </c>
      <c r="BU182" s="334" t="str">
        <f t="shared" si="133"/>
        <v>UNLI STDJAR-RVAN WYK</v>
      </c>
      <c r="BW182" s="241" t="str">
        <f t="shared" si="134"/>
        <v>2018179</v>
      </c>
      <c r="BX182" s="249">
        <v>179</v>
      </c>
      <c r="BY182" s="249" t="str">
        <f t="shared" si="135"/>
        <v>UNLI STD</v>
      </c>
      <c r="BZ182" s="249" t="str">
        <f t="shared" si="136"/>
        <v>JAR-R</v>
      </c>
      <c r="CA182" s="249" t="str">
        <f t="shared" si="137"/>
        <v>VAN WYK</v>
      </c>
      <c r="CB182" s="249" t="str">
        <f t="shared" si="138"/>
        <v>Suzuki 1000cc</v>
      </c>
      <c r="CC182" s="249">
        <f t="shared" si="139"/>
        <v>9.5730000000000004</v>
      </c>
      <c r="CD182" s="345">
        <f t="shared" si="140"/>
        <v>43407</v>
      </c>
      <c r="CE182" s="249">
        <f t="array" ref="CE182">MIN(IF(C:C=BU182,M:M))</f>
        <v>9.5730000000000004</v>
      </c>
      <c r="CF182" s="249" t="b">
        <f t="shared" si="141"/>
        <v>1</v>
      </c>
    </row>
    <row r="183" spans="1:89" x14ac:dyDescent="0.3">
      <c r="A183" s="249" t="str">
        <f>B183&amp;COUNTIF(B$4:$B183,B183)</f>
        <v>201747</v>
      </c>
      <c r="B183" s="249">
        <f t="shared" si="122"/>
        <v>2017</v>
      </c>
      <c r="C183" s="249" t="str">
        <f t="shared" si="123"/>
        <v>4EXJacquesFourie</v>
      </c>
      <c r="D183" s="268" t="str">
        <f>N183&amp;COUNTIF(N$4:$N183,N183)</f>
        <v>4304344</v>
      </c>
      <c r="E183" s="268" t="str">
        <f>F183&amp;COUNTIF(F$4:$F183,F183)</f>
        <v>430434EX4</v>
      </c>
      <c r="F183" s="268" t="str">
        <f t="shared" si="124"/>
        <v>430434EX</v>
      </c>
      <c r="G183" s="249" t="str">
        <f>I183&amp;COUNTIF($I$4:I183,I183)</f>
        <v>4EX32</v>
      </c>
      <c r="I183" s="249" t="s">
        <v>20</v>
      </c>
      <c r="J183" s="249" t="s">
        <v>210</v>
      </c>
      <c r="K183" s="249" t="s">
        <v>657</v>
      </c>
      <c r="L183" s="249" t="s">
        <v>424</v>
      </c>
      <c r="M183" s="249">
        <v>13.637</v>
      </c>
      <c r="N183" s="268">
        <v>43043</v>
      </c>
      <c r="O183" s="241"/>
      <c r="S183" s="249" t="str">
        <f t="shared" si="125"/>
        <v>-</v>
      </c>
      <c r="T183" s="249" t="str">
        <f t="shared" si="115"/>
        <v>4EX180</v>
      </c>
      <c r="U183" s="249">
        <v>180</v>
      </c>
      <c r="V183" s="249">
        <f t="shared" si="116"/>
        <v>0</v>
      </c>
      <c r="W183" s="249">
        <f t="shared" si="117"/>
        <v>0</v>
      </c>
      <c r="X183" s="249">
        <f t="shared" si="118"/>
        <v>0</v>
      </c>
      <c r="Y183" s="249">
        <f t="shared" si="119"/>
        <v>0</v>
      </c>
      <c r="Z183" s="249" t="str">
        <f t="shared" si="120"/>
        <v>-</v>
      </c>
      <c r="AA183" s="268">
        <f t="shared" si="121"/>
        <v>0</v>
      </c>
      <c r="AB183" s="269"/>
      <c r="AC183" s="292" t="e">
        <f t="shared" si="126"/>
        <v>#NUM!</v>
      </c>
      <c r="AD183" s="249">
        <v>180</v>
      </c>
      <c r="AE183" s="249" t="str">
        <f t="shared" si="127"/>
        <v>-</v>
      </c>
      <c r="AF183" s="203" t="str">
        <f t="shared" si="128"/>
        <v>-</v>
      </c>
      <c r="AG183" s="204" t="str">
        <f t="shared" si="129"/>
        <v>-</v>
      </c>
      <c r="AH183" s="249" t="str">
        <f t="shared" si="130"/>
        <v>-</v>
      </c>
      <c r="AI183" s="249" t="str">
        <f t="shared" si="131"/>
        <v>-</v>
      </c>
      <c r="AJ183" s="268" t="str">
        <f t="shared" si="132"/>
        <v>-</v>
      </c>
      <c r="AK183" s="249" t="str">
        <f t="shared" si="143"/>
        <v>- -</v>
      </c>
      <c r="AL183" s="249" t="str">
        <f>COUNTIF($AK$4:AK183,AK183)&amp;AK183</f>
        <v>69- -</v>
      </c>
      <c r="AM183" s="138"/>
      <c r="AN183" s="138"/>
      <c r="BT183" s="249" t="str">
        <f>CF183&amp;COUNTIF($CF$4:CF183,CF183)</f>
        <v>TRUE84</v>
      </c>
      <c r="BU183" s="334" t="str">
        <f t="shared" si="133"/>
        <v>UNLI MODAKONAQULUBA</v>
      </c>
      <c r="BW183" s="241" t="str">
        <f t="shared" si="134"/>
        <v>2018180</v>
      </c>
      <c r="BX183" s="249">
        <v>180</v>
      </c>
      <c r="BY183" s="249" t="str">
        <f t="shared" si="135"/>
        <v>UNLI MOD</v>
      </c>
      <c r="BZ183" s="249" t="str">
        <f t="shared" si="136"/>
        <v>AKONA</v>
      </c>
      <c r="CA183" s="249" t="str">
        <f t="shared" si="137"/>
        <v>QULUBA</v>
      </c>
      <c r="CB183" s="249" t="str">
        <f t="shared" si="138"/>
        <v>SUZUKI 1300</v>
      </c>
      <c r="CC183" s="249">
        <f t="shared" si="139"/>
        <v>9.7949999999999999</v>
      </c>
      <c r="CD183" s="345">
        <f t="shared" si="140"/>
        <v>43407</v>
      </c>
      <c r="CE183" s="249">
        <f t="array" ref="CE183">MIN(IF(C:C=BU183,M:M))</f>
        <v>9.7949999999999999</v>
      </c>
      <c r="CF183" s="249" t="b">
        <f t="shared" si="141"/>
        <v>1</v>
      </c>
    </row>
    <row r="184" spans="1:89" x14ac:dyDescent="0.3">
      <c r="A184" s="249" t="str">
        <f>B184&amp;COUNTIF(B$4:$B184,B184)</f>
        <v>201748</v>
      </c>
      <c r="B184" s="249">
        <f t="shared" si="122"/>
        <v>2017</v>
      </c>
      <c r="C184" s="249" t="str">
        <f t="shared" si="123"/>
        <v>4AFBrendonBeldon</v>
      </c>
      <c r="D184" s="268" t="str">
        <f>N184&amp;COUNTIF(N$4:$N184,N184)</f>
        <v>430862</v>
      </c>
      <c r="E184" s="268" t="str">
        <f>F184&amp;COUNTIF(F$4:$F184,F184)</f>
        <v>430864AF1</v>
      </c>
      <c r="F184" s="268" t="str">
        <f t="shared" si="124"/>
        <v>430864AF</v>
      </c>
      <c r="G184" s="249" t="str">
        <f>I184&amp;COUNTIF($I$4:I184,I184)</f>
        <v>4AF33</v>
      </c>
      <c r="I184" s="249" t="s">
        <v>1</v>
      </c>
      <c r="J184" s="249" t="s">
        <v>246</v>
      </c>
      <c r="K184" s="249" t="s">
        <v>658</v>
      </c>
      <c r="L184" s="249" t="s">
        <v>436</v>
      </c>
      <c r="M184" s="249">
        <v>14.254</v>
      </c>
      <c r="N184" s="268">
        <v>43086</v>
      </c>
      <c r="O184" s="241"/>
      <c r="S184" s="249" t="str">
        <f t="shared" si="125"/>
        <v>-</v>
      </c>
      <c r="T184" s="249" t="str">
        <f t="shared" si="115"/>
        <v>4EX181</v>
      </c>
      <c r="U184" s="249">
        <v>181</v>
      </c>
      <c r="V184" s="249">
        <f t="shared" si="116"/>
        <v>0</v>
      </c>
      <c r="W184" s="249">
        <f t="shared" si="117"/>
        <v>0</v>
      </c>
      <c r="X184" s="249">
        <f t="shared" si="118"/>
        <v>0</v>
      </c>
      <c r="Y184" s="249">
        <f t="shared" si="119"/>
        <v>0</v>
      </c>
      <c r="Z184" s="249" t="str">
        <f t="shared" si="120"/>
        <v>-</v>
      </c>
      <c r="AA184" s="268">
        <f t="shared" si="121"/>
        <v>0</v>
      </c>
      <c r="AB184" s="269"/>
      <c r="AC184" s="292" t="e">
        <f t="shared" si="126"/>
        <v>#NUM!</v>
      </c>
      <c r="AD184" s="249">
        <v>181</v>
      </c>
      <c r="AE184" s="249" t="str">
        <f t="shared" si="127"/>
        <v>-</v>
      </c>
      <c r="AF184" s="203" t="str">
        <f t="shared" si="128"/>
        <v>-</v>
      </c>
      <c r="AG184" s="204" t="str">
        <f t="shared" si="129"/>
        <v>-</v>
      </c>
      <c r="AH184" s="249" t="str">
        <f t="shared" si="130"/>
        <v>-</v>
      </c>
      <c r="AI184" s="249" t="str">
        <f t="shared" si="131"/>
        <v>-</v>
      </c>
      <c r="AJ184" s="268" t="str">
        <f t="shared" si="132"/>
        <v>-</v>
      </c>
      <c r="AK184" s="249" t="str">
        <f t="shared" si="143"/>
        <v>- -</v>
      </c>
      <c r="AL184" s="249" t="str">
        <f>COUNTIF($AK$4:AK184,AK184)&amp;AK184</f>
        <v>70- -</v>
      </c>
      <c r="AM184" s="138"/>
      <c r="AN184" s="138"/>
      <c r="BT184" s="249" t="str">
        <f>CF184&amp;COUNTIF($CF$4:CF184,CF184)</f>
        <v>FALSE97</v>
      </c>
      <c r="BU184" s="334" t="str">
        <f t="shared" si="133"/>
        <v>UNLI STDGEORGEOKEEFE</v>
      </c>
      <c r="BW184" s="241" t="str">
        <f t="shared" si="134"/>
        <v>2018181</v>
      </c>
      <c r="BX184" s="249">
        <v>181</v>
      </c>
      <c r="BY184" s="249" t="str">
        <f t="shared" si="135"/>
        <v>UNLI STD</v>
      </c>
      <c r="BZ184" s="249" t="str">
        <f t="shared" si="136"/>
        <v>GEORGE</v>
      </c>
      <c r="CA184" s="249" t="str">
        <f t="shared" si="137"/>
        <v>OKEEFE</v>
      </c>
      <c r="CB184" s="249" t="str">
        <f t="shared" si="138"/>
        <v>Suzuki 1000cc</v>
      </c>
      <c r="CC184" s="249">
        <f t="shared" si="139"/>
        <v>9.6340000000000003</v>
      </c>
      <c r="CD184" s="345">
        <f t="shared" si="140"/>
        <v>43407</v>
      </c>
      <c r="CE184" s="249">
        <f t="array" ref="CE184">MIN(IF(C:C=BU184,M:M))</f>
        <v>9.4610000000000003</v>
      </c>
      <c r="CF184" s="249" t="b">
        <f t="shared" si="141"/>
        <v>0</v>
      </c>
    </row>
    <row r="185" spans="1:89" x14ac:dyDescent="0.3">
      <c r="A185" s="249" t="str">
        <f>B185&amp;COUNTIF(B$4:$B185,B185)</f>
        <v>201749</v>
      </c>
      <c r="B185" s="249">
        <f t="shared" si="122"/>
        <v>2017</v>
      </c>
      <c r="C185" s="249" t="str">
        <f t="shared" si="123"/>
        <v>4AFGurshanThomas</v>
      </c>
      <c r="D185" s="268" t="str">
        <f>N185&amp;COUNTIF(N$4:$N185,N185)</f>
        <v>430863</v>
      </c>
      <c r="E185" s="268" t="str">
        <f>F185&amp;COUNTIF(F$4:$F185,F185)</f>
        <v>430864AF2</v>
      </c>
      <c r="F185" s="268" t="str">
        <f t="shared" si="124"/>
        <v>430864AF</v>
      </c>
      <c r="G185" s="249" t="str">
        <f>I185&amp;COUNTIF($I$4:I185,I185)</f>
        <v>4AF34</v>
      </c>
      <c r="I185" s="249" t="s">
        <v>1</v>
      </c>
      <c r="J185" s="249" t="s">
        <v>605</v>
      </c>
      <c r="K185" s="249" t="s">
        <v>194</v>
      </c>
      <c r="L185" s="249" t="s">
        <v>447</v>
      </c>
      <c r="M185" s="249">
        <v>14.292999999999999</v>
      </c>
      <c r="N185" s="268">
        <v>43086</v>
      </c>
      <c r="O185" s="241"/>
      <c r="S185" s="249" t="str">
        <f t="shared" si="125"/>
        <v>-</v>
      </c>
      <c r="T185" s="249" t="str">
        <f t="shared" si="115"/>
        <v>4EX182</v>
      </c>
      <c r="U185" s="249">
        <v>182</v>
      </c>
      <c r="V185" s="249">
        <f t="shared" si="116"/>
        <v>0</v>
      </c>
      <c r="W185" s="249">
        <f t="shared" si="117"/>
        <v>0</v>
      </c>
      <c r="X185" s="249">
        <f t="shared" si="118"/>
        <v>0</v>
      </c>
      <c r="Y185" s="249">
        <f t="shared" si="119"/>
        <v>0</v>
      </c>
      <c r="Z185" s="249" t="str">
        <f t="shared" si="120"/>
        <v>-</v>
      </c>
      <c r="AA185" s="268">
        <f t="shared" si="121"/>
        <v>0</v>
      </c>
      <c r="AB185" s="269"/>
      <c r="AC185" s="292" t="e">
        <f t="shared" si="126"/>
        <v>#NUM!</v>
      </c>
      <c r="AD185" s="249">
        <v>182</v>
      </c>
      <c r="AE185" s="249" t="str">
        <f t="shared" si="127"/>
        <v>-</v>
      </c>
      <c r="AF185" s="203" t="str">
        <f t="shared" si="128"/>
        <v>-</v>
      </c>
      <c r="AG185" s="204" t="str">
        <f t="shared" si="129"/>
        <v>-</v>
      </c>
      <c r="AH185" s="249" t="str">
        <f t="shared" si="130"/>
        <v>-</v>
      </c>
      <c r="AI185" s="249" t="str">
        <f t="shared" si="131"/>
        <v>-</v>
      </c>
      <c r="AJ185" s="268" t="str">
        <f t="shared" si="132"/>
        <v>-</v>
      </c>
      <c r="AK185" s="249" t="str">
        <f t="shared" si="143"/>
        <v>- -</v>
      </c>
      <c r="AL185" s="249" t="str">
        <f>COUNTIF($AK$4:AK185,AK185)&amp;AK185</f>
        <v>71- -</v>
      </c>
      <c r="AM185" s="138"/>
      <c r="AN185" s="138"/>
      <c r="BT185" s="249" t="str">
        <f>CF185&amp;COUNTIF($CF$4:CF185,CF185)</f>
        <v>FALSE98</v>
      </c>
      <c r="BU185" s="334" t="str">
        <f t="shared" si="133"/>
        <v>UNLI STDWESLEYSTRYDOM</v>
      </c>
      <c r="BW185" s="241" t="str">
        <f t="shared" si="134"/>
        <v>2018182</v>
      </c>
      <c r="BX185" s="249">
        <v>182</v>
      </c>
      <c r="BY185" s="249" t="str">
        <f t="shared" si="135"/>
        <v>UNLI STD</v>
      </c>
      <c r="BZ185" s="249" t="str">
        <f t="shared" si="136"/>
        <v>WESLEY</v>
      </c>
      <c r="CA185" s="249" t="str">
        <f t="shared" si="137"/>
        <v>STRYDOM</v>
      </c>
      <c r="CB185" s="249" t="str">
        <f t="shared" si="138"/>
        <v xml:space="preserve">SUZUKI GSXR 1000 </v>
      </c>
      <c r="CC185" s="249">
        <f t="shared" si="139"/>
        <v>9.7040000000000006</v>
      </c>
      <c r="CD185" s="345">
        <f t="shared" si="140"/>
        <v>43407</v>
      </c>
      <c r="CE185" s="249">
        <f t="array" ref="CE185">MIN(IF(C:C=BU185,M:M))</f>
        <v>9.6720000000000006</v>
      </c>
      <c r="CF185" s="249" t="b">
        <f t="shared" si="141"/>
        <v>0</v>
      </c>
    </row>
    <row r="186" spans="1:89" x14ac:dyDescent="0.3">
      <c r="A186" s="249" t="str">
        <f>B186&amp;COUNTIF(B$4:$B186,B186)</f>
        <v>201750</v>
      </c>
      <c r="B186" s="249">
        <f t="shared" si="122"/>
        <v>2017</v>
      </c>
      <c r="C186" s="249" t="str">
        <f t="shared" si="123"/>
        <v>4AFKeeganRamasamy</v>
      </c>
      <c r="D186" s="268" t="str">
        <f>N186&amp;COUNTIF(N$4:$N186,N186)</f>
        <v>430864</v>
      </c>
      <c r="E186" s="268" t="str">
        <f>F186&amp;COUNTIF(F$4:$F186,F186)</f>
        <v>430864AF3</v>
      </c>
      <c r="F186" s="268" t="str">
        <f t="shared" si="124"/>
        <v>430864AF</v>
      </c>
      <c r="G186" s="249" t="str">
        <f>I186&amp;COUNTIF($I$4:I186,I186)</f>
        <v>4AF35</v>
      </c>
      <c r="I186" s="249" t="s">
        <v>1</v>
      </c>
      <c r="J186" s="249" t="s">
        <v>588</v>
      </c>
      <c r="K186" s="249" t="s">
        <v>589</v>
      </c>
      <c r="L186" s="249" t="s">
        <v>435</v>
      </c>
      <c r="M186" s="249">
        <v>15.268000000000001</v>
      </c>
      <c r="N186" s="268">
        <v>43086</v>
      </c>
      <c r="O186" s="241"/>
      <c r="S186" s="249" t="str">
        <f t="shared" si="125"/>
        <v>-</v>
      </c>
      <c r="T186" s="249" t="str">
        <f t="shared" si="115"/>
        <v>4EX183</v>
      </c>
      <c r="U186" s="249">
        <v>183</v>
      </c>
      <c r="V186" s="249">
        <f t="shared" si="116"/>
        <v>0</v>
      </c>
      <c r="W186" s="249">
        <f t="shared" si="117"/>
        <v>0</v>
      </c>
      <c r="X186" s="249">
        <f t="shared" si="118"/>
        <v>0</v>
      </c>
      <c r="Y186" s="249">
        <f t="shared" si="119"/>
        <v>0</v>
      </c>
      <c r="Z186" s="249" t="str">
        <f t="shared" si="120"/>
        <v>-</v>
      </c>
      <c r="AA186" s="268">
        <f t="shared" si="121"/>
        <v>0</v>
      </c>
      <c r="AB186" s="269"/>
      <c r="AC186" s="292" t="e">
        <f t="shared" si="126"/>
        <v>#NUM!</v>
      </c>
      <c r="AD186" s="249">
        <v>183</v>
      </c>
      <c r="AE186" s="249" t="str">
        <f t="shared" si="127"/>
        <v>-</v>
      </c>
      <c r="AF186" s="203" t="str">
        <f t="shared" si="128"/>
        <v>-</v>
      </c>
      <c r="AG186" s="204" t="str">
        <f t="shared" si="129"/>
        <v>-</v>
      </c>
      <c r="AH186" s="249" t="str">
        <f t="shared" si="130"/>
        <v>-</v>
      </c>
      <c r="AI186" s="249" t="str">
        <f t="shared" si="131"/>
        <v>-</v>
      </c>
      <c r="AJ186" s="268" t="str">
        <f t="shared" si="132"/>
        <v>-</v>
      </c>
      <c r="AK186" s="249" t="str">
        <f t="shared" si="143"/>
        <v>- -</v>
      </c>
      <c r="AL186" s="249" t="str">
        <f>COUNTIF($AK$4:AK186,AK186)&amp;AK186</f>
        <v>72- -</v>
      </c>
      <c r="AM186" s="138"/>
      <c r="AN186" s="138"/>
      <c r="BT186" s="249" t="str">
        <f>CF186&amp;COUNTIF($CF$4:CF186,CF186)</f>
        <v>FALSE99</v>
      </c>
      <c r="BU186" s="334" t="str">
        <f t="shared" si="133"/>
        <v>UNLI STDJEVONJOHNSON</v>
      </c>
      <c r="BW186" s="241" t="str">
        <f t="shared" si="134"/>
        <v>2018183</v>
      </c>
      <c r="BX186" s="249">
        <v>183</v>
      </c>
      <c r="BY186" s="249" t="str">
        <f t="shared" si="135"/>
        <v>UNLI STD</v>
      </c>
      <c r="BZ186" s="249" t="str">
        <f t="shared" si="136"/>
        <v>JEVON</v>
      </c>
      <c r="CA186" s="249" t="str">
        <f t="shared" si="137"/>
        <v>JOHNSON</v>
      </c>
      <c r="CB186" s="249" t="str">
        <f t="shared" si="138"/>
        <v>BMW S1000RR</v>
      </c>
      <c r="CC186" s="249">
        <f t="shared" si="139"/>
        <v>10.005000000000001</v>
      </c>
      <c r="CD186" s="345">
        <f t="shared" si="140"/>
        <v>43407</v>
      </c>
      <c r="CE186" s="249">
        <f t="array" ref="CE186">MIN(IF(C:C=BU186,M:M))</f>
        <v>9.891</v>
      </c>
      <c r="CF186" s="249" t="b">
        <f t="shared" si="141"/>
        <v>0</v>
      </c>
    </row>
    <row r="187" spans="1:89" x14ac:dyDescent="0.3">
      <c r="A187" s="249" t="str">
        <f>B187&amp;COUNTIF(B$4:$B187,B187)</f>
        <v>201751</v>
      </c>
      <c r="B187" s="249">
        <f t="shared" si="122"/>
        <v>2017</v>
      </c>
      <c r="C187" s="249" t="str">
        <f t="shared" si="123"/>
        <v>4AFFranklinJeftha</v>
      </c>
      <c r="D187" s="268" t="str">
        <f>N187&amp;COUNTIF(N$4:$N187,N187)</f>
        <v>430865</v>
      </c>
      <c r="E187" s="268" t="str">
        <f>F187&amp;COUNTIF(F$4:$F187,F187)</f>
        <v>430864AF4</v>
      </c>
      <c r="F187" s="268" t="str">
        <f t="shared" si="124"/>
        <v>430864AF</v>
      </c>
      <c r="G187" s="249" t="str">
        <f>I187&amp;COUNTIF($I$4:I187,I187)</f>
        <v>4AF36</v>
      </c>
      <c r="I187" s="249" t="s">
        <v>1</v>
      </c>
      <c r="J187" s="249" t="s">
        <v>204</v>
      </c>
      <c r="K187" s="249" t="s">
        <v>205</v>
      </c>
      <c r="L187" s="249" t="s">
        <v>436</v>
      </c>
      <c r="M187" s="249">
        <v>15.268000000000001</v>
      </c>
      <c r="N187" s="268">
        <v>43086</v>
      </c>
      <c r="O187" s="241"/>
      <c r="S187" s="249" t="str">
        <f t="shared" si="125"/>
        <v>-</v>
      </c>
      <c r="T187" s="249" t="str">
        <f t="shared" si="115"/>
        <v>4EX184</v>
      </c>
      <c r="U187" s="249">
        <v>184</v>
      </c>
      <c r="V187" s="249">
        <f t="shared" si="116"/>
        <v>0</v>
      </c>
      <c r="W187" s="249">
        <f t="shared" si="117"/>
        <v>0</v>
      </c>
      <c r="X187" s="249">
        <f t="shared" si="118"/>
        <v>0</v>
      </c>
      <c r="Y187" s="249">
        <f t="shared" si="119"/>
        <v>0</v>
      </c>
      <c r="Z187" s="249" t="str">
        <f t="shared" si="120"/>
        <v>-</v>
      </c>
      <c r="AA187" s="268">
        <f t="shared" si="121"/>
        <v>0</v>
      </c>
      <c r="AB187" s="269"/>
      <c r="AC187" s="292" t="e">
        <f t="shared" si="126"/>
        <v>#NUM!</v>
      </c>
      <c r="AD187" s="249">
        <v>184</v>
      </c>
      <c r="AE187" s="249" t="str">
        <f t="shared" si="127"/>
        <v>-</v>
      </c>
      <c r="AF187" s="203" t="str">
        <f t="shared" si="128"/>
        <v>-</v>
      </c>
      <c r="AG187" s="204" t="str">
        <f t="shared" si="129"/>
        <v>-</v>
      </c>
      <c r="AH187" s="249" t="str">
        <f t="shared" si="130"/>
        <v>-</v>
      </c>
      <c r="AI187" s="249" t="str">
        <f t="shared" si="131"/>
        <v>-</v>
      </c>
      <c r="AJ187" s="268" t="str">
        <f t="shared" si="132"/>
        <v>-</v>
      </c>
      <c r="AK187" s="249" t="str">
        <f t="shared" si="143"/>
        <v>- -</v>
      </c>
      <c r="AL187" s="249" t="str">
        <f>COUNTIF($AK$4:AK187,AK187)&amp;AK187</f>
        <v>73- -</v>
      </c>
      <c r="AM187" s="138"/>
      <c r="AN187" s="138"/>
      <c r="BT187" s="249" t="str">
        <f>CF187&amp;COUNTIF($CF$4:CF187,CF187)</f>
        <v>TRUE85</v>
      </c>
      <c r="BU187" s="334" t="str">
        <f t="shared" si="133"/>
        <v>4AFGURSHANTHOMAS</v>
      </c>
      <c r="BW187" s="241" t="str">
        <f t="shared" si="134"/>
        <v>2018184</v>
      </c>
      <c r="BX187" s="249">
        <v>184</v>
      </c>
      <c r="BY187" s="249" t="str">
        <f t="shared" si="135"/>
        <v>4AF</v>
      </c>
      <c r="BZ187" s="249" t="str">
        <f t="shared" si="136"/>
        <v>GURSHAN</v>
      </c>
      <c r="CA187" s="249" t="str">
        <f t="shared" si="137"/>
        <v>THOMAS</v>
      </c>
      <c r="CB187" s="249" t="str">
        <f t="shared" si="138"/>
        <v>GOLF MK1 2LTR 16V</v>
      </c>
      <c r="CC187" s="249">
        <f t="shared" si="139"/>
        <v>13.486000000000001</v>
      </c>
      <c r="CD187" s="345">
        <f t="shared" si="140"/>
        <v>43365</v>
      </c>
      <c r="CE187" s="249">
        <f t="array" ref="CE187">MIN(IF(C:C=BU187,M:M))</f>
        <v>13.486000000000001</v>
      </c>
      <c r="CF187" s="249" t="b">
        <f t="shared" si="141"/>
        <v>1</v>
      </c>
    </row>
    <row r="188" spans="1:89" x14ac:dyDescent="0.3">
      <c r="A188" s="249" t="str">
        <f>B188&amp;COUNTIF(B$4:$B188,B188)</f>
        <v>201752</v>
      </c>
      <c r="B188" s="249">
        <f t="shared" si="122"/>
        <v>2017</v>
      </c>
      <c r="C188" s="249" t="str">
        <f t="shared" si="123"/>
        <v>4AFWouterOlivier</v>
      </c>
      <c r="D188" s="268" t="str">
        <f>N188&amp;COUNTIF(N$4:$N188,N188)</f>
        <v>430866</v>
      </c>
      <c r="E188" s="268" t="str">
        <f>F188&amp;COUNTIF(F$4:$F188,F188)</f>
        <v>430864AF5</v>
      </c>
      <c r="F188" s="268" t="str">
        <f t="shared" si="124"/>
        <v>430864AF</v>
      </c>
      <c r="G188" s="249" t="str">
        <f>I188&amp;COUNTIF($I$4:I188,I188)</f>
        <v>4AF37</v>
      </c>
      <c r="I188" s="249" t="s">
        <v>1</v>
      </c>
      <c r="J188" s="249" t="s">
        <v>610</v>
      </c>
      <c r="K188" s="249" t="s">
        <v>601</v>
      </c>
      <c r="L188" s="249" t="s">
        <v>450</v>
      </c>
      <c r="M188" s="249">
        <v>15.663</v>
      </c>
      <c r="N188" s="268">
        <v>43086</v>
      </c>
      <c r="O188" s="241"/>
      <c r="S188" s="249" t="str">
        <f t="shared" si="125"/>
        <v>-</v>
      </c>
      <c r="T188" s="249" t="str">
        <f t="shared" si="115"/>
        <v>4EX185</v>
      </c>
      <c r="U188" s="249">
        <v>185</v>
      </c>
      <c r="V188" s="249">
        <f t="shared" si="116"/>
        <v>0</v>
      </c>
      <c r="W188" s="249">
        <f t="shared" si="117"/>
        <v>0</v>
      </c>
      <c r="X188" s="249">
        <f t="shared" si="118"/>
        <v>0</v>
      </c>
      <c r="Y188" s="249">
        <f t="shared" si="119"/>
        <v>0</v>
      </c>
      <c r="Z188" s="249" t="str">
        <f t="shared" si="120"/>
        <v>-</v>
      </c>
      <c r="AA188" s="268">
        <f t="shared" si="121"/>
        <v>0</v>
      </c>
      <c r="AB188" s="269"/>
      <c r="AC188" s="292" t="e">
        <f t="shared" si="126"/>
        <v>#NUM!</v>
      </c>
      <c r="AD188" s="249">
        <v>185</v>
      </c>
      <c r="AE188" s="249" t="str">
        <f t="shared" si="127"/>
        <v>-</v>
      </c>
      <c r="AF188" s="203" t="str">
        <f t="shared" si="128"/>
        <v>-</v>
      </c>
      <c r="AG188" s="204" t="str">
        <f t="shared" si="129"/>
        <v>-</v>
      </c>
      <c r="AH188" s="249" t="str">
        <f t="shared" si="130"/>
        <v>-</v>
      </c>
      <c r="AI188" s="249" t="str">
        <f t="shared" si="131"/>
        <v>-</v>
      </c>
      <c r="AJ188" s="268" t="str">
        <f t="shared" si="132"/>
        <v>-</v>
      </c>
      <c r="AK188" s="249" t="str">
        <f t="shared" si="143"/>
        <v>- -</v>
      </c>
      <c r="AL188" s="249" t="str">
        <f>COUNTIF($AK$4:AK188,AK188)&amp;AK188</f>
        <v>74- -</v>
      </c>
      <c r="AM188" s="138"/>
      <c r="AN188" s="138"/>
      <c r="BT188" s="249" t="str">
        <f>CF188&amp;COUNTIF($CF$4:CF188,CF188)</f>
        <v>TRUE86</v>
      </c>
      <c r="BU188" s="334" t="str">
        <f t="shared" si="133"/>
        <v>4AFDIVANSNAYERS</v>
      </c>
      <c r="BW188" s="241" t="str">
        <f t="shared" si="134"/>
        <v>2018185</v>
      </c>
      <c r="BX188" s="249">
        <v>185</v>
      </c>
      <c r="BY188" s="249" t="str">
        <f t="shared" si="135"/>
        <v>4AF</v>
      </c>
      <c r="BZ188" s="249" t="str">
        <f t="shared" si="136"/>
        <v>DIVAN</v>
      </c>
      <c r="CA188" s="249" t="str">
        <f t="shared" si="137"/>
        <v>SNAYERS</v>
      </c>
      <c r="CB188" s="249" t="str">
        <f t="shared" si="138"/>
        <v>NISSAN SENTRA STI</v>
      </c>
      <c r="CC188" s="249">
        <f t="shared" si="139"/>
        <v>13.486000000000001</v>
      </c>
      <c r="CD188" s="345">
        <f t="shared" si="140"/>
        <v>43365</v>
      </c>
      <c r="CE188" s="249">
        <f t="array" ref="CE188">MIN(IF(C:C=BU188,M:M))</f>
        <v>13.486000000000001</v>
      </c>
      <c r="CF188" s="249" t="b">
        <f t="shared" si="141"/>
        <v>1</v>
      </c>
    </row>
    <row r="189" spans="1:89" x14ac:dyDescent="0.3">
      <c r="A189" s="249" t="str">
        <f>B189&amp;COUNTIF(B$4:$B189,B189)</f>
        <v>201753</v>
      </c>
      <c r="B189" s="249">
        <f t="shared" si="122"/>
        <v>2017</v>
      </c>
      <c r="C189" s="249" t="str">
        <f t="shared" si="123"/>
        <v>4AFEdwinHart</v>
      </c>
      <c r="D189" s="268" t="str">
        <f>N189&amp;COUNTIF(N$4:$N189,N189)</f>
        <v>430867</v>
      </c>
      <c r="E189" s="268" t="str">
        <f>F189&amp;COUNTIF(F$4:$F189,F189)</f>
        <v>430864AF6</v>
      </c>
      <c r="F189" s="268" t="str">
        <f t="shared" si="124"/>
        <v>430864AF</v>
      </c>
      <c r="G189" s="249" t="str">
        <f>I189&amp;COUNTIF($I$4:I189,I189)</f>
        <v>4AF38</v>
      </c>
      <c r="I189" s="249" t="s">
        <v>1</v>
      </c>
      <c r="J189" s="249" t="s">
        <v>590</v>
      </c>
      <c r="K189" s="249" t="s">
        <v>591</v>
      </c>
      <c r="L189" s="249" t="s">
        <v>435</v>
      </c>
      <c r="M189" s="249">
        <v>16.161000000000001</v>
      </c>
      <c r="N189" s="268">
        <v>43086</v>
      </c>
      <c r="O189" s="241"/>
      <c r="S189" s="249" t="str">
        <f t="shared" si="125"/>
        <v>-</v>
      </c>
      <c r="T189" s="249" t="str">
        <f t="shared" si="115"/>
        <v>4EX186</v>
      </c>
      <c r="U189" s="249">
        <v>186</v>
      </c>
      <c r="V189" s="249">
        <f t="shared" si="116"/>
        <v>0</v>
      </c>
      <c r="W189" s="249">
        <f t="shared" si="117"/>
        <v>0</v>
      </c>
      <c r="X189" s="249">
        <f t="shared" si="118"/>
        <v>0</v>
      </c>
      <c r="Y189" s="249">
        <f t="shared" si="119"/>
        <v>0</v>
      </c>
      <c r="Z189" s="249" t="str">
        <f t="shared" si="120"/>
        <v>-</v>
      </c>
      <c r="AA189" s="268">
        <f t="shared" si="121"/>
        <v>0</v>
      </c>
      <c r="AB189" s="269"/>
      <c r="AC189" s="292" t="e">
        <f t="shared" si="126"/>
        <v>#NUM!</v>
      </c>
      <c r="AD189" s="249">
        <v>186</v>
      </c>
      <c r="AE189" s="249" t="str">
        <f t="shared" si="127"/>
        <v>-</v>
      </c>
      <c r="AF189" s="203" t="str">
        <f t="shared" si="128"/>
        <v>-</v>
      </c>
      <c r="AG189" s="204" t="str">
        <f t="shared" si="129"/>
        <v>-</v>
      </c>
      <c r="AH189" s="249" t="str">
        <f t="shared" si="130"/>
        <v>-</v>
      </c>
      <c r="AI189" s="249" t="str">
        <f t="shared" si="131"/>
        <v>-</v>
      </c>
      <c r="AJ189" s="268" t="str">
        <f t="shared" si="132"/>
        <v>-</v>
      </c>
      <c r="AK189" s="249" t="str">
        <f t="shared" si="143"/>
        <v>- -</v>
      </c>
      <c r="AL189" s="249" t="str">
        <f>COUNTIF($AK$4:AK189,AK189)&amp;AK189</f>
        <v>75- -</v>
      </c>
      <c r="AM189" s="138"/>
      <c r="AN189" s="138"/>
      <c r="BT189" s="249" t="str">
        <f>CF189&amp;COUNTIF($CF$4:CF189,CF189)</f>
        <v>TRUE87</v>
      </c>
      <c r="BU189" s="334" t="str">
        <f t="shared" si="133"/>
        <v>4AFRIYAAZSHARMAR</v>
      </c>
      <c r="BW189" s="241" t="str">
        <f t="shared" si="134"/>
        <v>2018186</v>
      </c>
      <c r="BX189" s="249">
        <v>186</v>
      </c>
      <c r="BY189" s="249" t="str">
        <f t="shared" si="135"/>
        <v>4AF</v>
      </c>
      <c r="BZ189" s="249" t="str">
        <f t="shared" si="136"/>
        <v>RIYAAZ</v>
      </c>
      <c r="CA189" s="249" t="str">
        <f t="shared" si="137"/>
        <v>SHARMAR</v>
      </c>
      <c r="CB189" s="249" t="str">
        <f t="shared" si="138"/>
        <v>HONDA V TEC</v>
      </c>
      <c r="CC189" s="249">
        <f t="shared" si="139"/>
        <v>13.55</v>
      </c>
      <c r="CD189" s="345">
        <f t="shared" si="140"/>
        <v>43365</v>
      </c>
      <c r="CE189" s="249">
        <f t="array" ref="CE189">MIN(IF(C:C=BU189,M:M))</f>
        <v>13.55</v>
      </c>
      <c r="CF189" s="249" t="b">
        <f t="shared" si="141"/>
        <v>1</v>
      </c>
    </row>
    <row r="190" spans="1:89" x14ac:dyDescent="0.3">
      <c r="A190" s="249" t="str">
        <f>B190&amp;COUNTIF(B$4:$B190,B190)</f>
        <v>201754</v>
      </c>
      <c r="B190" s="249">
        <f t="shared" si="122"/>
        <v>2017</v>
      </c>
      <c r="C190" s="249" t="str">
        <f t="shared" si="123"/>
        <v>4AFSergeiGallant</v>
      </c>
      <c r="D190" s="268" t="str">
        <f>N190&amp;COUNTIF(N$4:$N190,N190)</f>
        <v>430868</v>
      </c>
      <c r="E190" s="268" t="str">
        <f>F190&amp;COUNTIF(F$4:$F190,F190)</f>
        <v>430864AF7</v>
      </c>
      <c r="F190" s="268" t="str">
        <f t="shared" si="124"/>
        <v>430864AF</v>
      </c>
      <c r="G190" s="249" t="str">
        <f>I190&amp;COUNTIF($I$4:I190,I190)</f>
        <v>4AF39</v>
      </c>
      <c r="I190" s="249" t="s">
        <v>1</v>
      </c>
      <c r="J190" s="249" t="s">
        <v>644</v>
      </c>
      <c r="K190" s="249" t="s">
        <v>645</v>
      </c>
      <c r="L190" s="249" t="s">
        <v>476</v>
      </c>
      <c r="M190" s="249">
        <v>15.119</v>
      </c>
      <c r="N190" s="268">
        <v>43086</v>
      </c>
      <c r="O190" s="241"/>
      <c r="S190" s="249" t="str">
        <f t="shared" si="125"/>
        <v>-</v>
      </c>
      <c r="T190" s="249" t="str">
        <f t="shared" si="115"/>
        <v>4EX187</v>
      </c>
      <c r="U190" s="249">
        <v>187</v>
      </c>
      <c r="V190" s="249">
        <f t="shared" si="116"/>
        <v>0</v>
      </c>
      <c r="W190" s="249">
        <f t="shared" si="117"/>
        <v>0</v>
      </c>
      <c r="X190" s="249">
        <f t="shared" si="118"/>
        <v>0</v>
      </c>
      <c r="Y190" s="249">
        <f t="shared" si="119"/>
        <v>0</v>
      </c>
      <c r="Z190" s="249" t="str">
        <f t="shared" si="120"/>
        <v>-</v>
      </c>
      <c r="AA190" s="268">
        <f t="shared" si="121"/>
        <v>0</v>
      </c>
      <c r="AB190" s="269"/>
      <c r="AC190" s="292" t="e">
        <f t="shared" si="126"/>
        <v>#NUM!</v>
      </c>
      <c r="AD190" s="249">
        <v>187</v>
      </c>
      <c r="AE190" s="249" t="str">
        <f t="shared" si="127"/>
        <v>-</v>
      </c>
      <c r="AF190" s="203" t="str">
        <f t="shared" si="128"/>
        <v>-</v>
      </c>
      <c r="AG190" s="204" t="str">
        <f t="shared" si="129"/>
        <v>-</v>
      </c>
      <c r="AH190" s="249" t="str">
        <f t="shared" si="130"/>
        <v>-</v>
      </c>
      <c r="AI190" s="249" t="str">
        <f t="shared" si="131"/>
        <v>-</v>
      </c>
      <c r="AJ190" s="268" t="str">
        <f t="shared" si="132"/>
        <v>-</v>
      </c>
      <c r="AK190" s="249" t="str">
        <f t="shared" si="143"/>
        <v>- -</v>
      </c>
      <c r="AL190" s="249" t="str">
        <f>COUNTIF($AK$4:AK190,AK190)&amp;AK190</f>
        <v>76- -</v>
      </c>
      <c r="AM190" s="138"/>
      <c r="AN190" s="138"/>
      <c r="BT190" s="249" t="str">
        <f>CF190&amp;COUNTIF($CF$4:CF190,CF190)</f>
        <v>TRUE88</v>
      </c>
      <c r="BU190" s="334" t="str">
        <f t="shared" si="133"/>
        <v>4AFJACQUESSTEENBERG</v>
      </c>
      <c r="BW190" s="241" t="str">
        <f t="shared" si="134"/>
        <v>2018187</v>
      </c>
      <c r="BX190" s="249">
        <v>187</v>
      </c>
      <c r="BY190" s="249" t="str">
        <f t="shared" si="135"/>
        <v>4AF</v>
      </c>
      <c r="BZ190" s="249" t="str">
        <f t="shared" si="136"/>
        <v>JACQUES</v>
      </c>
      <c r="CA190" s="249" t="str">
        <f t="shared" si="137"/>
        <v>STEENBERG</v>
      </c>
      <c r="CB190" s="249" t="str">
        <f t="shared" si="138"/>
        <v>OPEL CORSA</v>
      </c>
      <c r="CC190" s="249">
        <f t="shared" si="139"/>
        <v>13.94</v>
      </c>
      <c r="CD190" s="345">
        <f t="shared" si="140"/>
        <v>43365</v>
      </c>
      <c r="CE190" s="249">
        <f t="array" ref="CE190">MIN(IF(C:C=BU190,M:M))</f>
        <v>13.94</v>
      </c>
      <c r="CF190" s="249" t="b">
        <f t="shared" si="141"/>
        <v>1</v>
      </c>
    </row>
    <row r="191" spans="1:89" x14ac:dyDescent="0.3">
      <c r="A191" s="249" t="str">
        <f>B191&amp;COUNTIF(B$4:$B191,B191)</f>
        <v>201755</v>
      </c>
      <c r="B191" s="249">
        <f t="shared" si="122"/>
        <v>2017</v>
      </c>
      <c r="C191" s="249" t="str">
        <f t="shared" si="123"/>
        <v>4ARFerdiMouton</v>
      </c>
      <c r="D191" s="268" t="str">
        <f>N191&amp;COUNTIF(N$4:$N191,N191)</f>
        <v>430869</v>
      </c>
      <c r="E191" s="268" t="str">
        <f>F191&amp;COUNTIF(F$4:$F191,F191)</f>
        <v>430864AR1</v>
      </c>
      <c r="F191" s="268" t="str">
        <f t="shared" si="124"/>
        <v>430864AR</v>
      </c>
      <c r="G191" s="249" t="str">
        <f>I191&amp;COUNTIF($I$4:I191,I191)</f>
        <v>4AR12</v>
      </c>
      <c r="I191" s="249" t="s">
        <v>7</v>
      </c>
      <c r="J191" s="249" t="s">
        <v>616</v>
      </c>
      <c r="K191" s="249" t="s">
        <v>617</v>
      </c>
      <c r="L191" s="249" t="s">
        <v>458</v>
      </c>
      <c r="M191" s="249">
        <v>14.617000000000001</v>
      </c>
      <c r="N191" s="268">
        <v>43086</v>
      </c>
      <c r="O191" s="241"/>
      <c r="S191" s="249" t="str">
        <f t="shared" si="125"/>
        <v>-</v>
      </c>
      <c r="T191" s="249" t="str">
        <f t="shared" si="115"/>
        <v>4EX188</v>
      </c>
      <c r="U191" s="249">
        <v>188</v>
      </c>
      <c r="V191" s="249">
        <f t="shared" si="116"/>
        <v>0</v>
      </c>
      <c r="W191" s="249">
        <f t="shared" si="117"/>
        <v>0</v>
      </c>
      <c r="X191" s="249">
        <f t="shared" si="118"/>
        <v>0</v>
      </c>
      <c r="Y191" s="249">
        <f t="shared" si="119"/>
        <v>0</v>
      </c>
      <c r="Z191" s="249" t="str">
        <f t="shared" si="120"/>
        <v>-</v>
      </c>
      <c r="AA191" s="268">
        <f t="shared" si="121"/>
        <v>0</v>
      </c>
      <c r="AB191" s="269"/>
      <c r="AC191" s="292" t="e">
        <f t="shared" si="126"/>
        <v>#NUM!</v>
      </c>
      <c r="AD191" s="249">
        <v>188</v>
      </c>
      <c r="AE191" s="249" t="str">
        <f t="shared" si="127"/>
        <v>-</v>
      </c>
      <c r="AF191" s="203" t="str">
        <f t="shared" si="128"/>
        <v>-</v>
      </c>
      <c r="AG191" s="204" t="str">
        <f t="shared" si="129"/>
        <v>-</v>
      </c>
      <c r="AH191" s="249" t="str">
        <f t="shared" si="130"/>
        <v>-</v>
      </c>
      <c r="AI191" s="249" t="str">
        <f t="shared" si="131"/>
        <v>-</v>
      </c>
      <c r="AJ191" s="268" t="str">
        <f t="shared" si="132"/>
        <v>-</v>
      </c>
      <c r="AK191" s="249" t="str">
        <f t="shared" si="143"/>
        <v>- -</v>
      </c>
      <c r="AL191" s="249" t="str">
        <f>COUNTIF($AK$4:AK191,AK191)&amp;AK191</f>
        <v>77- -</v>
      </c>
      <c r="AM191" s="138"/>
      <c r="AN191" s="138"/>
      <c r="BT191" s="249" t="str">
        <f>CF191&amp;COUNTIF($CF$4:CF191,CF191)</f>
        <v>TRUE89</v>
      </c>
      <c r="BU191" s="334" t="str">
        <f t="shared" si="133"/>
        <v>4AFBREDONBELDON</v>
      </c>
      <c r="BW191" s="241" t="str">
        <f t="shared" si="134"/>
        <v>2018188</v>
      </c>
      <c r="BX191" s="249">
        <v>188</v>
      </c>
      <c r="BY191" s="249" t="str">
        <f t="shared" si="135"/>
        <v>4AF</v>
      </c>
      <c r="BZ191" s="249" t="str">
        <f t="shared" si="136"/>
        <v>BREDON</v>
      </c>
      <c r="CA191" s="249" t="str">
        <f t="shared" si="137"/>
        <v>BELDON</v>
      </c>
      <c r="CB191" s="249" t="str">
        <f t="shared" si="138"/>
        <v>VW CITI GOLF 2LTR</v>
      </c>
      <c r="CC191" s="249">
        <f t="shared" si="139"/>
        <v>14.023999999999999</v>
      </c>
      <c r="CD191" s="345">
        <f t="shared" si="140"/>
        <v>43365</v>
      </c>
      <c r="CE191" s="249">
        <f t="array" ref="CE191">MIN(IF(C:C=BU191,M:M))</f>
        <v>14.023999999999999</v>
      </c>
      <c r="CF191" s="249" t="b">
        <f t="shared" si="141"/>
        <v>1</v>
      </c>
    </row>
    <row r="192" spans="1:89" x14ac:dyDescent="0.3">
      <c r="A192" s="249" t="str">
        <f>B192&amp;COUNTIF(B$4:$B192,B192)</f>
        <v>201756</v>
      </c>
      <c r="B192" s="249">
        <f t="shared" si="122"/>
        <v>2017</v>
      </c>
      <c r="C192" s="249" t="str">
        <f t="shared" si="123"/>
        <v>4AWDYasirHart</v>
      </c>
      <c r="D192" s="268" t="str">
        <f>N192&amp;COUNTIF(N$4:$N192,N192)</f>
        <v>4308610</v>
      </c>
      <c r="E192" s="268" t="str">
        <f>F192&amp;COUNTIF(F$4:$F192,F192)</f>
        <v>430864AWD1</v>
      </c>
      <c r="F192" s="268" t="str">
        <f t="shared" si="124"/>
        <v>430864AWD</v>
      </c>
      <c r="G192" s="249" t="str">
        <f>I192&amp;COUNTIF($I$4:I192,I192)</f>
        <v>4AWD15</v>
      </c>
      <c r="I192" s="249" t="s">
        <v>23</v>
      </c>
      <c r="J192" s="249" t="s">
        <v>596</v>
      </c>
      <c r="K192" s="249" t="s">
        <v>591</v>
      </c>
      <c r="L192" s="249" t="s">
        <v>411</v>
      </c>
      <c r="M192" s="249">
        <v>11.827999999999999</v>
      </c>
      <c r="N192" s="268">
        <v>43086</v>
      </c>
      <c r="O192" s="241"/>
      <c r="S192" s="249" t="str">
        <f t="shared" si="125"/>
        <v>-</v>
      </c>
      <c r="T192" s="249" t="str">
        <f t="shared" si="115"/>
        <v>4EX189</v>
      </c>
      <c r="U192" s="249">
        <v>189</v>
      </c>
      <c r="V192" s="249">
        <f t="shared" si="116"/>
        <v>0</v>
      </c>
      <c r="W192" s="249">
        <f t="shared" si="117"/>
        <v>0</v>
      </c>
      <c r="X192" s="249">
        <f t="shared" si="118"/>
        <v>0</v>
      </c>
      <c r="Y192" s="249">
        <f t="shared" si="119"/>
        <v>0</v>
      </c>
      <c r="Z192" s="249" t="str">
        <f t="shared" si="120"/>
        <v>-</v>
      </c>
      <c r="AA192" s="268">
        <f t="shared" si="121"/>
        <v>0</v>
      </c>
      <c r="AB192" s="269"/>
      <c r="AC192" s="292" t="e">
        <f t="shared" si="126"/>
        <v>#NUM!</v>
      </c>
      <c r="AD192" s="249">
        <v>189</v>
      </c>
      <c r="AE192" s="249" t="str">
        <f t="shared" si="127"/>
        <v>-</v>
      </c>
      <c r="AF192" s="203" t="str">
        <f t="shared" si="128"/>
        <v>-</v>
      </c>
      <c r="AG192" s="204" t="str">
        <f t="shared" si="129"/>
        <v>-</v>
      </c>
      <c r="AH192" s="249" t="str">
        <f t="shared" si="130"/>
        <v>-</v>
      </c>
      <c r="AI192" s="249" t="str">
        <f t="shared" si="131"/>
        <v>-</v>
      </c>
      <c r="AJ192" s="268" t="str">
        <f t="shared" si="132"/>
        <v>-</v>
      </c>
      <c r="AK192" s="249" t="str">
        <f t="shared" si="143"/>
        <v>- -</v>
      </c>
      <c r="AL192" s="249" t="str">
        <f>COUNTIF($AK$4:AK192,AK192)&amp;AK192</f>
        <v>78- -</v>
      </c>
      <c r="AM192" s="138"/>
      <c r="AN192" s="138"/>
      <c r="BT192" s="249" t="str">
        <f>CF192&amp;COUNTIF($CF$4:CF192,CF192)</f>
        <v>TRUE90</v>
      </c>
      <c r="BU192" s="334" t="str">
        <f t="shared" si="133"/>
        <v>4AFCHESTONPILCHER</v>
      </c>
      <c r="BW192" s="241" t="str">
        <f t="shared" si="134"/>
        <v>2018189</v>
      </c>
      <c r="BX192" s="249">
        <v>189</v>
      </c>
      <c r="BY192" s="249" t="str">
        <f t="shared" si="135"/>
        <v>4AF</v>
      </c>
      <c r="BZ192" s="249" t="str">
        <f t="shared" si="136"/>
        <v>CHESTON</v>
      </c>
      <c r="CA192" s="249" t="str">
        <f t="shared" si="137"/>
        <v>PILCHER</v>
      </c>
      <c r="CB192" s="249" t="str">
        <f t="shared" si="138"/>
        <v>NISSAN SABRE SR20</v>
      </c>
      <c r="CC192" s="249">
        <f t="shared" si="139"/>
        <v>14.182</v>
      </c>
      <c r="CD192" s="345">
        <f t="shared" si="140"/>
        <v>43365</v>
      </c>
      <c r="CE192" s="249">
        <f t="array" ref="CE192">MIN(IF(C:C=BU192,M:M))</f>
        <v>14.182</v>
      </c>
      <c r="CF192" s="249" t="b">
        <f t="shared" si="141"/>
        <v>1</v>
      </c>
    </row>
    <row r="193" spans="1:84" x14ac:dyDescent="0.3">
      <c r="A193" s="249" t="str">
        <f>B193&amp;COUNTIF(B$4:$B193,B193)</f>
        <v>201757</v>
      </c>
      <c r="B193" s="249">
        <f t="shared" si="122"/>
        <v>2017</v>
      </c>
      <c r="C193" s="249" t="str">
        <f t="shared" si="123"/>
        <v>4AWDClaytonDaniels</v>
      </c>
      <c r="D193" s="268" t="str">
        <f>N193&amp;COUNTIF(N$4:$N193,N193)</f>
        <v>4308611</v>
      </c>
      <c r="E193" s="268" t="str">
        <f>F193&amp;COUNTIF(F$4:$F193,F193)</f>
        <v>430864AWD2</v>
      </c>
      <c r="F193" s="268" t="str">
        <f t="shared" si="124"/>
        <v>430864AWD</v>
      </c>
      <c r="G193" s="249" t="str">
        <f>I193&amp;COUNTIF($I$4:I193,I193)</f>
        <v>4AWD16</v>
      </c>
      <c r="I193" s="249" t="s">
        <v>23</v>
      </c>
      <c r="J193" s="249" t="s">
        <v>186</v>
      </c>
      <c r="K193" s="249" t="s">
        <v>187</v>
      </c>
      <c r="L193" s="249" t="s">
        <v>479</v>
      </c>
      <c r="M193" s="249">
        <v>12.281000000000001</v>
      </c>
      <c r="N193" s="268">
        <v>43086</v>
      </c>
      <c r="O193" s="241"/>
      <c r="S193" s="249" t="str">
        <f t="shared" si="125"/>
        <v>-</v>
      </c>
      <c r="T193" s="249" t="str">
        <f t="shared" si="115"/>
        <v>4EX190</v>
      </c>
      <c r="U193" s="249">
        <v>190</v>
      </c>
      <c r="V193" s="249">
        <f t="shared" si="116"/>
        <v>0</v>
      </c>
      <c r="W193" s="249">
        <f t="shared" si="117"/>
        <v>0</v>
      </c>
      <c r="X193" s="249">
        <f t="shared" si="118"/>
        <v>0</v>
      </c>
      <c r="Y193" s="249">
        <f t="shared" si="119"/>
        <v>0</v>
      </c>
      <c r="Z193" s="249" t="str">
        <f t="shared" si="120"/>
        <v>-</v>
      </c>
      <c r="AA193" s="268">
        <f t="shared" si="121"/>
        <v>0</v>
      </c>
      <c r="AB193" s="269"/>
      <c r="AC193" s="292" t="e">
        <f t="shared" si="126"/>
        <v>#NUM!</v>
      </c>
      <c r="AD193" s="249">
        <v>190</v>
      </c>
      <c r="AE193" s="249" t="str">
        <f t="shared" si="127"/>
        <v>-</v>
      </c>
      <c r="AF193" s="203" t="str">
        <f t="shared" si="128"/>
        <v>-</v>
      </c>
      <c r="AG193" s="204" t="str">
        <f t="shared" si="129"/>
        <v>-</v>
      </c>
      <c r="AH193" s="249" t="str">
        <f t="shared" si="130"/>
        <v>-</v>
      </c>
      <c r="AI193" s="249" t="str">
        <f t="shared" si="131"/>
        <v>-</v>
      </c>
      <c r="AJ193" s="268" t="str">
        <f t="shared" si="132"/>
        <v>-</v>
      </c>
      <c r="AK193" s="249" t="str">
        <f t="shared" si="143"/>
        <v>- -</v>
      </c>
      <c r="AL193" s="249" t="str">
        <f>COUNTIF($AK$4:AK193,AK193)&amp;AK193</f>
        <v>79- -</v>
      </c>
      <c r="AM193" s="138"/>
      <c r="AN193" s="138"/>
      <c r="BT193" s="249" t="str">
        <f>CF193&amp;COUNTIF($CF$4:CF193,CF193)</f>
        <v>TRUE91</v>
      </c>
      <c r="BU193" s="334" t="str">
        <f t="shared" si="133"/>
        <v>4AFRUANMINNIE</v>
      </c>
      <c r="BW193" s="241" t="str">
        <f t="shared" si="134"/>
        <v>2018190</v>
      </c>
      <c r="BX193" s="249">
        <v>190</v>
      </c>
      <c r="BY193" s="249" t="str">
        <f t="shared" si="135"/>
        <v>4AF</v>
      </c>
      <c r="BZ193" s="249" t="str">
        <f t="shared" si="136"/>
        <v>RUAN</v>
      </c>
      <c r="CA193" s="249" t="str">
        <f t="shared" si="137"/>
        <v>MINNIE</v>
      </c>
      <c r="CB193" s="249" t="str">
        <f t="shared" si="138"/>
        <v>VW CITI GOLF 2LTR</v>
      </c>
      <c r="CC193" s="249">
        <f t="shared" si="139"/>
        <v>14.477</v>
      </c>
      <c r="CD193" s="345">
        <f t="shared" si="140"/>
        <v>43365</v>
      </c>
      <c r="CE193" s="249">
        <f t="array" ref="CE193">MIN(IF(C:C=BU193,M:M))</f>
        <v>14.477</v>
      </c>
      <c r="CF193" s="249" t="b">
        <f t="shared" si="141"/>
        <v>1</v>
      </c>
    </row>
    <row r="194" spans="1:84" x14ac:dyDescent="0.3">
      <c r="A194" s="249" t="str">
        <f>B194&amp;COUNTIF(B$4:$B194,B194)</f>
        <v>201758</v>
      </c>
      <c r="B194" s="249">
        <f t="shared" si="122"/>
        <v>2017</v>
      </c>
      <c r="C194" s="249" t="str">
        <f t="shared" si="123"/>
        <v>4AWDShaunPillay</v>
      </c>
      <c r="D194" s="268" t="str">
        <f>N194&amp;COUNTIF(N$4:$N194,N194)</f>
        <v>4308612</v>
      </c>
      <c r="E194" s="268" t="str">
        <f>F194&amp;COUNTIF(F$4:$F194,F194)</f>
        <v>430864AWD3</v>
      </c>
      <c r="F194" s="268" t="str">
        <f t="shared" si="124"/>
        <v>430864AWD</v>
      </c>
      <c r="G194" s="249" t="str">
        <f>I194&amp;COUNTIF($I$4:I194,I194)</f>
        <v>4AWD17</v>
      </c>
      <c r="I194" s="249" t="s">
        <v>23</v>
      </c>
      <c r="J194" s="249" t="s">
        <v>225</v>
      </c>
      <c r="K194" s="249" t="s">
        <v>620</v>
      </c>
      <c r="L194" s="249" t="s">
        <v>459</v>
      </c>
      <c r="M194" s="249">
        <v>12.57</v>
      </c>
      <c r="N194" s="268">
        <v>43086</v>
      </c>
      <c r="O194" s="241"/>
      <c r="S194" s="249" t="str">
        <f t="shared" si="125"/>
        <v>-</v>
      </c>
      <c r="T194" s="249" t="str">
        <f t="shared" si="115"/>
        <v>4EX191</v>
      </c>
      <c r="U194" s="249">
        <v>191</v>
      </c>
      <c r="V194" s="249">
        <f t="shared" si="116"/>
        <v>0</v>
      </c>
      <c r="W194" s="249">
        <f t="shared" si="117"/>
        <v>0</v>
      </c>
      <c r="X194" s="249">
        <f t="shared" si="118"/>
        <v>0</v>
      </c>
      <c r="Y194" s="249">
        <f t="shared" si="119"/>
        <v>0</v>
      </c>
      <c r="Z194" s="249" t="str">
        <f t="shared" si="120"/>
        <v>-</v>
      </c>
      <c r="AA194" s="268">
        <f t="shared" si="121"/>
        <v>0</v>
      </c>
      <c r="AB194" s="269"/>
      <c r="AC194" s="292" t="e">
        <f t="shared" si="126"/>
        <v>#NUM!</v>
      </c>
      <c r="AD194" s="249">
        <v>191</v>
      </c>
      <c r="AE194" s="249" t="str">
        <f t="shared" si="127"/>
        <v>-</v>
      </c>
      <c r="AF194" s="203" t="str">
        <f t="shared" si="128"/>
        <v>-</v>
      </c>
      <c r="AG194" s="204" t="str">
        <f t="shared" si="129"/>
        <v>-</v>
      </c>
      <c r="AH194" s="249" t="str">
        <f t="shared" si="130"/>
        <v>-</v>
      </c>
      <c r="AI194" s="249" t="str">
        <f t="shared" si="131"/>
        <v>-</v>
      </c>
      <c r="AJ194" s="268" t="str">
        <f t="shared" si="132"/>
        <v>-</v>
      </c>
      <c r="AK194" s="249" t="str">
        <f t="shared" si="143"/>
        <v>- -</v>
      </c>
      <c r="AL194" s="249" t="str">
        <f>COUNTIF($AK$4:AK194,AK194)&amp;AK194</f>
        <v>80- -</v>
      </c>
      <c r="AM194" s="138"/>
      <c r="AN194" s="138"/>
      <c r="BT194" s="249" t="str">
        <f>CF194&amp;COUNTIF($CF$4:CF194,CF194)</f>
        <v>TRUE92</v>
      </c>
      <c r="BU194" s="334" t="str">
        <f t="shared" si="133"/>
        <v>4AFRAMANOLEWACK</v>
      </c>
      <c r="BW194" s="241" t="str">
        <f t="shared" si="134"/>
        <v>2018191</v>
      </c>
      <c r="BX194" s="249">
        <v>191</v>
      </c>
      <c r="BY194" s="249" t="str">
        <f t="shared" si="135"/>
        <v>4AF</v>
      </c>
      <c r="BZ194" s="249" t="str">
        <f t="shared" si="136"/>
        <v>RAMANO</v>
      </c>
      <c r="CA194" s="249" t="str">
        <f t="shared" si="137"/>
        <v>LEWACK</v>
      </c>
      <c r="CB194" s="249" t="str">
        <f t="shared" si="138"/>
        <v>CITI GOLF</v>
      </c>
      <c r="CC194" s="249">
        <f t="shared" si="139"/>
        <v>14.526999999999999</v>
      </c>
      <c r="CD194" s="345">
        <f t="shared" si="140"/>
        <v>43365</v>
      </c>
      <c r="CE194" s="249">
        <f t="array" ref="CE194">MIN(IF(C:C=BU194,M:M))</f>
        <v>14.526999999999999</v>
      </c>
      <c r="CF194" s="249" t="b">
        <f t="shared" si="141"/>
        <v>1</v>
      </c>
    </row>
    <row r="195" spans="1:84" x14ac:dyDescent="0.3">
      <c r="A195" s="249" t="str">
        <f>B195&amp;COUNTIF(B$4:$B195,B195)</f>
        <v>201759</v>
      </c>
      <c r="B195" s="249">
        <f t="shared" si="122"/>
        <v>2017</v>
      </c>
      <c r="C195" s="249" t="str">
        <f t="shared" si="123"/>
        <v>4AWDWesselStrydom</v>
      </c>
      <c r="D195" s="268" t="str">
        <f>N195&amp;COUNTIF(N$4:$N195,N195)</f>
        <v>4308613</v>
      </c>
      <c r="E195" s="268" t="str">
        <f>F195&amp;COUNTIF(F$4:$F195,F195)</f>
        <v>430864AWD4</v>
      </c>
      <c r="F195" s="268" t="str">
        <f t="shared" si="124"/>
        <v>430864AWD</v>
      </c>
      <c r="G195" s="249" t="str">
        <f>I195&amp;COUNTIF($I$4:I195,I195)</f>
        <v>4AWD18</v>
      </c>
      <c r="I195" s="249" t="s">
        <v>23</v>
      </c>
      <c r="J195" s="249" t="s">
        <v>659</v>
      </c>
      <c r="K195" s="249" t="s">
        <v>660</v>
      </c>
      <c r="L195" s="249" t="s">
        <v>87</v>
      </c>
      <c r="M195" s="249">
        <v>13.965</v>
      </c>
      <c r="N195" s="268">
        <v>43086</v>
      </c>
      <c r="O195" s="241"/>
      <c r="S195" s="249" t="str">
        <f t="shared" si="125"/>
        <v>-</v>
      </c>
      <c r="T195" s="249" t="str">
        <f t="shared" si="115"/>
        <v>4EX192</v>
      </c>
      <c r="U195" s="249">
        <v>192</v>
      </c>
      <c r="V195" s="249">
        <f t="shared" si="116"/>
        <v>0</v>
      </c>
      <c r="W195" s="249">
        <f t="shared" si="117"/>
        <v>0</v>
      </c>
      <c r="X195" s="249">
        <f t="shared" si="118"/>
        <v>0</v>
      </c>
      <c r="Y195" s="249">
        <f t="shared" si="119"/>
        <v>0</v>
      </c>
      <c r="Z195" s="249" t="str">
        <f t="shared" si="120"/>
        <v>-</v>
      </c>
      <c r="AA195" s="268">
        <f t="shared" si="121"/>
        <v>0</v>
      </c>
      <c r="AB195" s="269"/>
      <c r="AC195" s="292" t="e">
        <f t="shared" si="126"/>
        <v>#NUM!</v>
      </c>
      <c r="AD195" s="249">
        <v>192</v>
      </c>
      <c r="AE195" s="249" t="str">
        <f t="shared" si="127"/>
        <v>-</v>
      </c>
      <c r="AF195" s="203" t="str">
        <f t="shared" si="128"/>
        <v>-</v>
      </c>
      <c r="AG195" s="204" t="str">
        <f t="shared" si="129"/>
        <v>-</v>
      </c>
      <c r="AH195" s="249" t="str">
        <f t="shared" si="130"/>
        <v>-</v>
      </c>
      <c r="AI195" s="249" t="str">
        <f t="shared" si="131"/>
        <v>-</v>
      </c>
      <c r="AJ195" s="268" t="str">
        <f t="shared" si="132"/>
        <v>-</v>
      </c>
      <c r="AK195" s="249" t="str">
        <f t="shared" si="143"/>
        <v>- -</v>
      </c>
      <c r="AL195" s="249" t="str">
        <f>COUNTIF($AK$4:AK195,AK195)&amp;AK195</f>
        <v>81- -</v>
      </c>
      <c r="AM195" s="138"/>
      <c r="AN195" s="138"/>
      <c r="BT195" s="249" t="str">
        <f>CF195&amp;COUNTIF($CF$4:CF195,CF195)</f>
        <v>TRUE93</v>
      </c>
      <c r="BU195" s="334" t="str">
        <f t="shared" si="133"/>
        <v>4AFEDWINHART</v>
      </c>
      <c r="BW195" s="241" t="str">
        <f t="shared" si="134"/>
        <v>2018192</v>
      </c>
      <c r="BX195" s="249">
        <v>192</v>
      </c>
      <c r="BY195" s="249" t="str">
        <f t="shared" si="135"/>
        <v>4AF</v>
      </c>
      <c r="BZ195" s="249" t="str">
        <f t="shared" si="136"/>
        <v>EDWIN</v>
      </c>
      <c r="CA195" s="249" t="str">
        <f t="shared" si="137"/>
        <v>HART</v>
      </c>
      <c r="CB195" s="249" t="str">
        <f t="shared" si="138"/>
        <v>OPEL KADETT 16V</v>
      </c>
      <c r="CC195" s="249">
        <f t="shared" si="139"/>
        <v>14.587</v>
      </c>
      <c r="CD195" s="345">
        <f t="shared" si="140"/>
        <v>43365</v>
      </c>
      <c r="CE195" s="249">
        <f t="array" ref="CE195">MIN(IF(C:C=BU195,M:M))</f>
        <v>14.587</v>
      </c>
      <c r="CF195" s="249" t="b">
        <f t="shared" si="141"/>
        <v>1</v>
      </c>
    </row>
    <row r="196" spans="1:84" x14ac:dyDescent="0.3">
      <c r="A196" s="249" t="str">
        <f>B196&amp;COUNTIF(B$4:$B196,B196)</f>
        <v>201760</v>
      </c>
      <c r="B196" s="249">
        <f t="shared" si="122"/>
        <v>2017</v>
      </c>
      <c r="C196" s="249" t="str">
        <f t="shared" si="123"/>
        <v>4BFDonavanVosloo</v>
      </c>
      <c r="D196" s="268" t="str">
        <f>N196&amp;COUNTIF(N$4:$N196,N196)</f>
        <v>4308614</v>
      </c>
      <c r="E196" s="268" t="str">
        <f>F196&amp;COUNTIF(F$4:$F196,F196)</f>
        <v>430864BF1</v>
      </c>
      <c r="F196" s="268" t="str">
        <f t="shared" si="124"/>
        <v>430864BF</v>
      </c>
      <c r="G196" s="249" t="str">
        <f>I196&amp;COUNTIF($I$4:I196,I196)</f>
        <v>4BF17</v>
      </c>
      <c r="I196" s="249" t="s">
        <v>0</v>
      </c>
      <c r="J196" s="249" t="s">
        <v>578</v>
      </c>
      <c r="K196" s="249" t="s">
        <v>263</v>
      </c>
      <c r="L196" s="249" t="s">
        <v>418</v>
      </c>
      <c r="M196" s="249">
        <v>13.928000000000001</v>
      </c>
      <c r="N196" s="268">
        <v>43086</v>
      </c>
      <c r="O196" s="241"/>
      <c r="S196" s="249" t="str">
        <f t="shared" si="125"/>
        <v>-</v>
      </c>
      <c r="T196" s="249" t="str">
        <f t="shared" ref="T196:T259" si="144">$AW$2&amp;U196</f>
        <v>4EX193</v>
      </c>
      <c r="U196" s="249">
        <v>193</v>
      </c>
      <c r="V196" s="249">
        <f t="shared" ref="V196:V259" si="145">IF(ISERROR(VLOOKUP($T196,$G:$N,3,0)),0,VLOOKUP($T196,$G:$N,3,0))</f>
        <v>0</v>
      </c>
      <c r="W196" s="249">
        <f t="shared" ref="W196:W259" si="146">IF(ISERROR(VLOOKUP($T196,$G:$N,3,0)),0,VLOOKUP($T196,$G:$N,4,0))</f>
        <v>0</v>
      </c>
      <c r="X196" s="249">
        <f t="shared" ref="X196:X259" si="147">IF(ISERROR(VLOOKUP($T196,$G:$N,3,0)),0,VLOOKUP($T196,$G:$N,5,0))</f>
        <v>0</v>
      </c>
      <c r="Y196" s="249">
        <f t="shared" ref="Y196:Y259" si="148">IF(ISERROR(VLOOKUP($T196,$G:$N,3,0)),0,VLOOKUP($T196,$G:$N,6,0))</f>
        <v>0</v>
      </c>
      <c r="Z196" s="249" t="str">
        <f t="shared" ref="Z196:Z259" si="149">IF(ISERROR(VLOOKUP($T196,$G:$N,3,0)),"-",VLOOKUP($T196,$G:$N,7,0))</f>
        <v>-</v>
      </c>
      <c r="AA196" s="268">
        <f t="shared" ref="AA196:AA259" si="150">IF(ISERROR(VLOOKUP($T196,$G:$N,3,0)),0,VLOOKUP($T196,$G:$N,8,0))</f>
        <v>0</v>
      </c>
      <c r="AB196" s="269"/>
      <c r="AC196" s="292" t="e">
        <f t="shared" si="126"/>
        <v>#NUM!</v>
      </c>
      <c r="AD196" s="249">
        <v>193</v>
      </c>
      <c r="AE196" s="249" t="str">
        <f t="shared" si="127"/>
        <v>-</v>
      </c>
      <c r="AF196" s="203" t="str">
        <f t="shared" si="128"/>
        <v>-</v>
      </c>
      <c r="AG196" s="204" t="str">
        <f t="shared" si="129"/>
        <v>-</v>
      </c>
      <c r="AH196" s="249" t="str">
        <f t="shared" si="130"/>
        <v>-</v>
      </c>
      <c r="AI196" s="249" t="str">
        <f t="shared" si="131"/>
        <v>-</v>
      </c>
      <c r="AJ196" s="268" t="str">
        <f t="shared" si="132"/>
        <v>-</v>
      </c>
      <c r="AK196" s="249" t="str">
        <f t="shared" si="143"/>
        <v>- -</v>
      </c>
      <c r="AL196" s="249" t="str">
        <f>COUNTIF($AK$4:AK196,AK196)&amp;AK196</f>
        <v>82- -</v>
      </c>
      <c r="AM196" s="138"/>
      <c r="AN196" s="138"/>
      <c r="BT196" s="249" t="str">
        <f>CF196&amp;COUNTIF($CF$4:CF196,CF196)</f>
        <v>FALSE100</v>
      </c>
      <c r="BU196" s="334" t="str">
        <f t="shared" si="133"/>
        <v>4ARPHILLIPJONKER</v>
      </c>
      <c r="BW196" s="241" t="str">
        <f t="shared" si="134"/>
        <v>2018193</v>
      </c>
      <c r="BX196" s="249">
        <v>193</v>
      </c>
      <c r="BY196" s="249" t="str">
        <f t="shared" si="135"/>
        <v>4AR</v>
      </c>
      <c r="BZ196" s="249" t="str">
        <f t="shared" si="136"/>
        <v>PHILLIP</v>
      </c>
      <c r="CA196" s="249" t="str">
        <f t="shared" si="137"/>
        <v>JONKER</v>
      </c>
      <c r="CB196" s="249" t="str">
        <f t="shared" si="138"/>
        <v xml:space="preserve">TOYOTA 16V </v>
      </c>
      <c r="CC196" s="249">
        <f t="shared" si="139"/>
        <v>12.507999999999999</v>
      </c>
      <c r="CD196" s="345">
        <f t="shared" si="140"/>
        <v>43365</v>
      </c>
      <c r="CE196" s="249">
        <f t="array" ref="CE196">MIN(IF(C:C=BU196,M:M))</f>
        <v>12.423999999999999</v>
      </c>
      <c r="CF196" s="249" t="b">
        <f t="shared" si="141"/>
        <v>0</v>
      </c>
    </row>
    <row r="197" spans="1:84" x14ac:dyDescent="0.3">
      <c r="A197" s="249" t="str">
        <f>B197&amp;COUNTIF(B$4:$B197,B197)</f>
        <v>201761</v>
      </c>
      <c r="B197" s="249">
        <f t="shared" ref="B197:B260" si="151">YEAR(N197)</f>
        <v>2017</v>
      </c>
      <c r="C197" s="249" t="str">
        <f t="shared" ref="C197:C260" si="152">I197&amp;J197&amp;K197</f>
        <v>4BFDanielDe Lange</v>
      </c>
      <c r="D197" s="268" t="str">
        <f>N197&amp;COUNTIF(N$4:$N197,N197)</f>
        <v>4308615</v>
      </c>
      <c r="E197" s="268" t="str">
        <f>F197&amp;COUNTIF(F$4:$F197,F197)</f>
        <v>430864BF2</v>
      </c>
      <c r="F197" s="268" t="str">
        <f t="shared" ref="F197:F260" si="153">N197&amp;I197</f>
        <v>430864BF</v>
      </c>
      <c r="G197" s="249" t="str">
        <f>I197&amp;COUNTIF($I$4:I197,I197)</f>
        <v>4BF18</v>
      </c>
      <c r="I197" s="249" t="s">
        <v>0</v>
      </c>
      <c r="J197" s="249" t="s">
        <v>183</v>
      </c>
      <c r="K197" s="249" t="s">
        <v>823</v>
      </c>
      <c r="L197" s="249" t="s">
        <v>441</v>
      </c>
      <c r="M197" s="249">
        <v>16.079000000000001</v>
      </c>
      <c r="N197" s="268">
        <v>43086</v>
      </c>
      <c r="O197" s="241"/>
      <c r="S197" s="249" t="str">
        <f t="shared" ref="S197:S260" si="154">Z197</f>
        <v>-</v>
      </c>
      <c r="T197" s="249" t="str">
        <f t="shared" si="144"/>
        <v>4EX194</v>
      </c>
      <c r="U197" s="249">
        <v>194</v>
      </c>
      <c r="V197" s="249">
        <f t="shared" si="145"/>
        <v>0</v>
      </c>
      <c r="W197" s="249">
        <f t="shared" si="146"/>
        <v>0</v>
      </c>
      <c r="X197" s="249">
        <f t="shared" si="147"/>
        <v>0</v>
      </c>
      <c r="Y197" s="249">
        <f t="shared" si="148"/>
        <v>0</v>
      </c>
      <c r="Z197" s="249" t="str">
        <f t="shared" si="149"/>
        <v>-</v>
      </c>
      <c r="AA197" s="268">
        <f t="shared" si="150"/>
        <v>0</v>
      </c>
      <c r="AB197" s="269"/>
      <c r="AC197" s="292" t="e">
        <f t="shared" ref="AC197:AC230" si="155">SMALL($Z$4:$Z$510,U197)</f>
        <v>#NUM!</v>
      </c>
      <c r="AD197" s="249">
        <v>194</v>
      </c>
      <c r="AE197" s="249" t="str">
        <f t="shared" ref="AE197:AE205" si="156">IF(ISERROR(VLOOKUP($AC197,$S:$AA,4,0)),"-",VLOOKUP($AC197,$S:$AA,4,0))</f>
        <v>-</v>
      </c>
      <c r="AF197" s="203" t="str">
        <f t="shared" ref="AF197:AF205" si="157">IF(ISERROR(VLOOKUP($AC197,$S:$AA,5,0)),"-",VLOOKUP($AC197,$S:$AA,5,0))</f>
        <v>-</v>
      </c>
      <c r="AG197" s="204" t="str">
        <f t="shared" ref="AG197:AG205" si="158">IF(ISERROR(VLOOKUP($AC197,$S:$AA,6,0)),"-",VLOOKUP($AC197,$S:$AA,6,0))</f>
        <v>-</v>
      </c>
      <c r="AH197" s="249" t="str">
        <f t="shared" ref="AH197:AH205" si="159">IF(ISERROR(VLOOKUP($AC197,$S:$AA,7,0)),"-",VLOOKUP($AC197,$S:$AA,7,0))</f>
        <v>-</v>
      </c>
      <c r="AI197" s="249" t="str">
        <f t="shared" ref="AI197:AI205" si="160">IF(ISERROR(VLOOKUP($AC197,$S:$AA,8,0)),"-",VLOOKUP($AC197,$S:$AA,8,0))</f>
        <v>-</v>
      </c>
      <c r="AJ197" s="268" t="str">
        <f t="shared" ref="AJ197:AJ205" si="161">IF(ISERROR(VLOOKUP($AC197,$S:$AA,9,0)),"-",VLOOKUP($AC197,$S:$AA,9,0))</f>
        <v>-</v>
      </c>
      <c r="AK197" s="249" t="str">
        <f t="shared" si="143"/>
        <v>- -</v>
      </c>
      <c r="AL197" s="249" t="str">
        <f>COUNTIF($AK$4:AK197,AK197)&amp;AK197</f>
        <v>83- -</v>
      </c>
      <c r="AM197" s="138"/>
      <c r="AN197" s="138"/>
      <c r="BT197" s="249" t="str">
        <f>CF197&amp;COUNTIF($CF$4:CF197,CF197)</f>
        <v>FALSE101</v>
      </c>
      <c r="BU197" s="334" t="str">
        <f t="shared" ref="BU197:BU260" si="162">BY197&amp;BZ197&amp;CA197</f>
        <v>4ARZAYNJONKER</v>
      </c>
      <c r="BW197" s="241" t="str">
        <f t="shared" ref="BW197:BW260" si="163">$CB$2&amp;BX197</f>
        <v>2018194</v>
      </c>
      <c r="BX197" s="249">
        <v>194</v>
      </c>
      <c r="BY197" s="249" t="str">
        <f t="shared" ref="BY197:BY260" si="164">IF(ISERROR(VLOOKUP($BW197,$A:$N,9,0)),"-",VLOOKUP($BW197,$A:$N,9,0))</f>
        <v>4AR</v>
      </c>
      <c r="BZ197" s="249" t="str">
        <f t="shared" ref="BZ197:BZ260" si="165">IF(ISERROR(VLOOKUP($BW197,$A:$N,10,0)),"-",VLOOKUP($BW197,$A:$N,10,0))</f>
        <v>ZAYN</v>
      </c>
      <c r="CA197" s="249" t="str">
        <f t="shared" ref="CA197:CA260" si="166">IF(ISERROR(VLOOKUP($BW197,$A:$N,11,0)),"-",VLOOKUP($BW197,$A:$N,11,0))</f>
        <v>JONKER</v>
      </c>
      <c r="CB197" s="249" t="str">
        <f t="shared" ref="CB197:CB260" si="167">IF(ISERROR(VLOOKUP($BW197,$A:$N,12,0)),"-",VLOOKUP($BW197,$A:$N,12,0))</f>
        <v>FORD ESCORT MK1</v>
      </c>
      <c r="CC197" s="249">
        <f t="shared" ref="CC197:CC260" si="168">IF(ISERROR(VLOOKUP($BW197,$A:$N,13,0)),"-",VLOOKUP($BW197,$A:$N,13,0))</f>
        <v>13.329000000000001</v>
      </c>
      <c r="CD197" s="345">
        <f t="shared" ref="CD197:CD260" si="169">IF(ISERROR(VLOOKUP($BW197,$A:$N,14,0)),"-",VLOOKUP($BW197,$A:$N,14,0))</f>
        <v>43365</v>
      </c>
      <c r="CE197" s="249">
        <f t="array" ref="CE197">MIN(IF(C:C=BU197,M:M))</f>
        <v>13.24</v>
      </c>
      <c r="CF197" s="249" t="b">
        <f t="shared" ref="CF197:CF260" si="170">CC197=CE197</f>
        <v>0</v>
      </c>
    </row>
    <row r="198" spans="1:84" x14ac:dyDescent="0.3">
      <c r="A198" s="249" t="str">
        <f>B198&amp;COUNTIF(B$4:$B198,B198)</f>
        <v>201762</v>
      </c>
      <c r="B198" s="249">
        <f t="shared" si="151"/>
        <v>2017</v>
      </c>
      <c r="C198" s="249" t="str">
        <f t="shared" si="152"/>
        <v>4SChestonPilcher</v>
      </c>
      <c r="D198" s="268" t="str">
        <f>N198&amp;COUNTIF(N$4:$N198,N198)</f>
        <v>4308616</v>
      </c>
      <c r="E198" s="268" t="str">
        <f>F198&amp;COUNTIF(F$4:$F198,F198)</f>
        <v>430864S1</v>
      </c>
      <c r="F198" s="268" t="str">
        <f t="shared" si="153"/>
        <v>430864S</v>
      </c>
      <c r="G198" s="249" t="str">
        <f>I198&amp;COUNTIF($I$4:I198,I198)</f>
        <v>4S24</v>
      </c>
      <c r="I198" s="249" t="s">
        <v>4</v>
      </c>
      <c r="J198" s="249" t="s">
        <v>236</v>
      </c>
      <c r="K198" s="249" t="s">
        <v>237</v>
      </c>
      <c r="L198" s="249" t="s">
        <v>425</v>
      </c>
      <c r="M198" s="249">
        <v>14.339</v>
      </c>
      <c r="N198" s="268">
        <v>43086</v>
      </c>
      <c r="O198" s="241"/>
      <c r="S198" s="249" t="str">
        <f t="shared" si="154"/>
        <v>-</v>
      </c>
      <c r="T198" s="249" t="str">
        <f t="shared" si="144"/>
        <v>4EX195</v>
      </c>
      <c r="U198" s="249">
        <v>195</v>
      </c>
      <c r="V198" s="249">
        <f t="shared" si="145"/>
        <v>0</v>
      </c>
      <c r="W198" s="249">
        <f t="shared" si="146"/>
        <v>0</v>
      </c>
      <c r="X198" s="249">
        <f t="shared" si="147"/>
        <v>0</v>
      </c>
      <c r="Y198" s="249">
        <f t="shared" si="148"/>
        <v>0</v>
      </c>
      <c r="Z198" s="249" t="str">
        <f t="shared" si="149"/>
        <v>-</v>
      </c>
      <c r="AA198" s="268">
        <f t="shared" si="150"/>
        <v>0</v>
      </c>
      <c r="AB198" s="269"/>
      <c r="AC198" s="292" t="e">
        <f t="shared" si="155"/>
        <v>#NUM!</v>
      </c>
      <c r="AD198" s="249">
        <v>195</v>
      </c>
      <c r="AE198" s="249" t="str">
        <f t="shared" si="156"/>
        <v>-</v>
      </c>
      <c r="AF198" s="203" t="str">
        <f t="shared" si="157"/>
        <v>-</v>
      </c>
      <c r="AG198" s="204" t="str">
        <f t="shared" si="158"/>
        <v>-</v>
      </c>
      <c r="AH198" s="249" t="str">
        <f t="shared" si="159"/>
        <v>-</v>
      </c>
      <c r="AI198" s="249" t="str">
        <f t="shared" si="160"/>
        <v>-</v>
      </c>
      <c r="AJ198" s="268" t="str">
        <f t="shared" si="161"/>
        <v>-</v>
      </c>
      <c r="AK198" s="249" t="str">
        <f t="shared" si="143"/>
        <v>- -</v>
      </c>
      <c r="AL198" s="249" t="str">
        <f>COUNTIF($AK$4:AK198,AK198)&amp;AK198</f>
        <v>84- -</v>
      </c>
      <c r="AM198" s="138"/>
      <c r="AN198" s="138"/>
      <c r="BT198" s="249" t="str">
        <f>CF198&amp;COUNTIF($CF$4:CF198,CF198)</f>
        <v>TRUE94</v>
      </c>
      <c r="BU198" s="334" t="str">
        <f t="shared" si="162"/>
        <v>4ARRODNEYTIM</v>
      </c>
      <c r="BW198" s="241" t="str">
        <f t="shared" si="163"/>
        <v>2018195</v>
      </c>
      <c r="BX198" s="249">
        <v>195</v>
      </c>
      <c r="BY198" s="249" t="str">
        <f t="shared" si="164"/>
        <v>4AR</v>
      </c>
      <c r="BZ198" s="249" t="str">
        <f t="shared" si="165"/>
        <v>RODNEY</v>
      </c>
      <c r="CA198" s="249" t="str">
        <f t="shared" si="166"/>
        <v>TIM</v>
      </c>
      <c r="CB198" s="249" t="str">
        <f t="shared" si="167"/>
        <v>VW BEETLE 2L</v>
      </c>
      <c r="CC198" s="249">
        <f t="shared" si="168"/>
        <v>15.683999999999999</v>
      </c>
      <c r="CD198" s="345">
        <f t="shared" si="169"/>
        <v>43365</v>
      </c>
      <c r="CE198" s="249">
        <f t="array" ref="CE198">MIN(IF(C:C=BU198,M:M))</f>
        <v>15.683999999999999</v>
      </c>
      <c r="CF198" s="249" t="b">
        <f t="shared" si="170"/>
        <v>1</v>
      </c>
    </row>
    <row r="199" spans="1:84" x14ac:dyDescent="0.3">
      <c r="A199" s="249" t="str">
        <f>B199&amp;COUNTIF(B$4:$B199,B199)</f>
        <v>201763</v>
      </c>
      <c r="B199" s="249">
        <f t="shared" si="151"/>
        <v>2017</v>
      </c>
      <c r="C199" s="249" t="str">
        <f t="shared" si="152"/>
        <v>4SEarlCola</v>
      </c>
      <c r="D199" s="268" t="str">
        <f>N199&amp;COUNTIF(N$4:$N199,N199)</f>
        <v>4308617</v>
      </c>
      <c r="E199" s="268" t="str">
        <f>F199&amp;COUNTIF(F$4:$F199,F199)</f>
        <v>430864S2</v>
      </c>
      <c r="F199" s="268" t="str">
        <f t="shared" si="153"/>
        <v>430864S</v>
      </c>
      <c r="G199" s="249" t="str">
        <f>I199&amp;COUNTIF($I$4:I199,I199)</f>
        <v>4S25</v>
      </c>
      <c r="I199" s="249" t="s">
        <v>4</v>
      </c>
      <c r="J199" s="249" t="s">
        <v>661</v>
      </c>
      <c r="K199" s="249" t="s">
        <v>662</v>
      </c>
      <c r="L199" s="249" t="s">
        <v>424</v>
      </c>
      <c r="M199" s="249">
        <v>14.622</v>
      </c>
      <c r="N199" s="268">
        <v>43086</v>
      </c>
      <c r="O199" s="241"/>
      <c r="S199" s="249" t="str">
        <f t="shared" si="154"/>
        <v>-</v>
      </c>
      <c r="T199" s="249" t="str">
        <f t="shared" si="144"/>
        <v>4EX196</v>
      </c>
      <c r="U199" s="249">
        <v>196</v>
      </c>
      <c r="V199" s="249">
        <f t="shared" si="145"/>
        <v>0</v>
      </c>
      <c r="W199" s="249">
        <f t="shared" si="146"/>
        <v>0</v>
      </c>
      <c r="X199" s="249">
        <f t="shared" si="147"/>
        <v>0</v>
      </c>
      <c r="Y199" s="249">
        <f t="shared" si="148"/>
        <v>0</v>
      </c>
      <c r="Z199" s="249" t="str">
        <f t="shared" si="149"/>
        <v>-</v>
      </c>
      <c r="AA199" s="268">
        <f t="shared" si="150"/>
        <v>0</v>
      </c>
      <c r="AB199" s="269"/>
      <c r="AC199" s="292" t="e">
        <f t="shared" si="155"/>
        <v>#NUM!</v>
      </c>
      <c r="AD199" s="249">
        <v>196</v>
      </c>
      <c r="AE199" s="249" t="str">
        <f t="shared" si="156"/>
        <v>-</v>
      </c>
      <c r="AF199" s="203" t="str">
        <f t="shared" si="157"/>
        <v>-</v>
      </c>
      <c r="AG199" s="204" t="str">
        <f t="shared" si="158"/>
        <v>-</v>
      </c>
      <c r="AH199" s="249" t="str">
        <f t="shared" si="159"/>
        <v>-</v>
      </c>
      <c r="AI199" s="249" t="str">
        <f t="shared" si="160"/>
        <v>-</v>
      </c>
      <c r="AJ199" s="268" t="str">
        <f t="shared" si="161"/>
        <v>-</v>
      </c>
      <c r="AK199" s="249" t="str">
        <f t="shared" si="143"/>
        <v>- -</v>
      </c>
      <c r="AL199" s="249" t="str">
        <f>COUNTIF($AK$4:AK199,AK199)&amp;AK199</f>
        <v>85- -</v>
      </c>
      <c r="AM199" s="138"/>
      <c r="AN199" s="138"/>
      <c r="BT199" s="249" t="str">
        <f>CF199&amp;COUNTIF($CF$4:CF199,CF199)</f>
        <v>TRUE95</v>
      </c>
      <c r="BU199" s="334" t="str">
        <f t="shared" si="162"/>
        <v>4AWDLENOMcCALLUM</v>
      </c>
      <c r="BW199" s="241" t="str">
        <f t="shared" si="163"/>
        <v>2018196</v>
      </c>
      <c r="BX199" s="249">
        <v>196</v>
      </c>
      <c r="BY199" s="249" t="str">
        <f t="shared" si="164"/>
        <v>4AWD</v>
      </c>
      <c r="BZ199" s="249" t="str">
        <f t="shared" si="165"/>
        <v>LENO</v>
      </c>
      <c r="CA199" s="249" t="str">
        <f t="shared" si="166"/>
        <v>McCALLUM</v>
      </c>
      <c r="CB199" s="249" t="str">
        <f t="shared" si="167"/>
        <v>VW Golf 7R</v>
      </c>
      <c r="CC199" s="249">
        <f t="shared" si="168"/>
        <v>10.971</v>
      </c>
      <c r="CD199" s="345">
        <f t="shared" si="169"/>
        <v>43365</v>
      </c>
      <c r="CE199" s="249">
        <f t="array" ref="CE199">MIN(IF(C:C=BU199,M:M))</f>
        <v>10.971</v>
      </c>
      <c r="CF199" s="249" t="b">
        <f t="shared" si="170"/>
        <v>1</v>
      </c>
    </row>
    <row r="200" spans="1:84" x14ac:dyDescent="0.3">
      <c r="A200" s="249" t="str">
        <f>B200&amp;COUNTIF(B$4:$B200,B200)</f>
        <v>201764</v>
      </c>
      <c r="B200" s="249">
        <f t="shared" si="151"/>
        <v>2017</v>
      </c>
      <c r="C200" s="249" t="str">
        <f t="shared" si="152"/>
        <v>4SClaytonRockman</v>
      </c>
      <c r="D200" s="268" t="str">
        <f>N200&amp;COUNTIF(N$4:$N200,N200)</f>
        <v>4308618</v>
      </c>
      <c r="E200" s="268" t="str">
        <f>F200&amp;COUNTIF(F$4:$F200,F200)</f>
        <v>430864S3</v>
      </c>
      <c r="F200" s="268" t="str">
        <f t="shared" si="153"/>
        <v>430864S</v>
      </c>
      <c r="G200" s="249" t="str">
        <f>I200&amp;COUNTIF($I$4:I200,I200)</f>
        <v>4S26</v>
      </c>
      <c r="I200" s="249" t="s">
        <v>4</v>
      </c>
      <c r="J200" s="249" t="s">
        <v>186</v>
      </c>
      <c r="K200" s="249" t="s">
        <v>582</v>
      </c>
      <c r="L200" s="249" t="s">
        <v>411</v>
      </c>
      <c r="M200" s="249">
        <v>14.694000000000001</v>
      </c>
      <c r="N200" s="268">
        <v>43086</v>
      </c>
      <c r="O200" s="241"/>
      <c r="S200" s="249" t="str">
        <f t="shared" si="154"/>
        <v>-</v>
      </c>
      <c r="T200" s="249" t="str">
        <f t="shared" si="144"/>
        <v>4EX197</v>
      </c>
      <c r="U200" s="249">
        <v>197</v>
      </c>
      <c r="V200" s="249">
        <f t="shared" si="145"/>
        <v>0</v>
      </c>
      <c r="W200" s="249">
        <f t="shared" si="146"/>
        <v>0</v>
      </c>
      <c r="X200" s="249">
        <f t="shared" si="147"/>
        <v>0</v>
      </c>
      <c r="Y200" s="249">
        <f t="shared" si="148"/>
        <v>0</v>
      </c>
      <c r="Z200" s="249" t="str">
        <f t="shared" si="149"/>
        <v>-</v>
      </c>
      <c r="AA200" s="268">
        <f t="shared" si="150"/>
        <v>0</v>
      </c>
      <c r="AB200" s="269"/>
      <c r="AC200" s="292" t="e">
        <f t="shared" si="155"/>
        <v>#NUM!</v>
      </c>
      <c r="AD200" s="249">
        <v>197</v>
      </c>
      <c r="AE200" s="249" t="str">
        <f t="shared" si="156"/>
        <v>-</v>
      </c>
      <c r="AF200" s="203" t="str">
        <f t="shared" si="157"/>
        <v>-</v>
      </c>
      <c r="AG200" s="204" t="str">
        <f t="shared" si="158"/>
        <v>-</v>
      </c>
      <c r="AH200" s="249" t="str">
        <f t="shared" si="159"/>
        <v>-</v>
      </c>
      <c r="AI200" s="249" t="str">
        <f t="shared" si="160"/>
        <v>-</v>
      </c>
      <c r="AJ200" s="268" t="str">
        <f t="shared" si="161"/>
        <v>-</v>
      </c>
      <c r="AK200" s="249" t="str">
        <f t="shared" si="143"/>
        <v>- -</v>
      </c>
      <c r="AL200" s="249" t="str">
        <f>COUNTIF($AK$4:AK200,AK200)&amp;AK200</f>
        <v>86- -</v>
      </c>
      <c r="AM200" s="138"/>
      <c r="AN200" s="138"/>
      <c r="BT200" s="249" t="str">
        <f>CF200&amp;COUNTIF($CF$4:CF200,CF200)</f>
        <v>TRUE96</v>
      </c>
      <c r="BU200" s="334" t="str">
        <f t="shared" si="162"/>
        <v>4AWDDENZALNAIDOO</v>
      </c>
      <c r="BW200" s="241" t="str">
        <f t="shared" si="163"/>
        <v>2018197</v>
      </c>
      <c r="BX200" s="249">
        <v>197</v>
      </c>
      <c r="BY200" s="249" t="str">
        <f t="shared" si="164"/>
        <v>4AWD</v>
      </c>
      <c r="BZ200" s="249" t="str">
        <f t="shared" si="165"/>
        <v>DENZAL</v>
      </c>
      <c r="CA200" s="249" t="str">
        <f t="shared" si="166"/>
        <v>NAIDOO</v>
      </c>
      <c r="CB200" s="249" t="str">
        <f t="shared" si="167"/>
        <v>VW GOLF 7R</v>
      </c>
      <c r="CC200" s="249">
        <f t="shared" si="168"/>
        <v>11.108000000000001</v>
      </c>
      <c r="CD200" s="345">
        <f t="shared" si="169"/>
        <v>43365</v>
      </c>
      <c r="CE200" s="249">
        <f t="array" ref="CE200">MIN(IF(C:C=BU200,M:M))</f>
        <v>11.108000000000001</v>
      </c>
      <c r="CF200" s="249" t="b">
        <f t="shared" si="170"/>
        <v>1</v>
      </c>
    </row>
    <row r="201" spans="1:84" x14ac:dyDescent="0.3">
      <c r="A201" s="249" t="str">
        <f>B201&amp;COUNTIF(B$4:$B201,B201)</f>
        <v>201765</v>
      </c>
      <c r="B201" s="249">
        <f t="shared" si="151"/>
        <v>2017</v>
      </c>
      <c r="C201" s="249" t="str">
        <f t="shared" si="152"/>
        <v>4SAldonGouws</v>
      </c>
      <c r="D201" s="268" t="str">
        <f>N201&amp;COUNTIF(N$4:$N201,N201)</f>
        <v>4308619</v>
      </c>
      <c r="E201" s="268" t="str">
        <f>F201&amp;COUNTIF(F$4:$F201,F201)</f>
        <v>430864S4</v>
      </c>
      <c r="F201" s="268" t="str">
        <f t="shared" si="153"/>
        <v>430864S</v>
      </c>
      <c r="G201" s="249" t="str">
        <f>I201&amp;COUNTIF($I$4:I201,I201)</f>
        <v>4S27</v>
      </c>
      <c r="I201" s="249" t="s">
        <v>4</v>
      </c>
      <c r="J201" s="249" t="s">
        <v>583</v>
      </c>
      <c r="K201" s="249" t="s">
        <v>200</v>
      </c>
      <c r="L201" s="249" t="s">
        <v>426</v>
      </c>
      <c r="M201" s="249">
        <v>15.586</v>
      </c>
      <c r="N201" s="268">
        <v>43086</v>
      </c>
      <c r="O201" s="241"/>
      <c r="S201" s="249" t="str">
        <f t="shared" si="154"/>
        <v>-</v>
      </c>
      <c r="T201" s="249" t="str">
        <f t="shared" si="144"/>
        <v>4EX198</v>
      </c>
      <c r="U201" s="249">
        <v>198</v>
      </c>
      <c r="V201" s="249">
        <f t="shared" si="145"/>
        <v>0</v>
      </c>
      <c r="W201" s="249">
        <f t="shared" si="146"/>
        <v>0</v>
      </c>
      <c r="X201" s="249">
        <f t="shared" si="147"/>
        <v>0</v>
      </c>
      <c r="Y201" s="249">
        <f t="shared" si="148"/>
        <v>0</v>
      </c>
      <c r="Z201" s="249" t="str">
        <f t="shared" si="149"/>
        <v>-</v>
      </c>
      <c r="AA201" s="268">
        <f t="shared" si="150"/>
        <v>0</v>
      </c>
      <c r="AB201" s="269"/>
      <c r="AC201" s="292" t="e">
        <f t="shared" si="155"/>
        <v>#NUM!</v>
      </c>
      <c r="AD201" s="249">
        <v>198</v>
      </c>
      <c r="AE201" s="249" t="str">
        <f t="shared" si="156"/>
        <v>-</v>
      </c>
      <c r="AF201" s="203" t="str">
        <f t="shared" si="157"/>
        <v>-</v>
      </c>
      <c r="AG201" s="204" t="str">
        <f t="shared" si="158"/>
        <v>-</v>
      </c>
      <c r="AH201" s="249" t="str">
        <f t="shared" si="159"/>
        <v>-</v>
      </c>
      <c r="AI201" s="249" t="str">
        <f t="shared" si="160"/>
        <v>-</v>
      </c>
      <c r="AJ201" s="268" t="str">
        <f t="shared" si="161"/>
        <v>-</v>
      </c>
      <c r="AK201" s="249" t="str">
        <f t="shared" si="143"/>
        <v>- -</v>
      </c>
      <c r="AL201" s="249" t="str">
        <f>COUNTIF($AK$4:AK201,AK201)&amp;AK201</f>
        <v>87- -</v>
      </c>
      <c r="AM201" s="138"/>
      <c r="AN201" s="138"/>
      <c r="BT201" s="249" t="str">
        <f>CF201&amp;COUNTIF($CF$4:CF201,CF201)</f>
        <v>TRUE97</v>
      </c>
      <c r="BU201" s="334" t="str">
        <f t="shared" si="162"/>
        <v>4AWDENVERAMIEN</v>
      </c>
      <c r="BW201" s="241" t="str">
        <f t="shared" si="163"/>
        <v>2018198</v>
      </c>
      <c r="BX201" s="249">
        <v>198</v>
      </c>
      <c r="BY201" s="249" t="str">
        <f t="shared" si="164"/>
        <v>4AWD</v>
      </c>
      <c r="BZ201" s="249" t="str">
        <f t="shared" si="165"/>
        <v>ENVER</v>
      </c>
      <c r="CA201" s="249" t="str">
        <f t="shared" si="166"/>
        <v>AMIEN</v>
      </c>
      <c r="CB201" s="249" t="str">
        <f t="shared" si="167"/>
        <v>VW GTI 3</v>
      </c>
      <c r="CC201" s="249">
        <f t="shared" si="168"/>
        <v>11.234999999999999</v>
      </c>
      <c r="CD201" s="345">
        <f t="shared" si="169"/>
        <v>43365</v>
      </c>
      <c r="CE201" s="249">
        <f t="array" ref="CE201">MIN(IF(C:C=BU201,M:M))</f>
        <v>11.234999999999999</v>
      </c>
      <c r="CF201" s="249" t="b">
        <f t="shared" si="170"/>
        <v>1</v>
      </c>
    </row>
    <row r="202" spans="1:84" x14ac:dyDescent="0.3">
      <c r="A202" s="249" t="str">
        <f>B202&amp;COUNTIF(B$4:$B202,B202)</f>
        <v>201766</v>
      </c>
      <c r="B202" s="249">
        <f t="shared" si="151"/>
        <v>2017</v>
      </c>
      <c r="C202" s="249" t="str">
        <f t="shared" si="152"/>
        <v>4SAndriesKnoetze</v>
      </c>
      <c r="D202" s="268" t="str">
        <f>N202&amp;COUNTIF(N$4:$N202,N202)</f>
        <v>4308620</v>
      </c>
      <c r="E202" s="268" t="str">
        <f>F202&amp;COUNTIF(F$4:$F202,F202)</f>
        <v>430864S5</v>
      </c>
      <c r="F202" s="268" t="str">
        <f t="shared" si="153"/>
        <v>430864S</v>
      </c>
      <c r="G202" s="249" t="str">
        <f>I202&amp;COUNTIF($I$4:I202,I202)</f>
        <v>4S28</v>
      </c>
      <c r="I202" s="249" t="s">
        <v>4</v>
      </c>
      <c r="J202" s="249" t="s">
        <v>663</v>
      </c>
      <c r="K202" s="249" t="s">
        <v>664</v>
      </c>
      <c r="L202" s="249" t="s">
        <v>487</v>
      </c>
      <c r="M202" s="249">
        <v>16.515999999999998</v>
      </c>
      <c r="N202" s="268">
        <v>43086</v>
      </c>
      <c r="O202" s="241"/>
      <c r="S202" s="249" t="str">
        <f t="shared" si="154"/>
        <v>-</v>
      </c>
      <c r="T202" s="249" t="str">
        <f t="shared" si="144"/>
        <v>4EX199</v>
      </c>
      <c r="U202" s="249">
        <v>199</v>
      </c>
      <c r="V202" s="249">
        <f t="shared" si="145"/>
        <v>0</v>
      </c>
      <c r="W202" s="249">
        <f t="shared" si="146"/>
        <v>0</v>
      </c>
      <c r="X202" s="249">
        <f t="shared" si="147"/>
        <v>0</v>
      </c>
      <c r="Y202" s="249">
        <f t="shared" si="148"/>
        <v>0</v>
      </c>
      <c r="Z202" s="249" t="str">
        <f t="shared" si="149"/>
        <v>-</v>
      </c>
      <c r="AA202" s="268">
        <f t="shared" si="150"/>
        <v>0</v>
      </c>
      <c r="AB202" s="269"/>
      <c r="AC202" s="292" t="e">
        <f t="shared" si="155"/>
        <v>#NUM!</v>
      </c>
      <c r="AD202" s="249">
        <v>199</v>
      </c>
      <c r="AE202" s="249" t="str">
        <f t="shared" si="156"/>
        <v>-</v>
      </c>
      <c r="AF202" s="203" t="str">
        <f t="shared" si="157"/>
        <v>-</v>
      </c>
      <c r="AG202" s="204" t="str">
        <f t="shared" si="158"/>
        <v>-</v>
      </c>
      <c r="AH202" s="249" t="str">
        <f t="shared" si="159"/>
        <v>-</v>
      </c>
      <c r="AI202" s="249" t="str">
        <f t="shared" si="160"/>
        <v>-</v>
      </c>
      <c r="AJ202" s="268" t="str">
        <f t="shared" si="161"/>
        <v>-</v>
      </c>
      <c r="AK202" s="249" t="str">
        <f t="shared" si="143"/>
        <v>- -</v>
      </c>
      <c r="AL202" s="249" t="str">
        <f>COUNTIF($AK$4:AK202,AK202)&amp;AK202</f>
        <v>88- -</v>
      </c>
      <c r="AM202" s="138"/>
      <c r="AN202" s="138"/>
      <c r="BT202" s="249" t="str">
        <f>CF202&amp;COUNTIF($CF$4:CF202,CF202)</f>
        <v>TRUE98</v>
      </c>
      <c r="BU202" s="334" t="str">
        <f t="shared" si="162"/>
        <v>4AWDCLAYTONDANIELS</v>
      </c>
      <c r="BW202" s="241" t="str">
        <f t="shared" si="163"/>
        <v>2018199</v>
      </c>
      <c r="BX202" s="249">
        <v>199</v>
      </c>
      <c r="BY202" s="249" t="str">
        <f t="shared" si="164"/>
        <v>4AWD</v>
      </c>
      <c r="BZ202" s="249" t="str">
        <f t="shared" si="165"/>
        <v>CLAYTON</v>
      </c>
      <c r="CA202" s="249" t="str">
        <f t="shared" si="166"/>
        <v>DANIELS</v>
      </c>
      <c r="CB202" s="249" t="str">
        <f t="shared" si="167"/>
        <v>Audi S3</v>
      </c>
      <c r="CC202" s="249">
        <f t="shared" si="168"/>
        <v>11.29</v>
      </c>
      <c r="CD202" s="345">
        <f t="shared" si="169"/>
        <v>43365</v>
      </c>
      <c r="CE202" s="249">
        <f t="array" ref="CE202">MIN(IF(C:C=BU202,M:M))</f>
        <v>11.29</v>
      </c>
      <c r="CF202" s="249" t="b">
        <f t="shared" si="170"/>
        <v>1</v>
      </c>
    </row>
    <row r="203" spans="1:84" x14ac:dyDescent="0.3">
      <c r="A203" s="249" t="str">
        <f>B203&amp;COUNTIF(B$4:$B203,B203)</f>
        <v>201767</v>
      </c>
      <c r="B203" s="249">
        <f t="shared" si="151"/>
        <v>2017</v>
      </c>
      <c r="C203" s="249" t="str">
        <f t="shared" si="152"/>
        <v>6BRHermanMostert</v>
      </c>
      <c r="D203" s="268" t="str">
        <f>N203&amp;COUNTIF(N$4:$N203,N203)</f>
        <v>4308621</v>
      </c>
      <c r="E203" s="268" t="str">
        <f>F203&amp;COUNTIF(F$4:$F203,F203)</f>
        <v>430866BR1</v>
      </c>
      <c r="F203" s="268" t="str">
        <f t="shared" si="153"/>
        <v>430866BR</v>
      </c>
      <c r="G203" s="249" t="str">
        <f>I203&amp;COUNTIF($I$4:I203,I203)</f>
        <v>6BR10</v>
      </c>
      <c r="I203" s="249" t="s">
        <v>5</v>
      </c>
      <c r="J203" s="249" t="s">
        <v>587</v>
      </c>
      <c r="K203" s="249" t="s">
        <v>227</v>
      </c>
      <c r="L203" s="249" t="s">
        <v>430</v>
      </c>
      <c r="M203" s="249">
        <v>12.105</v>
      </c>
      <c r="N203" s="268">
        <v>43086</v>
      </c>
      <c r="O203" s="241"/>
      <c r="S203" s="249" t="str">
        <f t="shared" si="154"/>
        <v>-</v>
      </c>
      <c r="T203" s="249" t="str">
        <f t="shared" si="144"/>
        <v>4EX200</v>
      </c>
      <c r="U203" s="249">
        <v>200</v>
      </c>
      <c r="V203" s="249">
        <f t="shared" si="145"/>
        <v>0</v>
      </c>
      <c r="W203" s="249">
        <f t="shared" si="146"/>
        <v>0</v>
      </c>
      <c r="X203" s="249">
        <f t="shared" si="147"/>
        <v>0</v>
      </c>
      <c r="Y203" s="249">
        <f t="shared" si="148"/>
        <v>0</v>
      </c>
      <c r="Z203" s="249" t="str">
        <f t="shared" si="149"/>
        <v>-</v>
      </c>
      <c r="AA203" s="268">
        <f t="shared" si="150"/>
        <v>0</v>
      </c>
      <c r="AB203" s="269"/>
      <c r="AC203" s="292" t="e">
        <f t="shared" si="155"/>
        <v>#NUM!</v>
      </c>
      <c r="AD203" s="249">
        <v>200</v>
      </c>
      <c r="AE203" s="249" t="str">
        <f t="shared" si="156"/>
        <v>-</v>
      </c>
      <c r="AF203" s="203" t="str">
        <f t="shared" si="157"/>
        <v>-</v>
      </c>
      <c r="AG203" s="204" t="str">
        <f t="shared" si="158"/>
        <v>-</v>
      </c>
      <c r="AH203" s="249" t="str">
        <f t="shared" si="159"/>
        <v>-</v>
      </c>
      <c r="AI203" s="249" t="str">
        <f t="shared" si="160"/>
        <v>-</v>
      </c>
      <c r="AJ203" s="268" t="str">
        <f t="shared" si="161"/>
        <v>-</v>
      </c>
      <c r="AK203" s="249" t="str">
        <f t="shared" si="143"/>
        <v>- -</v>
      </c>
      <c r="AL203" s="249" t="str">
        <f>COUNTIF($AK$4:AK203,AK203)&amp;AK203</f>
        <v>89- -</v>
      </c>
      <c r="AM203" s="138"/>
      <c r="AN203" s="138"/>
      <c r="BT203" s="249" t="str">
        <f>CF203&amp;COUNTIF($CF$4:CF203,CF203)</f>
        <v>TRUE99</v>
      </c>
      <c r="BU203" s="334" t="str">
        <f t="shared" si="162"/>
        <v>4AWDSHIVENNAICKER</v>
      </c>
      <c r="BW203" s="241" t="str">
        <f t="shared" si="163"/>
        <v>2018200</v>
      </c>
      <c r="BX203" s="249">
        <v>200</v>
      </c>
      <c r="BY203" s="249" t="str">
        <f t="shared" si="164"/>
        <v>4AWD</v>
      </c>
      <c r="BZ203" s="249" t="str">
        <f t="shared" si="165"/>
        <v>SHIVEN</v>
      </c>
      <c r="CA203" s="249" t="str">
        <f t="shared" si="166"/>
        <v>NAICKER</v>
      </c>
      <c r="CB203" s="249" t="str">
        <f t="shared" si="167"/>
        <v>VW GOLF 7R</v>
      </c>
      <c r="CC203" s="249">
        <f t="shared" si="168"/>
        <v>11.29</v>
      </c>
      <c r="CD203" s="345">
        <f t="shared" si="169"/>
        <v>43365</v>
      </c>
      <c r="CE203" s="249">
        <f t="array" ref="CE203">MIN(IF(C:C=BU203,M:M))</f>
        <v>11.29</v>
      </c>
      <c r="CF203" s="249" t="b">
        <f t="shared" si="170"/>
        <v>1</v>
      </c>
    </row>
    <row r="204" spans="1:84" x14ac:dyDescent="0.3">
      <c r="A204" s="249" t="str">
        <f>B204&amp;COUNTIF(B$4:$B204,B204)</f>
        <v>201768</v>
      </c>
      <c r="B204" s="249">
        <f t="shared" si="151"/>
        <v>2017</v>
      </c>
      <c r="C204" s="249" t="str">
        <f t="shared" si="152"/>
        <v>6AWDTheunisVan Schalkwyk</v>
      </c>
      <c r="D204" s="268" t="str">
        <f>N204&amp;COUNTIF(N$4:$N204,N204)</f>
        <v>4308622</v>
      </c>
      <c r="E204" s="268" t="str">
        <f>F204&amp;COUNTIF(F$4:$F204,F204)</f>
        <v>430866AWD1</v>
      </c>
      <c r="F204" s="268" t="str">
        <f t="shared" si="153"/>
        <v>430866AWD</v>
      </c>
      <c r="G204" s="249" t="str">
        <f>I204&amp;COUNTIF($I$4:I204,I204)</f>
        <v>6AWD12</v>
      </c>
      <c r="I204" s="249" t="s">
        <v>84</v>
      </c>
      <c r="J204" s="249" t="s">
        <v>261</v>
      </c>
      <c r="K204" s="249" t="s">
        <v>814</v>
      </c>
      <c r="L204" s="249" t="s">
        <v>429</v>
      </c>
      <c r="M204" s="249">
        <v>10.769</v>
      </c>
      <c r="N204" s="268">
        <v>43086</v>
      </c>
      <c r="O204" s="241"/>
      <c r="S204" s="249" t="str">
        <f t="shared" si="154"/>
        <v>-</v>
      </c>
      <c r="T204" s="249" t="str">
        <f t="shared" si="144"/>
        <v>4EX201</v>
      </c>
      <c r="U204" s="249">
        <v>201</v>
      </c>
      <c r="V204" s="249">
        <f t="shared" si="145"/>
        <v>0</v>
      </c>
      <c r="W204" s="249">
        <f t="shared" si="146"/>
        <v>0</v>
      </c>
      <c r="X204" s="249">
        <f t="shared" si="147"/>
        <v>0</v>
      </c>
      <c r="Y204" s="249">
        <f t="shared" si="148"/>
        <v>0</v>
      </c>
      <c r="Z204" s="249" t="str">
        <f t="shared" si="149"/>
        <v>-</v>
      </c>
      <c r="AA204" s="268">
        <f t="shared" si="150"/>
        <v>0</v>
      </c>
      <c r="AB204" s="269"/>
      <c r="AC204" s="292" t="e">
        <f t="shared" si="155"/>
        <v>#NUM!</v>
      </c>
      <c r="AD204" s="249">
        <v>201</v>
      </c>
      <c r="AE204" s="249" t="str">
        <f t="shared" si="156"/>
        <v>-</v>
      </c>
      <c r="AF204" s="203" t="str">
        <f t="shared" si="157"/>
        <v>-</v>
      </c>
      <c r="AG204" s="204" t="str">
        <f t="shared" si="158"/>
        <v>-</v>
      </c>
      <c r="AH204" s="249" t="str">
        <f t="shared" si="159"/>
        <v>-</v>
      </c>
      <c r="AI204" s="249" t="str">
        <f t="shared" si="160"/>
        <v>-</v>
      </c>
      <c r="AJ204" s="268" t="str">
        <f t="shared" si="161"/>
        <v>-</v>
      </c>
      <c r="AK204" s="249" t="str">
        <f t="shared" si="143"/>
        <v>- -</v>
      </c>
      <c r="AL204" s="249" t="str">
        <f>COUNTIF($AK$4:AK204,AK204)&amp;AK204</f>
        <v>90- -</v>
      </c>
      <c r="AM204" s="138"/>
      <c r="AN204" s="138"/>
      <c r="BT204" s="249" t="str">
        <f>CF204&amp;COUNTIF($CF$4:CF204,CF204)</f>
        <v>TRUE100</v>
      </c>
      <c r="BU204" s="334" t="str">
        <f t="shared" si="162"/>
        <v>4AWDHASSANMOOSA</v>
      </c>
      <c r="BW204" s="241" t="str">
        <f t="shared" si="163"/>
        <v>2018201</v>
      </c>
      <c r="BX204" s="249">
        <v>201</v>
      </c>
      <c r="BY204" s="249" t="str">
        <f t="shared" si="164"/>
        <v>4AWD</v>
      </c>
      <c r="BZ204" s="249" t="str">
        <f t="shared" si="165"/>
        <v>HASSAN</v>
      </c>
      <c r="CA204" s="249" t="str">
        <f t="shared" si="166"/>
        <v>MOOSA</v>
      </c>
      <c r="CB204" s="249" t="str">
        <f t="shared" si="167"/>
        <v>MERCEDEZ A45</v>
      </c>
      <c r="CC204" s="249">
        <f t="shared" si="168"/>
        <v>11.679</v>
      </c>
      <c r="CD204" s="345">
        <f t="shared" si="169"/>
        <v>43365</v>
      </c>
      <c r="CE204" s="249">
        <f t="array" ref="CE204">MIN(IF(C:C=BU204,M:M))</f>
        <v>11.679</v>
      </c>
      <c r="CF204" s="249" t="b">
        <f t="shared" si="170"/>
        <v>1</v>
      </c>
    </row>
    <row r="205" spans="1:84" x14ac:dyDescent="0.3">
      <c r="A205" s="249" t="str">
        <f>B205&amp;COUNTIF(B$4:$B205,B205)</f>
        <v>201769</v>
      </c>
      <c r="B205" s="249">
        <f t="shared" si="151"/>
        <v>2017</v>
      </c>
      <c r="C205" s="249" t="str">
        <f t="shared" si="152"/>
        <v>6AWDCraigLawrence</v>
      </c>
      <c r="D205" s="268" t="str">
        <f>N205&amp;COUNTIF(N$4:$N205,N205)</f>
        <v>4308623</v>
      </c>
      <c r="E205" s="268" t="str">
        <f>F205&amp;COUNTIF(F$4:$F205,F205)</f>
        <v>430866AWD2</v>
      </c>
      <c r="F205" s="268" t="str">
        <f t="shared" si="153"/>
        <v>430866AWD</v>
      </c>
      <c r="G205" s="249" t="str">
        <f>I205&amp;COUNTIF($I$4:I205,I205)</f>
        <v>6AWD13</v>
      </c>
      <c r="I205" s="249" t="s">
        <v>84</v>
      </c>
      <c r="J205" s="249" t="s">
        <v>213</v>
      </c>
      <c r="K205" s="249" t="s">
        <v>214</v>
      </c>
      <c r="L205" s="249" t="s">
        <v>485</v>
      </c>
      <c r="M205" s="249">
        <v>10.834</v>
      </c>
      <c r="N205" s="268">
        <v>43086</v>
      </c>
      <c r="O205" s="241"/>
      <c r="S205" s="249" t="str">
        <f t="shared" si="154"/>
        <v>-</v>
      </c>
      <c r="T205" s="249" t="str">
        <f t="shared" si="144"/>
        <v>4EX202</v>
      </c>
      <c r="U205" s="249">
        <v>202</v>
      </c>
      <c r="V205" s="249">
        <f t="shared" si="145"/>
        <v>0</v>
      </c>
      <c r="W205" s="249">
        <f t="shared" si="146"/>
        <v>0</v>
      </c>
      <c r="X205" s="249">
        <f t="shared" si="147"/>
        <v>0</v>
      </c>
      <c r="Y205" s="249">
        <f t="shared" si="148"/>
        <v>0</v>
      </c>
      <c r="Z205" s="249" t="str">
        <f t="shared" si="149"/>
        <v>-</v>
      </c>
      <c r="AA205" s="268">
        <f t="shared" si="150"/>
        <v>0</v>
      </c>
      <c r="AB205" s="269"/>
      <c r="AC205" s="292" t="e">
        <f t="shared" si="155"/>
        <v>#NUM!</v>
      </c>
      <c r="AD205" s="249">
        <v>202</v>
      </c>
      <c r="AE205" s="249" t="str">
        <f t="shared" si="156"/>
        <v>-</v>
      </c>
      <c r="AF205" s="203" t="str">
        <f t="shared" si="157"/>
        <v>-</v>
      </c>
      <c r="AG205" s="204" t="str">
        <f t="shared" si="158"/>
        <v>-</v>
      </c>
      <c r="AH205" s="249" t="str">
        <f t="shared" si="159"/>
        <v>-</v>
      </c>
      <c r="AI205" s="249" t="str">
        <f t="shared" si="160"/>
        <v>-</v>
      </c>
      <c r="AJ205" s="268" t="str">
        <f t="shared" si="161"/>
        <v>-</v>
      </c>
      <c r="AK205" s="249" t="str">
        <f t="shared" si="143"/>
        <v>- -</v>
      </c>
      <c r="AL205" s="249" t="str">
        <f>COUNTIF($AK$4:AK205,AK205)&amp;AK205</f>
        <v>91- -</v>
      </c>
      <c r="AM205" s="138"/>
      <c r="AN205" s="138"/>
      <c r="BT205" s="249" t="str">
        <f>CF205&amp;COUNTIF($CF$4:CF205,CF205)</f>
        <v>TRUE101</v>
      </c>
      <c r="BU205" s="334" t="str">
        <f t="shared" si="162"/>
        <v>4AWDJAMIANQUIRK</v>
      </c>
      <c r="BW205" s="241" t="str">
        <f t="shared" si="163"/>
        <v>2018202</v>
      </c>
      <c r="BX205" s="249">
        <v>202</v>
      </c>
      <c r="BY205" s="249" t="str">
        <f t="shared" si="164"/>
        <v>4AWD</v>
      </c>
      <c r="BZ205" s="249" t="str">
        <f t="shared" si="165"/>
        <v>JAMIAN</v>
      </c>
      <c r="CA205" s="249" t="str">
        <f t="shared" si="166"/>
        <v>QUIRK</v>
      </c>
      <c r="CB205" s="249" t="str">
        <f t="shared" si="167"/>
        <v>VW GOLF 7</v>
      </c>
      <c r="CC205" s="249">
        <f t="shared" si="168"/>
        <v>12.882999999999999</v>
      </c>
      <c r="CD205" s="345">
        <f t="shared" si="169"/>
        <v>43365</v>
      </c>
      <c r="CE205" s="249">
        <f t="array" ref="CE205">MIN(IF(C:C=BU205,M:M))</f>
        <v>12.882999999999999</v>
      </c>
      <c r="CF205" s="249" t="b">
        <f t="shared" si="170"/>
        <v>1</v>
      </c>
    </row>
    <row r="206" spans="1:84" x14ac:dyDescent="0.3">
      <c r="A206" s="249" t="str">
        <f>B206&amp;COUNTIF(B$4:$B206,B206)</f>
        <v>201770</v>
      </c>
      <c r="B206" s="249">
        <f t="shared" si="151"/>
        <v>2017</v>
      </c>
      <c r="C206" s="249" t="str">
        <f t="shared" si="152"/>
        <v>6AWDJacquesKlase</v>
      </c>
      <c r="D206" s="268" t="str">
        <f>N206&amp;COUNTIF(N$4:$N206,N206)</f>
        <v>4308624</v>
      </c>
      <c r="E206" s="268" t="str">
        <f>F206&amp;COUNTIF(F$4:$F206,F206)</f>
        <v>430866AWD3</v>
      </c>
      <c r="F206" s="268" t="str">
        <f t="shared" si="153"/>
        <v>430866AWD</v>
      </c>
      <c r="G206" s="249" t="str">
        <f>I206&amp;COUNTIF($I$4:I206,I206)</f>
        <v>6AWD14</v>
      </c>
      <c r="I206" s="249" t="s">
        <v>84</v>
      </c>
      <c r="J206" s="249" t="s">
        <v>210</v>
      </c>
      <c r="K206" s="249" t="s">
        <v>211</v>
      </c>
      <c r="L206" s="249" t="s">
        <v>429</v>
      </c>
      <c r="M206" s="249">
        <v>11.18</v>
      </c>
      <c r="N206" s="268">
        <v>43086</v>
      </c>
      <c r="O206" s="241"/>
      <c r="S206" s="249" t="str">
        <f t="shared" si="154"/>
        <v>-</v>
      </c>
      <c r="T206" s="249" t="str">
        <f t="shared" si="144"/>
        <v>4EX203</v>
      </c>
      <c r="U206" s="249">
        <v>203</v>
      </c>
      <c r="V206" s="249">
        <f t="shared" si="145"/>
        <v>0</v>
      </c>
      <c r="W206" s="249">
        <f t="shared" si="146"/>
        <v>0</v>
      </c>
      <c r="X206" s="249">
        <f t="shared" si="147"/>
        <v>0</v>
      </c>
      <c r="Y206" s="249">
        <f t="shared" si="148"/>
        <v>0</v>
      </c>
      <c r="Z206" s="249" t="str">
        <f t="shared" si="149"/>
        <v>-</v>
      </c>
      <c r="AA206" s="268">
        <f t="shared" si="150"/>
        <v>0</v>
      </c>
      <c r="AB206" s="269"/>
      <c r="AC206" s="292" t="e">
        <f t="shared" si="155"/>
        <v>#NUM!</v>
      </c>
      <c r="BT206" s="249" t="str">
        <f>CF206&amp;COUNTIF($CF$4:CF206,CF206)</f>
        <v>TRUE102</v>
      </c>
      <c r="BU206" s="334" t="str">
        <f t="shared" si="162"/>
        <v>4BFPRESHENNAZCKER</v>
      </c>
      <c r="BW206" s="241" t="str">
        <f t="shared" si="163"/>
        <v>2018203</v>
      </c>
      <c r="BX206" s="249">
        <v>203</v>
      </c>
      <c r="BY206" s="249" t="str">
        <f t="shared" si="164"/>
        <v>4BF</v>
      </c>
      <c r="BZ206" s="249" t="str">
        <f t="shared" si="165"/>
        <v>PRESHEN</v>
      </c>
      <c r="CA206" s="249" t="str">
        <f t="shared" si="166"/>
        <v>NAZCKER</v>
      </c>
      <c r="CB206" s="249" t="str">
        <f t="shared" si="167"/>
        <v>VW SIROCCO</v>
      </c>
      <c r="CC206" s="249">
        <f t="shared" si="168"/>
        <v>11.62</v>
      </c>
      <c r="CD206" s="345">
        <f t="shared" si="169"/>
        <v>43365</v>
      </c>
      <c r="CE206" s="249">
        <f t="array" ref="CE206">MIN(IF(C:C=BU206,M:M))</f>
        <v>11.62</v>
      </c>
      <c r="CF206" s="249" t="b">
        <f t="shared" si="170"/>
        <v>1</v>
      </c>
    </row>
    <row r="207" spans="1:84" x14ac:dyDescent="0.3">
      <c r="A207" s="249" t="str">
        <f>B207&amp;COUNTIF(B$4:$B207,B207)</f>
        <v>201771</v>
      </c>
      <c r="B207" s="249">
        <f t="shared" si="151"/>
        <v>2017</v>
      </c>
      <c r="C207" s="249" t="str">
        <f t="shared" si="152"/>
        <v>6AWDGordonNicholson</v>
      </c>
      <c r="D207" s="268" t="str">
        <f>N207&amp;COUNTIF(N$4:$N207,N207)</f>
        <v>4308625</v>
      </c>
      <c r="E207" s="268" t="str">
        <f>F207&amp;COUNTIF(F$4:$F207,F207)</f>
        <v>430866AWD4</v>
      </c>
      <c r="F207" s="268" t="str">
        <f t="shared" si="153"/>
        <v>430866AWD</v>
      </c>
      <c r="G207" s="249" t="str">
        <f>I207&amp;COUNTIF($I$4:I207,I207)</f>
        <v>6AWD15</v>
      </c>
      <c r="I207" s="249" t="s">
        <v>84</v>
      </c>
      <c r="J207" s="249" t="s">
        <v>75</v>
      </c>
      <c r="K207" s="249" t="s">
        <v>231</v>
      </c>
      <c r="L207" s="249" t="s">
        <v>429</v>
      </c>
      <c r="M207" s="249">
        <v>11.35</v>
      </c>
      <c r="N207" s="268">
        <v>43086</v>
      </c>
      <c r="O207" s="241"/>
      <c r="S207" s="249" t="str">
        <f t="shared" si="154"/>
        <v>-</v>
      </c>
      <c r="T207" s="249" t="str">
        <f t="shared" si="144"/>
        <v>4EX204</v>
      </c>
      <c r="U207" s="249">
        <v>204</v>
      </c>
      <c r="V207" s="249">
        <f t="shared" si="145"/>
        <v>0</v>
      </c>
      <c r="W207" s="249">
        <f t="shared" si="146"/>
        <v>0</v>
      </c>
      <c r="X207" s="249">
        <f t="shared" si="147"/>
        <v>0</v>
      </c>
      <c r="Y207" s="249">
        <f t="shared" si="148"/>
        <v>0</v>
      </c>
      <c r="Z207" s="249" t="str">
        <f t="shared" si="149"/>
        <v>-</v>
      </c>
      <c r="AA207" s="268">
        <f t="shared" si="150"/>
        <v>0</v>
      </c>
      <c r="AB207" s="269"/>
      <c r="AC207" s="292" t="e">
        <f t="shared" si="155"/>
        <v>#NUM!</v>
      </c>
      <c r="BT207" s="249" t="str">
        <f>CF207&amp;COUNTIF($CF$4:CF207,CF207)</f>
        <v>TRUE103</v>
      </c>
      <c r="BU207" s="334" t="str">
        <f t="shared" si="162"/>
        <v>4BFFERGUSVAN ROOI</v>
      </c>
      <c r="BW207" s="241" t="str">
        <f t="shared" si="163"/>
        <v>2018204</v>
      </c>
      <c r="BX207" s="249">
        <v>204</v>
      </c>
      <c r="BY207" s="249" t="str">
        <f t="shared" si="164"/>
        <v>4BF</v>
      </c>
      <c r="BZ207" s="249" t="str">
        <f t="shared" si="165"/>
        <v>FERGUS</v>
      </c>
      <c r="CA207" s="249" t="str">
        <f t="shared" si="166"/>
        <v>VAN ROOI</v>
      </c>
      <c r="CB207" s="249" t="str">
        <f t="shared" si="167"/>
        <v>FORD FIEST ST180</v>
      </c>
      <c r="CC207" s="249">
        <f t="shared" si="168"/>
        <v>14.321</v>
      </c>
      <c r="CD207" s="345">
        <f t="shared" si="169"/>
        <v>43365</v>
      </c>
      <c r="CE207" s="249">
        <f t="array" ref="CE207">MIN(IF(C:C=BU207,M:M))</f>
        <v>14.321</v>
      </c>
      <c r="CF207" s="249" t="b">
        <f t="shared" si="170"/>
        <v>1</v>
      </c>
    </row>
    <row r="208" spans="1:84" x14ac:dyDescent="0.3">
      <c r="A208" s="249" t="str">
        <f>B208&amp;COUNTIF(B$4:$B208,B208)</f>
        <v>201772</v>
      </c>
      <c r="B208" s="249">
        <f t="shared" si="151"/>
        <v>2017</v>
      </c>
      <c r="C208" s="249" t="str">
        <f t="shared" si="152"/>
        <v>EXHassanMoosa</v>
      </c>
      <c r="D208" s="268" t="str">
        <f>N208&amp;COUNTIF(N$4:$N208,N208)</f>
        <v>4308626</v>
      </c>
      <c r="E208" s="268" t="str">
        <f>F208&amp;COUNTIF(F$4:$F208,F208)</f>
        <v>43086EX1</v>
      </c>
      <c r="F208" s="268" t="str">
        <f t="shared" si="153"/>
        <v>43086EX</v>
      </c>
      <c r="G208" s="249" t="str">
        <f>I208&amp;COUNTIF($I$4:I208,I208)</f>
        <v>EX8</v>
      </c>
      <c r="I208" s="249" t="s">
        <v>130</v>
      </c>
      <c r="J208" s="249" t="s">
        <v>638</v>
      </c>
      <c r="K208" s="249" t="s">
        <v>639</v>
      </c>
      <c r="L208" s="249" t="s">
        <v>488</v>
      </c>
      <c r="M208" s="249">
        <v>12.098000000000001</v>
      </c>
      <c r="N208" s="268">
        <v>43086</v>
      </c>
      <c r="O208" s="241"/>
      <c r="S208" s="249" t="str">
        <f t="shared" si="154"/>
        <v>-</v>
      </c>
      <c r="T208" s="249" t="str">
        <f t="shared" si="144"/>
        <v>4EX205</v>
      </c>
      <c r="U208" s="249">
        <v>205</v>
      </c>
      <c r="V208" s="249">
        <f t="shared" si="145"/>
        <v>0</v>
      </c>
      <c r="W208" s="249">
        <f t="shared" si="146"/>
        <v>0</v>
      </c>
      <c r="X208" s="249">
        <f t="shared" si="147"/>
        <v>0</v>
      </c>
      <c r="Y208" s="249">
        <f t="shared" si="148"/>
        <v>0</v>
      </c>
      <c r="Z208" s="249" t="str">
        <f t="shared" si="149"/>
        <v>-</v>
      </c>
      <c r="AA208" s="268">
        <f t="shared" si="150"/>
        <v>0</v>
      </c>
      <c r="AB208" s="269"/>
      <c r="AC208" s="292" t="e">
        <f t="shared" si="155"/>
        <v>#NUM!</v>
      </c>
      <c r="BT208" s="249" t="str">
        <f>CF208&amp;COUNTIF($CF$4:CF208,CF208)</f>
        <v>TRUE104</v>
      </c>
      <c r="BU208" s="334" t="str">
        <f t="shared" si="162"/>
        <v>4BFIZELLEJASSEN</v>
      </c>
      <c r="BW208" s="241" t="str">
        <f t="shared" si="163"/>
        <v>2018205</v>
      </c>
      <c r="BX208" s="249">
        <v>205</v>
      </c>
      <c r="BY208" s="249" t="str">
        <f t="shared" si="164"/>
        <v>4BF</v>
      </c>
      <c r="BZ208" s="249" t="str">
        <f t="shared" si="165"/>
        <v>IZELLE</v>
      </c>
      <c r="CA208" s="249" t="str">
        <f t="shared" si="166"/>
        <v>JASSEN</v>
      </c>
      <c r="CB208" s="249" t="str">
        <f t="shared" si="167"/>
        <v>FORD FIESTA Sti</v>
      </c>
      <c r="CC208" s="249">
        <f t="shared" si="168"/>
        <v>14.335000000000001</v>
      </c>
      <c r="CD208" s="345">
        <f t="shared" si="169"/>
        <v>43365</v>
      </c>
      <c r="CE208" s="249">
        <f t="array" ref="CE208">MIN(IF(C:C=BU208,M:M))</f>
        <v>14.335000000000001</v>
      </c>
      <c r="CF208" s="249" t="b">
        <f t="shared" si="170"/>
        <v>1</v>
      </c>
    </row>
    <row r="209" spans="1:84" x14ac:dyDescent="0.3">
      <c r="A209" s="249" t="str">
        <f>B209&amp;COUNTIF(B$4:$B209,B209)</f>
        <v>201773</v>
      </c>
      <c r="B209" s="249">
        <f t="shared" si="151"/>
        <v>2017</v>
      </c>
      <c r="C209" s="249" t="str">
        <f t="shared" si="152"/>
        <v>6CRHassanMoosa</v>
      </c>
      <c r="D209" s="268" t="str">
        <f>N209&amp;COUNTIF(N$4:$N209,N209)</f>
        <v>4308627</v>
      </c>
      <c r="E209" s="268" t="str">
        <f>F209&amp;COUNTIF(F$4:$F209,F209)</f>
        <v>430866CR1</v>
      </c>
      <c r="F209" s="268" t="str">
        <f t="shared" si="153"/>
        <v>430866CR</v>
      </c>
      <c r="G209" s="249" t="str">
        <f>I209&amp;COUNTIF($I$4:I209,I209)</f>
        <v>6CR2</v>
      </c>
      <c r="I209" s="249" t="s">
        <v>3</v>
      </c>
      <c r="J209" s="249" t="s">
        <v>638</v>
      </c>
      <c r="K209" s="249" t="s">
        <v>639</v>
      </c>
      <c r="L209" s="249" t="s">
        <v>472</v>
      </c>
      <c r="M209" s="249">
        <v>12.488</v>
      </c>
      <c r="N209" s="268">
        <v>43086</v>
      </c>
      <c r="O209" s="241"/>
      <c r="S209" s="249" t="str">
        <f t="shared" si="154"/>
        <v>-</v>
      </c>
      <c r="T209" s="249" t="str">
        <f t="shared" si="144"/>
        <v>4EX206</v>
      </c>
      <c r="U209" s="249">
        <v>206</v>
      </c>
      <c r="V209" s="249">
        <f t="shared" si="145"/>
        <v>0</v>
      </c>
      <c r="W209" s="249">
        <f t="shared" si="146"/>
        <v>0</v>
      </c>
      <c r="X209" s="249">
        <f t="shared" si="147"/>
        <v>0</v>
      </c>
      <c r="Y209" s="249">
        <f t="shared" si="148"/>
        <v>0</v>
      </c>
      <c r="Z209" s="249" t="str">
        <f t="shared" si="149"/>
        <v>-</v>
      </c>
      <c r="AA209" s="268">
        <f t="shared" si="150"/>
        <v>0</v>
      </c>
      <c r="AB209" s="269"/>
      <c r="AC209" s="292" t="e">
        <f t="shared" si="155"/>
        <v>#NUM!</v>
      </c>
      <c r="BT209" s="249" t="str">
        <f>CF209&amp;COUNTIF($CF$4:CF209,CF209)</f>
        <v>TRUE105</v>
      </c>
      <c r="BU209" s="334" t="str">
        <f t="shared" si="162"/>
        <v>4BFKUVENGOVENDER</v>
      </c>
      <c r="BW209" s="241" t="str">
        <f t="shared" si="163"/>
        <v>2018206</v>
      </c>
      <c r="BX209" s="249">
        <v>206</v>
      </c>
      <c r="BY209" s="249" t="str">
        <f t="shared" si="164"/>
        <v>4BF</v>
      </c>
      <c r="BZ209" s="249" t="str">
        <f t="shared" si="165"/>
        <v>KUVEN</v>
      </c>
      <c r="CA209" s="249" t="str">
        <f t="shared" si="166"/>
        <v>GOVENDER</v>
      </c>
      <c r="CB209" s="249" t="str">
        <f t="shared" si="167"/>
        <v>VW GOLF GTI</v>
      </c>
      <c r="CC209" s="249">
        <f t="shared" si="168"/>
        <v>16.117000000000001</v>
      </c>
      <c r="CD209" s="345">
        <f t="shared" si="169"/>
        <v>43365</v>
      </c>
      <c r="CE209" s="249">
        <f t="array" ref="CE209">MIN(IF(C:C=BU209,M:M))</f>
        <v>16.117000000000001</v>
      </c>
      <c r="CF209" s="249" t="b">
        <f t="shared" si="170"/>
        <v>1</v>
      </c>
    </row>
    <row r="210" spans="1:84" x14ac:dyDescent="0.3">
      <c r="A210" s="249" t="str">
        <f>B210&amp;COUNTIF(B$4:$B210,B210)</f>
        <v>20165</v>
      </c>
      <c r="B210" s="249">
        <f t="shared" si="151"/>
        <v>2016</v>
      </c>
      <c r="C210" s="249" t="str">
        <f t="shared" si="152"/>
        <v>8AQuinticeFouche</v>
      </c>
      <c r="D210" s="268" t="str">
        <f>N210&amp;COUNTIF(N$4:$N210,N210)</f>
        <v>427212</v>
      </c>
      <c r="E210" s="268" t="str">
        <f>F210&amp;COUNTIF(F$4:$F210,F210)</f>
        <v>427218A1</v>
      </c>
      <c r="F210" s="268" t="str">
        <f t="shared" si="153"/>
        <v>427218A</v>
      </c>
      <c r="G210" s="249" t="str">
        <f>I210&amp;COUNTIF($I$4:I210,I210)</f>
        <v>8A7</v>
      </c>
      <c r="I210" s="249" t="s">
        <v>6</v>
      </c>
      <c r="J210" s="249" t="s">
        <v>197</v>
      </c>
      <c r="K210" s="249" t="s">
        <v>196</v>
      </c>
      <c r="L210" s="249" t="s">
        <v>489</v>
      </c>
      <c r="M210" s="249">
        <v>13.14</v>
      </c>
      <c r="N210" s="268">
        <v>42721</v>
      </c>
      <c r="O210" s="241"/>
      <c r="S210" s="249" t="str">
        <f t="shared" si="154"/>
        <v>-</v>
      </c>
      <c r="T210" s="249" t="str">
        <f t="shared" si="144"/>
        <v>4EX207</v>
      </c>
      <c r="U210" s="249">
        <v>207</v>
      </c>
      <c r="V210" s="249">
        <f t="shared" si="145"/>
        <v>0</v>
      </c>
      <c r="W210" s="249">
        <f t="shared" si="146"/>
        <v>0</v>
      </c>
      <c r="X210" s="249">
        <f t="shared" si="147"/>
        <v>0</v>
      </c>
      <c r="Y210" s="249">
        <f t="shared" si="148"/>
        <v>0</v>
      </c>
      <c r="Z210" s="249" t="str">
        <f t="shared" si="149"/>
        <v>-</v>
      </c>
      <c r="AA210" s="268">
        <f t="shared" si="150"/>
        <v>0</v>
      </c>
      <c r="AB210" s="269"/>
      <c r="AC210" s="292" t="e">
        <f t="shared" si="155"/>
        <v>#NUM!</v>
      </c>
      <c r="BT210" s="249" t="str">
        <f>CF210&amp;COUNTIF($CF$4:CF210,CF210)</f>
        <v>TRUE106</v>
      </c>
      <c r="BU210" s="334" t="str">
        <f t="shared" si="162"/>
        <v>4EXCHARLETONMENDES</v>
      </c>
      <c r="BW210" s="241" t="str">
        <f t="shared" si="163"/>
        <v>2018207</v>
      </c>
      <c r="BX210" s="249">
        <v>207</v>
      </c>
      <c r="BY210" s="249" t="str">
        <f t="shared" si="164"/>
        <v>4EX</v>
      </c>
      <c r="BZ210" s="249" t="str">
        <f t="shared" si="165"/>
        <v>CHARLETON</v>
      </c>
      <c r="CA210" s="249" t="str">
        <f t="shared" si="166"/>
        <v>MENDES</v>
      </c>
      <c r="CB210" s="249" t="str">
        <f t="shared" si="167"/>
        <v>Audi s3</v>
      </c>
      <c r="CC210" s="249">
        <f t="shared" si="168"/>
        <v>11.468</v>
      </c>
      <c r="CD210" s="345">
        <f t="shared" si="169"/>
        <v>43365</v>
      </c>
      <c r="CE210" s="249">
        <f t="array" ref="CE210">MIN(IF(C:C=BU210,M:M))</f>
        <v>11.468</v>
      </c>
      <c r="CF210" s="249" t="b">
        <f t="shared" si="170"/>
        <v>1</v>
      </c>
    </row>
    <row r="211" spans="1:84" x14ac:dyDescent="0.3">
      <c r="A211" s="249" t="str">
        <f>B211&amp;COUNTIF(B$4:$B211,B211)</f>
        <v>201774</v>
      </c>
      <c r="B211" s="249">
        <f t="shared" si="151"/>
        <v>2017</v>
      </c>
      <c r="C211" s="249" t="str">
        <f t="shared" si="152"/>
        <v>4EXLarenOdendaal</v>
      </c>
      <c r="D211" s="268" t="str">
        <f>N211&amp;COUNTIF(N$4:$N211,N211)</f>
        <v>4308628</v>
      </c>
      <c r="E211" s="268" t="str">
        <f>F211&amp;COUNTIF(F$4:$F211,F211)</f>
        <v>430864EX1</v>
      </c>
      <c r="F211" s="268" t="str">
        <f t="shared" si="153"/>
        <v>430864EX</v>
      </c>
      <c r="G211" s="249" t="str">
        <f>I211&amp;COUNTIF($I$4:I211,I211)</f>
        <v>4EX33</v>
      </c>
      <c r="I211" s="249" t="s">
        <v>20</v>
      </c>
      <c r="J211" s="249" t="s">
        <v>579</v>
      </c>
      <c r="K211" s="249" t="s">
        <v>580</v>
      </c>
      <c r="L211" s="249" t="s">
        <v>490</v>
      </c>
      <c r="M211" s="249">
        <v>12.131</v>
      </c>
      <c r="N211" s="268">
        <v>43086</v>
      </c>
      <c r="O211" s="241"/>
      <c r="S211" s="249" t="str">
        <f t="shared" si="154"/>
        <v>-</v>
      </c>
      <c r="T211" s="249" t="str">
        <f t="shared" si="144"/>
        <v>4EX208</v>
      </c>
      <c r="U211" s="249">
        <v>208</v>
      </c>
      <c r="V211" s="249">
        <f t="shared" si="145"/>
        <v>0</v>
      </c>
      <c r="W211" s="249">
        <f t="shared" si="146"/>
        <v>0</v>
      </c>
      <c r="X211" s="249">
        <f t="shared" si="147"/>
        <v>0</v>
      </c>
      <c r="Y211" s="249">
        <f t="shared" si="148"/>
        <v>0</v>
      </c>
      <c r="Z211" s="249" t="str">
        <f t="shared" si="149"/>
        <v>-</v>
      </c>
      <c r="AA211" s="268">
        <f t="shared" si="150"/>
        <v>0</v>
      </c>
      <c r="AB211" s="269"/>
      <c r="AC211" s="292" t="e">
        <f t="shared" si="155"/>
        <v>#NUM!</v>
      </c>
      <c r="BT211" s="249" t="str">
        <f>CF211&amp;COUNTIF($CF$4:CF211,CF211)</f>
        <v>TRUE107</v>
      </c>
      <c r="BU211" s="334" t="str">
        <f t="shared" si="162"/>
        <v>4EXNAZEEMSIRKHOTTE</v>
      </c>
      <c r="BW211" s="241" t="str">
        <f t="shared" si="163"/>
        <v>2018208</v>
      </c>
      <c r="BX211" s="249">
        <v>208</v>
      </c>
      <c r="BY211" s="249" t="str">
        <f t="shared" si="164"/>
        <v>4EX</v>
      </c>
      <c r="BZ211" s="249" t="str">
        <f t="shared" si="165"/>
        <v>NAZEEM</v>
      </c>
      <c r="CA211" s="249" t="str">
        <f t="shared" si="166"/>
        <v>SIRKHOTTE</v>
      </c>
      <c r="CB211" s="249" t="str">
        <f t="shared" si="167"/>
        <v>HONDA VTEC</v>
      </c>
      <c r="CC211" s="249">
        <f t="shared" si="168"/>
        <v>11.567</v>
      </c>
      <c r="CD211" s="345">
        <f t="shared" si="169"/>
        <v>43365</v>
      </c>
      <c r="CE211" s="249">
        <f t="array" ref="CE211">MIN(IF(C:C=BU211,M:M))</f>
        <v>11.567</v>
      </c>
      <c r="CF211" s="249" t="b">
        <f t="shared" si="170"/>
        <v>1</v>
      </c>
    </row>
    <row r="212" spans="1:84" x14ac:dyDescent="0.3">
      <c r="A212" s="249" t="str">
        <f>B212&amp;COUNTIF(B$4:$B212,B212)</f>
        <v>201775</v>
      </c>
      <c r="B212" s="249">
        <f t="shared" si="151"/>
        <v>2017</v>
      </c>
      <c r="C212" s="249" t="str">
        <f t="shared" si="152"/>
        <v>4EXJustinMuller</v>
      </c>
      <c r="D212" s="268" t="str">
        <f>N212&amp;COUNTIF(N$4:$N212,N212)</f>
        <v>4308629</v>
      </c>
      <c r="E212" s="268" t="str">
        <f>F212&amp;COUNTIF(F$4:$F212,F212)</f>
        <v>430864EX2</v>
      </c>
      <c r="F212" s="268" t="str">
        <f t="shared" si="153"/>
        <v>430864EX</v>
      </c>
      <c r="G212" s="249" t="str">
        <f>I212&amp;COUNTIF($I$4:I212,I212)</f>
        <v>4EX34</v>
      </c>
      <c r="I212" s="249" t="s">
        <v>20</v>
      </c>
      <c r="J212" s="249" t="s">
        <v>228</v>
      </c>
      <c r="K212" s="249" t="s">
        <v>229</v>
      </c>
      <c r="L212" s="249" t="s">
        <v>461</v>
      </c>
      <c r="M212" s="249">
        <v>12.368</v>
      </c>
      <c r="N212" s="268">
        <v>43086</v>
      </c>
      <c r="O212" s="241"/>
      <c r="S212" s="249" t="str">
        <f t="shared" si="154"/>
        <v>-</v>
      </c>
      <c r="T212" s="249" t="str">
        <f t="shared" si="144"/>
        <v>4EX209</v>
      </c>
      <c r="U212" s="249">
        <v>209</v>
      </c>
      <c r="V212" s="249">
        <f t="shared" si="145"/>
        <v>0</v>
      </c>
      <c r="W212" s="249">
        <f t="shared" si="146"/>
        <v>0</v>
      </c>
      <c r="X212" s="249">
        <f t="shared" si="147"/>
        <v>0</v>
      </c>
      <c r="Y212" s="249">
        <f t="shared" si="148"/>
        <v>0</v>
      </c>
      <c r="Z212" s="249" t="str">
        <f t="shared" si="149"/>
        <v>-</v>
      </c>
      <c r="AA212" s="268">
        <f t="shared" si="150"/>
        <v>0</v>
      </c>
      <c r="AB212" s="269"/>
      <c r="AC212" s="292" t="e">
        <f t="shared" si="155"/>
        <v>#NUM!</v>
      </c>
      <c r="BT212" s="249" t="str">
        <f>CF212&amp;COUNTIF($CF$4:CF212,CF212)</f>
        <v>FALSE102</v>
      </c>
      <c r="BU212" s="334" t="str">
        <f t="shared" si="162"/>
        <v>4EXCHRISTOENGELBRECHT</v>
      </c>
      <c r="BW212" s="241" t="str">
        <f t="shared" si="163"/>
        <v>2018209</v>
      </c>
      <c r="BX212" s="249">
        <v>209</v>
      </c>
      <c r="BY212" s="249" t="str">
        <f t="shared" si="164"/>
        <v>4EX</v>
      </c>
      <c r="BZ212" s="249" t="str">
        <f t="shared" si="165"/>
        <v>CHRISTO</v>
      </c>
      <c r="CA212" s="249" t="str">
        <f t="shared" si="166"/>
        <v>ENGELBRECHT</v>
      </c>
      <c r="CB212" s="249" t="str">
        <f t="shared" si="167"/>
        <v>TOYOTA/HONDA</v>
      </c>
      <c r="CC212" s="249">
        <f t="shared" si="168"/>
        <v>12.236000000000001</v>
      </c>
      <c r="CD212" s="345">
        <f t="shared" si="169"/>
        <v>43365</v>
      </c>
      <c r="CE212" s="249">
        <f t="array" ref="CE212">MIN(IF(C:C=BU212,M:M))</f>
        <v>12.193</v>
      </c>
      <c r="CF212" s="249" t="b">
        <f t="shared" si="170"/>
        <v>0</v>
      </c>
    </row>
    <row r="213" spans="1:84" x14ac:dyDescent="0.3">
      <c r="A213" s="249" t="str">
        <f>B213&amp;COUNTIF(B$4:$B213,B213)</f>
        <v>201776</v>
      </c>
      <c r="B213" s="249">
        <f t="shared" si="151"/>
        <v>2017</v>
      </c>
      <c r="C213" s="249" t="str">
        <f t="shared" si="152"/>
        <v>4EXNazeemSirkhotte</v>
      </c>
      <c r="D213" s="268" t="str">
        <f>N213&amp;COUNTIF(N$4:$N213,N213)</f>
        <v>4308630</v>
      </c>
      <c r="E213" s="268" t="str">
        <f>F213&amp;COUNTIF(F$4:$F213,F213)</f>
        <v>430864EX3</v>
      </c>
      <c r="F213" s="268" t="str">
        <f t="shared" si="153"/>
        <v>430864EX</v>
      </c>
      <c r="G213" s="249" t="str">
        <f>I213&amp;COUNTIF($I$4:I213,I213)</f>
        <v>4EX35</v>
      </c>
      <c r="I213" s="249" t="s">
        <v>20</v>
      </c>
      <c r="J213" s="249" t="s">
        <v>251</v>
      </c>
      <c r="K213" s="249" t="s">
        <v>252</v>
      </c>
      <c r="L213" s="249" t="s">
        <v>486</v>
      </c>
      <c r="M213" s="249">
        <v>13.082000000000001</v>
      </c>
      <c r="N213" s="268">
        <v>43086</v>
      </c>
      <c r="O213" s="241"/>
      <c r="S213" s="249" t="str">
        <f t="shared" si="154"/>
        <v>-</v>
      </c>
      <c r="T213" s="249" t="str">
        <f t="shared" si="144"/>
        <v>4EX210</v>
      </c>
      <c r="U213" s="249">
        <v>210</v>
      </c>
      <c r="V213" s="249">
        <f t="shared" si="145"/>
        <v>0</v>
      </c>
      <c r="W213" s="249">
        <f t="shared" si="146"/>
        <v>0</v>
      </c>
      <c r="X213" s="249">
        <f t="shared" si="147"/>
        <v>0</v>
      </c>
      <c r="Y213" s="249">
        <f t="shared" si="148"/>
        <v>0</v>
      </c>
      <c r="Z213" s="249" t="str">
        <f t="shared" si="149"/>
        <v>-</v>
      </c>
      <c r="AA213" s="268">
        <f t="shared" si="150"/>
        <v>0</v>
      </c>
      <c r="AB213" s="269"/>
      <c r="AC213" s="292" t="e">
        <f t="shared" si="155"/>
        <v>#NUM!</v>
      </c>
      <c r="BT213" s="249" t="str">
        <f>CF213&amp;COUNTIF($CF$4:CF213,CF213)</f>
        <v>FALSE103</v>
      </c>
      <c r="BU213" s="334" t="str">
        <f t="shared" si="162"/>
        <v>4EXMATTHEWBUSSY</v>
      </c>
      <c r="BW213" s="241" t="str">
        <f t="shared" si="163"/>
        <v>2018210</v>
      </c>
      <c r="BX213" s="249">
        <v>210</v>
      </c>
      <c r="BY213" s="249" t="str">
        <f t="shared" si="164"/>
        <v>4EX</v>
      </c>
      <c r="BZ213" s="249" t="str">
        <f t="shared" si="165"/>
        <v>MATTHEW</v>
      </c>
      <c r="CA213" s="249" t="str">
        <f t="shared" si="166"/>
        <v>BUSSY</v>
      </c>
      <c r="CB213" s="249" t="str">
        <f t="shared" si="167"/>
        <v>TOYOTA TAZZ</v>
      </c>
      <c r="CC213" s="249">
        <f t="shared" si="168"/>
        <v>13.002000000000001</v>
      </c>
      <c r="CD213" s="345">
        <f t="shared" si="169"/>
        <v>43365</v>
      </c>
      <c r="CE213" s="249">
        <f t="array" ref="CE213">MIN(IF(C:C=BU213,M:M))</f>
        <v>12.988</v>
      </c>
      <c r="CF213" s="249" t="b">
        <f t="shared" si="170"/>
        <v>0</v>
      </c>
    </row>
    <row r="214" spans="1:84" x14ac:dyDescent="0.3">
      <c r="A214" s="249" t="str">
        <f>B214&amp;COUNTIF(B$4:$B214,B214)</f>
        <v>201777</v>
      </c>
      <c r="B214" s="249">
        <f t="shared" si="151"/>
        <v>2017</v>
      </c>
      <c r="C214" s="249" t="str">
        <f t="shared" si="152"/>
        <v>4EXSulaimanAnthony</v>
      </c>
      <c r="D214" s="268" t="str">
        <f>N214&amp;COUNTIF(N$4:$N214,N214)</f>
        <v>4308631</v>
      </c>
      <c r="E214" s="268" t="str">
        <f>F214&amp;COUNTIF(F$4:$F214,F214)</f>
        <v>430864EX4</v>
      </c>
      <c r="F214" s="268" t="str">
        <f t="shared" si="153"/>
        <v>430864EX</v>
      </c>
      <c r="G214" s="249" t="str">
        <f>I214&amp;COUNTIF($I$4:I214,I214)</f>
        <v>4EX36</v>
      </c>
      <c r="I214" s="249" t="s">
        <v>20</v>
      </c>
      <c r="J214" s="249" t="s">
        <v>628</v>
      </c>
      <c r="K214" s="249" t="s">
        <v>629</v>
      </c>
      <c r="L214" s="249" t="s">
        <v>407</v>
      </c>
      <c r="M214" s="249">
        <v>13.28</v>
      </c>
      <c r="N214" s="268">
        <v>43086</v>
      </c>
      <c r="O214" s="241"/>
      <c r="S214" s="249" t="str">
        <f t="shared" si="154"/>
        <v>-</v>
      </c>
      <c r="T214" s="249" t="str">
        <f t="shared" si="144"/>
        <v>4EX211</v>
      </c>
      <c r="U214" s="249">
        <v>211</v>
      </c>
      <c r="V214" s="249">
        <f t="shared" si="145"/>
        <v>0</v>
      </c>
      <c r="W214" s="249">
        <f t="shared" si="146"/>
        <v>0</v>
      </c>
      <c r="X214" s="249">
        <f t="shared" si="147"/>
        <v>0</v>
      </c>
      <c r="Y214" s="249">
        <f t="shared" si="148"/>
        <v>0</v>
      </c>
      <c r="Z214" s="249" t="str">
        <f t="shared" si="149"/>
        <v>-</v>
      </c>
      <c r="AA214" s="268">
        <f t="shared" si="150"/>
        <v>0</v>
      </c>
      <c r="AB214" s="269"/>
      <c r="AC214" s="292" t="e">
        <f t="shared" si="155"/>
        <v>#NUM!</v>
      </c>
      <c r="BT214" s="249" t="str">
        <f>CF214&amp;COUNTIF($CF$4:CF214,CF214)</f>
        <v>TRUE108</v>
      </c>
      <c r="BU214" s="334" t="str">
        <f t="shared" si="162"/>
        <v>4EXPHILLIPVAN EHENT</v>
      </c>
      <c r="BW214" s="241" t="str">
        <f t="shared" si="163"/>
        <v>2018211</v>
      </c>
      <c r="BX214" s="249">
        <v>211</v>
      </c>
      <c r="BY214" s="249" t="str">
        <f t="shared" si="164"/>
        <v>4EX</v>
      </c>
      <c r="BZ214" s="249" t="str">
        <f t="shared" si="165"/>
        <v>PHILLIP</v>
      </c>
      <c r="CA214" s="249" t="str">
        <f t="shared" si="166"/>
        <v>VAN EHENT</v>
      </c>
      <c r="CB214" s="249" t="str">
        <f t="shared" si="167"/>
        <v>TOTOTA COROLLA</v>
      </c>
      <c r="CC214" s="249">
        <f t="shared" si="168"/>
        <v>13.839</v>
      </c>
      <c r="CD214" s="345">
        <f t="shared" si="169"/>
        <v>43365</v>
      </c>
      <c r="CE214" s="249">
        <f t="array" ref="CE214">MIN(IF(C:C=BU214,M:M))</f>
        <v>13.839</v>
      </c>
      <c r="CF214" s="249" t="b">
        <f t="shared" si="170"/>
        <v>1</v>
      </c>
    </row>
    <row r="215" spans="1:84" x14ac:dyDescent="0.3">
      <c r="A215" s="249" t="str">
        <f>B215&amp;COUNTIF(B$4:$B215,B215)</f>
        <v>201778</v>
      </c>
      <c r="B215" s="249">
        <f t="shared" si="151"/>
        <v>2017</v>
      </c>
      <c r="C215" s="249" t="str">
        <f t="shared" si="152"/>
        <v>4EXChristoEngelbrecht</v>
      </c>
      <c r="D215" s="268" t="str">
        <f>N215&amp;COUNTIF(N$4:$N215,N215)</f>
        <v>4308632</v>
      </c>
      <c r="E215" s="268" t="str">
        <f>F215&amp;COUNTIF(F$4:$F215,F215)</f>
        <v>430864EX5</v>
      </c>
      <c r="F215" s="268" t="str">
        <f t="shared" si="153"/>
        <v>430864EX</v>
      </c>
      <c r="G215" s="249" t="str">
        <f>I215&amp;COUNTIF($I$4:I215,I215)</f>
        <v>4EX37</v>
      </c>
      <c r="I215" s="249" t="s">
        <v>20</v>
      </c>
      <c r="J215" s="249" t="s">
        <v>192</v>
      </c>
      <c r="K215" s="249" t="s">
        <v>193</v>
      </c>
      <c r="L215" s="249" t="s">
        <v>421</v>
      </c>
      <c r="M215" s="249">
        <v>13.709</v>
      </c>
      <c r="N215" s="268">
        <v>43086</v>
      </c>
      <c r="O215" s="241"/>
      <c r="S215" s="249" t="str">
        <f t="shared" si="154"/>
        <v>-</v>
      </c>
      <c r="T215" s="249" t="str">
        <f t="shared" si="144"/>
        <v>4EX212</v>
      </c>
      <c r="U215" s="249">
        <v>212</v>
      </c>
      <c r="V215" s="249">
        <f t="shared" si="145"/>
        <v>0</v>
      </c>
      <c r="W215" s="249">
        <f t="shared" si="146"/>
        <v>0</v>
      </c>
      <c r="X215" s="249">
        <f t="shared" si="147"/>
        <v>0</v>
      </c>
      <c r="Y215" s="249">
        <f t="shared" si="148"/>
        <v>0</v>
      </c>
      <c r="Z215" s="249" t="str">
        <f t="shared" si="149"/>
        <v>-</v>
      </c>
      <c r="AA215" s="268">
        <f t="shared" si="150"/>
        <v>0</v>
      </c>
      <c r="AB215" s="269"/>
      <c r="AC215" s="292" t="e">
        <f t="shared" si="155"/>
        <v>#NUM!</v>
      </c>
      <c r="BT215" s="249" t="str">
        <f>CF215&amp;COUNTIF($CF$4:CF215,CF215)</f>
        <v>TRUE109</v>
      </c>
      <c r="BU215" s="334" t="str">
        <f t="shared" si="162"/>
        <v>4EXPRESHENNAIDOO</v>
      </c>
      <c r="BW215" s="241" t="str">
        <f t="shared" si="163"/>
        <v>2018212</v>
      </c>
      <c r="BX215" s="249">
        <v>212</v>
      </c>
      <c r="BY215" s="249" t="str">
        <f t="shared" si="164"/>
        <v>4EX</v>
      </c>
      <c r="BZ215" s="249" t="str">
        <f t="shared" si="165"/>
        <v>PRESHEN</v>
      </c>
      <c r="CA215" s="249" t="str">
        <f t="shared" si="166"/>
        <v>NAIDOO</v>
      </c>
      <c r="CB215" s="249" t="str">
        <f t="shared" si="167"/>
        <v>AUDI S3</v>
      </c>
      <c r="CC215" s="249">
        <f t="shared" si="168"/>
        <v>12.657999999999999</v>
      </c>
      <c r="CD215" s="345">
        <f t="shared" si="169"/>
        <v>43365</v>
      </c>
      <c r="CE215" s="249">
        <f t="array" ref="CE215">MIN(IF(C:C=BU215,M:M))</f>
        <v>12.657999999999999</v>
      </c>
      <c r="CF215" s="249" t="b">
        <f t="shared" si="170"/>
        <v>1</v>
      </c>
    </row>
    <row r="216" spans="1:84" x14ac:dyDescent="0.3">
      <c r="A216" s="249" t="str">
        <f>B216&amp;COUNTIF(B$4:$B216,B216)</f>
        <v>201779</v>
      </c>
      <c r="B216" s="249">
        <f t="shared" si="151"/>
        <v>2017</v>
      </c>
      <c r="C216" s="249" t="str">
        <f t="shared" si="152"/>
        <v>4EXGoesnieTifleon</v>
      </c>
      <c r="D216" s="268" t="str">
        <f>N216&amp;COUNTIF(N$4:$N216,N216)</f>
        <v>4308633</v>
      </c>
      <c r="E216" s="268" t="str">
        <f>F216&amp;COUNTIF(F$4:$F216,F216)</f>
        <v>430864EX6</v>
      </c>
      <c r="F216" s="268" t="str">
        <f t="shared" si="153"/>
        <v>430864EX</v>
      </c>
      <c r="G216" s="249" t="str">
        <f>I216&amp;COUNTIF($I$4:I216,I216)</f>
        <v>4EX38</v>
      </c>
      <c r="I216" s="249" t="s">
        <v>20</v>
      </c>
      <c r="J216" s="249" t="s">
        <v>603</v>
      </c>
      <c r="K216" s="249" t="s">
        <v>604</v>
      </c>
      <c r="L216" s="249" t="s">
        <v>424</v>
      </c>
      <c r="M216" s="249">
        <v>14.271000000000001</v>
      </c>
      <c r="N216" s="268">
        <v>43086</v>
      </c>
      <c r="O216" s="241"/>
      <c r="S216" s="249" t="str">
        <f t="shared" si="154"/>
        <v>-</v>
      </c>
      <c r="T216" s="249" t="str">
        <f t="shared" si="144"/>
        <v>4EX213</v>
      </c>
      <c r="U216" s="249">
        <v>213</v>
      </c>
      <c r="V216" s="249">
        <f t="shared" si="145"/>
        <v>0</v>
      </c>
      <c r="W216" s="249">
        <f t="shared" si="146"/>
        <v>0</v>
      </c>
      <c r="X216" s="249">
        <f t="shared" si="147"/>
        <v>0</v>
      </c>
      <c r="Y216" s="249">
        <f t="shared" si="148"/>
        <v>0</v>
      </c>
      <c r="Z216" s="249" t="str">
        <f t="shared" si="149"/>
        <v>-</v>
      </c>
      <c r="AA216" s="268">
        <f t="shared" si="150"/>
        <v>0</v>
      </c>
      <c r="AB216" s="269"/>
      <c r="AC216" s="292" t="e">
        <f t="shared" si="155"/>
        <v>#NUM!</v>
      </c>
      <c r="BT216" s="249" t="str">
        <f>CF216&amp;COUNTIF($CF$4:CF216,CF216)</f>
        <v>FALSE104</v>
      </c>
      <c r="BU216" s="334" t="str">
        <f t="shared" si="162"/>
        <v>4EXASHRAFRANGASAMY</v>
      </c>
      <c r="BW216" s="241" t="str">
        <f t="shared" si="163"/>
        <v>2018213</v>
      </c>
      <c r="BX216" s="249">
        <v>213</v>
      </c>
      <c r="BY216" s="249" t="str">
        <f t="shared" si="164"/>
        <v>4EX</v>
      </c>
      <c r="BZ216" s="249" t="str">
        <f t="shared" si="165"/>
        <v>ASHRAF</v>
      </c>
      <c r="CA216" s="249" t="str">
        <f t="shared" si="166"/>
        <v>RANGASAMY</v>
      </c>
      <c r="CB216" s="249" t="str">
        <f t="shared" si="167"/>
        <v>VW GOLF</v>
      </c>
      <c r="CC216" s="249">
        <f t="shared" si="168"/>
        <v>12.782999999999999</v>
      </c>
      <c r="CD216" s="345">
        <f t="shared" si="169"/>
        <v>43365</v>
      </c>
      <c r="CE216" s="249">
        <f t="array" ref="CE216">MIN(IF(C:C=BU216,M:M))</f>
        <v>12.228</v>
      </c>
      <c r="CF216" s="249" t="b">
        <f t="shared" si="170"/>
        <v>0</v>
      </c>
    </row>
    <row r="217" spans="1:84" x14ac:dyDescent="0.3">
      <c r="A217" s="249" t="str">
        <f>B217&amp;COUNTIF(B$4:$B217,B217)</f>
        <v>201780</v>
      </c>
      <c r="B217" s="249">
        <f t="shared" si="151"/>
        <v>2017</v>
      </c>
      <c r="C217" s="249" t="str">
        <f t="shared" si="152"/>
        <v>4EXDivanSnayers</v>
      </c>
      <c r="D217" s="268" t="str">
        <f>N217&amp;COUNTIF(N$4:$N217,N217)</f>
        <v>4308634</v>
      </c>
      <c r="E217" s="268" t="str">
        <f>F217&amp;COUNTIF(F$4:$F217,F217)</f>
        <v>430864EX7</v>
      </c>
      <c r="F217" s="268" t="str">
        <f t="shared" si="153"/>
        <v>430864EX</v>
      </c>
      <c r="G217" s="249" t="str">
        <f>I217&amp;COUNTIF($I$4:I217,I217)</f>
        <v>4EX39</v>
      </c>
      <c r="I217" s="249" t="s">
        <v>20</v>
      </c>
      <c r="J217" s="249" t="s">
        <v>256</v>
      </c>
      <c r="K217" s="249" t="s">
        <v>257</v>
      </c>
      <c r="L217" s="249" t="s">
        <v>408</v>
      </c>
      <c r="M217" s="249">
        <v>14.272</v>
      </c>
      <c r="N217" s="268">
        <v>43086</v>
      </c>
      <c r="O217" s="241"/>
      <c r="S217" s="249" t="str">
        <f t="shared" si="154"/>
        <v>-</v>
      </c>
      <c r="T217" s="249" t="str">
        <f t="shared" si="144"/>
        <v>4EX214</v>
      </c>
      <c r="U217" s="249">
        <v>214</v>
      </c>
      <c r="V217" s="249">
        <f t="shared" si="145"/>
        <v>0</v>
      </c>
      <c r="W217" s="249">
        <f t="shared" si="146"/>
        <v>0</v>
      </c>
      <c r="X217" s="249">
        <f t="shared" si="147"/>
        <v>0</v>
      </c>
      <c r="Y217" s="249">
        <f t="shared" si="148"/>
        <v>0</v>
      </c>
      <c r="Z217" s="249" t="str">
        <f t="shared" si="149"/>
        <v>-</v>
      </c>
      <c r="AA217" s="268">
        <f t="shared" si="150"/>
        <v>0</v>
      </c>
      <c r="AB217" s="269"/>
      <c r="AC217" s="292" t="e">
        <f t="shared" si="155"/>
        <v>#NUM!</v>
      </c>
      <c r="BT217" s="249" t="str">
        <f>CF217&amp;COUNTIF($CF$4:CF217,CF217)</f>
        <v>TRUE110</v>
      </c>
      <c r="BU217" s="334" t="str">
        <f t="shared" si="162"/>
        <v>4SRYANELS</v>
      </c>
      <c r="BW217" s="241" t="str">
        <f t="shared" si="163"/>
        <v>2018214</v>
      </c>
      <c r="BX217" s="249">
        <v>214</v>
      </c>
      <c r="BY217" s="249" t="str">
        <f t="shared" si="164"/>
        <v>4S</v>
      </c>
      <c r="BZ217" s="249" t="str">
        <f t="shared" si="165"/>
        <v>RYAN</v>
      </c>
      <c r="CA217" s="249" t="str">
        <f t="shared" si="166"/>
        <v>ELS</v>
      </c>
      <c r="CB217" s="249" t="str">
        <f t="shared" si="167"/>
        <v>NISSAN SABER 2LTR</v>
      </c>
      <c r="CC217" s="249">
        <f t="shared" si="168"/>
        <v>13.276999999999999</v>
      </c>
      <c r="CD217" s="345">
        <f t="shared" si="169"/>
        <v>43365</v>
      </c>
      <c r="CE217" s="249">
        <f t="array" ref="CE217">MIN(IF(C:C=BU217,M:M))</f>
        <v>13.276999999999999</v>
      </c>
      <c r="CF217" s="249" t="b">
        <f t="shared" si="170"/>
        <v>1</v>
      </c>
    </row>
    <row r="218" spans="1:84" x14ac:dyDescent="0.3">
      <c r="A218" s="249" t="str">
        <f>B218&amp;COUNTIF(B$4:$B218,B218)</f>
        <v>201781</v>
      </c>
      <c r="B218" s="249">
        <f t="shared" si="151"/>
        <v>2017</v>
      </c>
      <c r="C218" s="249" t="str">
        <f t="shared" si="152"/>
        <v>4EXLeonOliphant</v>
      </c>
      <c r="D218" s="268" t="str">
        <f>N218&amp;COUNTIF(N$4:$N218,N218)</f>
        <v>4308635</v>
      </c>
      <c r="E218" s="268" t="str">
        <f>F218&amp;COUNTIF(F$4:$F218,F218)</f>
        <v>430864EX8</v>
      </c>
      <c r="F218" s="268" t="str">
        <f t="shared" si="153"/>
        <v>430864EX</v>
      </c>
      <c r="G218" s="249" t="str">
        <f>I218&amp;COUNTIF($I$4:I218,I218)</f>
        <v>4EX40</v>
      </c>
      <c r="I218" s="249" t="s">
        <v>20</v>
      </c>
      <c r="J218" s="249" t="s">
        <v>203</v>
      </c>
      <c r="K218" s="249" t="s">
        <v>665</v>
      </c>
      <c r="L218" s="249" t="s">
        <v>438</v>
      </c>
      <c r="M218" s="249">
        <v>14.348000000000001</v>
      </c>
      <c r="N218" s="268">
        <v>43086</v>
      </c>
      <c r="O218" s="241"/>
      <c r="S218" s="249" t="str">
        <f t="shared" si="154"/>
        <v>-</v>
      </c>
      <c r="T218" s="249" t="str">
        <f t="shared" si="144"/>
        <v>4EX215</v>
      </c>
      <c r="U218" s="249">
        <v>215</v>
      </c>
      <c r="V218" s="249">
        <f t="shared" si="145"/>
        <v>0</v>
      </c>
      <c r="W218" s="249">
        <f t="shared" si="146"/>
        <v>0</v>
      </c>
      <c r="X218" s="249">
        <f t="shared" si="147"/>
        <v>0</v>
      </c>
      <c r="Y218" s="249">
        <f t="shared" si="148"/>
        <v>0</v>
      </c>
      <c r="Z218" s="249" t="str">
        <f t="shared" si="149"/>
        <v>-</v>
      </c>
      <c r="AA218" s="268">
        <f t="shared" si="150"/>
        <v>0</v>
      </c>
      <c r="AB218" s="269"/>
      <c r="AC218" s="292" t="e">
        <f t="shared" si="155"/>
        <v>#NUM!</v>
      </c>
      <c r="BT218" s="249" t="str">
        <f>CF218&amp;COUNTIF($CF$4:CF218,CF218)</f>
        <v>TRUE111</v>
      </c>
      <c r="BU218" s="334" t="str">
        <f t="shared" si="162"/>
        <v>4SSTEFANMENTOOR</v>
      </c>
      <c r="BW218" s="241" t="str">
        <f t="shared" si="163"/>
        <v>2018215</v>
      </c>
      <c r="BX218" s="249">
        <v>215</v>
      </c>
      <c r="BY218" s="249" t="str">
        <f t="shared" si="164"/>
        <v>4S</v>
      </c>
      <c r="BZ218" s="249" t="str">
        <f t="shared" si="165"/>
        <v>STEFAN</v>
      </c>
      <c r="CA218" s="249" t="str">
        <f t="shared" si="166"/>
        <v>MENTOOR</v>
      </c>
      <c r="CB218" s="249" t="str">
        <f t="shared" si="167"/>
        <v>NISSAN SENTRA 2L 16V</v>
      </c>
      <c r="CC218" s="249">
        <f t="shared" si="168"/>
        <v>13.659000000000001</v>
      </c>
      <c r="CD218" s="345">
        <f t="shared" si="169"/>
        <v>43365</v>
      </c>
      <c r="CE218" s="249">
        <f t="array" ref="CE218">MIN(IF(C:C=BU218,M:M))</f>
        <v>13.659000000000001</v>
      </c>
      <c r="CF218" s="249" t="b">
        <f t="shared" si="170"/>
        <v>1</v>
      </c>
    </row>
    <row r="219" spans="1:84" x14ac:dyDescent="0.3">
      <c r="A219" s="249" t="str">
        <f>B219&amp;COUNTIF(B$4:$B219,B219)</f>
        <v>201782</v>
      </c>
      <c r="B219" s="249">
        <f t="shared" si="151"/>
        <v>2017</v>
      </c>
      <c r="C219" s="249" t="str">
        <f t="shared" si="152"/>
        <v>4EXGavinMeiring</v>
      </c>
      <c r="D219" s="268" t="str">
        <f>N219&amp;COUNTIF(N$4:$N219,N219)</f>
        <v>4308636</v>
      </c>
      <c r="E219" s="268" t="str">
        <f>F219&amp;COUNTIF(F$4:$F219,F219)</f>
        <v>430864EX9</v>
      </c>
      <c r="F219" s="268" t="str">
        <f t="shared" si="153"/>
        <v>430864EX</v>
      </c>
      <c r="G219" s="249" t="str">
        <f>I219&amp;COUNTIF($I$4:I219,I219)</f>
        <v>4EX41</v>
      </c>
      <c r="I219" s="249" t="s">
        <v>20</v>
      </c>
      <c r="J219" s="249" t="s">
        <v>224</v>
      </c>
      <c r="K219" s="249" t="s">
        <v>581</v>
      </c>
      <c r="L219" s="249" t="s">
        <v>424</v>
      </c>
      <c r="M219" s="249">
        <v>15.025</v>
      </c>
      <c r="N219" s="268">
        <v>43086</v>
      </c>
      <c r="O219" s="241"/>
      <c r="S219" s="249" t="str">
        <f t="shared" si="154"/>
        <v>-</v>
      </c>
      <c r="T219" s="249" t="str">
        <f t="shared" si="144"/>
        <v>4EX216</v>
      </c>
      <c r="U219" s="249">
        <v>216</v>
      </c>
      <c r="V219" s="249">
        <f t="shared" si="145"/>
        <v>0</v>
      </c>
      <c r="W219" s="249">
        <f t="shared" si="146"/>
        <v>0</v>
      </c>
      <c r="X219" s="249">
        <f t="shared" si="147"/>
        <v>0</v>
      </c>
      <c r="Y219" s="249">
        <f t="shared" si="148"/>
        <v>0</v>
      </c>
      <c r="Z219" s="249" t="str">
        <f t="shared" si="149"/>
        <v>-</v>
      </c>
      <c r="AA219" s="268">
        <f t="shared" si="150"/>
        <v>0</v>
      </c>
      <c r="AB219" s="269"/>
      <c r="AC219" s="292" t="e">
        <f t="shared" si="155"/>
        <v>#NUM!</v>
      </c>
      <c r="BT219" s="249" t="str">
        <f>CF219&amp;COUNTIF($CF$4:CF219,CF219)</f>
        <v>FALSE105</v>
      </c>
      <c r="BU219" s="334" t="str">
        <f t="shared" si="162"/>
        <v>4SCHESTONPILCHER</v>
      </c>
      <c r="BW219" s="241" t="str">
        <f t="shared" si="163"/>
        <v>2018216</v>
      </c>
      <c r="BX219" s="249">
        <v>216</v>
      </c>
      <c r="BY219" s="249" t="str">
        <f t="shared" si="164"/>
        <v>4S</v>
      </c>
      <c r="BZ219" s="249" t="str">
        <f t="shared" si="165"/>
        <v>CHESTON</v>
      </c>
      <c r="CA219" s="249" t="str">
        <f t="shared" si="166"/>
        <v>PILCHER</v>
      </c>
      <c r="CB219" s="249" t="str">
        <f t="shared" si="167"/>
        <v>NISSAN SENTRA</v>
      </c>
      <c r="CC219" s="249">
        <f t="shared" si="168"/>
        <v>13.817</v>
      </c>
      <c r="CD219" s="345">
        <f t="shared" si="169"/>
        <v>43365</v>
      </c>
      <c r="CE219" s="249">
        <f t="array" ref="CE219">MIN(IF(C:C=BU219,M:M))</f>
        <v>13.718999999999999</v>
      </c>
      <c r="CF219" s="249" t="b">
        <f t="shared" si="170"/>
        <v>0</v>
      </c>
    </row>
    <row r="220" spans="1:84" x14ac:dyDescent="0.3">
      <c r="A220" s="249" t="str">
        <f>B220&amp;COUNTIF(B$4:$B220,B220)</f>
        <v>201783</v>
      </c>
      <c r="B220" s="249">
        <f t="shared" si="151"/>
        <v>2017</v>
      </c>
      <c r="C220" s="249" t="str">
        <f t="shared" si="152"/>
        <v>4EXRuanOlivier</v>
      </c>
      <c r="D220" s="268" t="str">
        <f>N220&amp;COUNTIF(N$4:$N220,N220)</f>
        <v>4308637</v>
      </c>
      <c r="E220" s="268" t="str">
        <f>F220&amp;COUNTIF(F$4:$F220,F220)</f>
        <v>430864EX10</v>
      </c>
      <c r="F220" s="268" t="str">
        <f t="shared" si="153"/>
        <v>430864EX</v>
      </c>
      <c r="G220" s="249" t="str">
        <f>I220&amp;COUNTIF($I$4:I220,I220)</f>
        <v>4EX42</v>
      </c>
      <c r="I220" s="249" t="s">
        <v>20</v>
      </c>
      <c r="J220" s="249" t="s">
        <v>572</v>
      </c>
      <c r="K220" s="249" t="s">
        <v>601</v>
      </c>
      <c r="L220" s="249" t="s">
        <v>491</v>
      </c>
      <c r="M220" s="249">
        <v>15.403</v>
      </c>
      <c r="N220" s="268">
        <v>43086</v>
      </c>
      <c r="O220" s="241"/>
      <c r="S220" s="249" t="str">
        <f t="shared" si="154"/>
        <v>-</v>
      </c>
      <c r="T220" s="249" t="str">
        <f t="shared" si="144"/>
        <v>4EX217</v>
      </c>
      <c r="U220" s="249">
        <v>217</v>
      </c>
      <c r="V220" s="249">
        <f t="shared" si="145"/>
        <v>0</v>
      </c>
      <c r="W220" s="249">
        <f t="shared" si="146"/>
        <v>0</v>
      </c>
      <c r="X220" s="249">
        <f t="shared" si="147"/>
        <v>0</v>
      </c>
      <c r="Y220" s="249">
        <f t="shared" si="148"/>
        <v>0</v>
      </c>
      <c r="Z220" s="249" t="str">
        <f t="shared" si="149"/>
        <v>-</v>
      </c>
      <c r="AA220" s="268">
        <f t="shared" si="150"/>
        <v>0</v>
      </c>
      <c r="AB220" s="269"/>
      <c r="AC220" s="292" t="e">
        <f t="shared" si="155"/>
        <v>#NUM!</v>
      </c>
      <c r="BT220" s="249" t="str">
        <f>CF220&amp;COUNTIF($CF$4:CF220,CF220)</f>
        <v>FALSE106</v>
      </c>
      <c r="BU220" s="334" t="str">
        <f t="shared" si="162"/>
        <v>4SALDONGOUWS</v>
      </c>
      <c r="BW220" s="241" t="str">
        <f t="shared" si="163"/>
        <v>2018217</v>
      </c>
      <c r="BX220" s="249">
        <v>217</v>
      </c>
      <c r="BY220" s="249" t="str">
        <f t="shared" si="164"/>
        <v>4S</v>
      </c>
      <c r="BZ220" s="249" t="str">
        <f t="shared" si="165"/>
        <v>ALDON</v>
      </c>
      <c r="CA220" s="249" t="str">
        <f t="shared" si="166"/>
        <v>GOUWS</v>
      </c>
      <c r="CB220" s="249" t="str">
        <f t="shared" si="167"/>
        <v>TOYOTA TAZZ</v>
      </c>
      <c r="CC220" s="249">
        <f t="shared" si="168"/>
        <v>14.381</v>
      </c>
      <c r="CD220" s="345">
        <f t="shared" si="169"/>
        <v>43365</v>
      </c>
      <c r="CE220" s="249">
        <f t="array" ref="CE220">MIN(IF(C:C=BU220,M:M))</f>
        <v>14.224</v>
      </c>
      <c r="CF220" s="249" t="b">
        <f t="shared" si="170"/>
        <v>0</v>
      </c>
    </row>
    <row r="221" spans="1:84" x14ac:dyDescent="0.3">
      <c r="A221" s="249" t="str">
        <f>B221&amp;COUNTIF(B$4:$B221,B221)</f>
        <v>201784</v>
      </c>
      <c r="B221" s="249">
        <f t="shared" si="151"/>
        <v>2017</v>
      </c>
      <c r="C221" s="249" t="str">
        <f t="shared" si="152"/>
        <v>4EXDonaldSoloman</v>
      </c>
      <c r="D221" s="268" t="str">
        <f>N221&amp;COUNTIF(N$4:$N221,N221)</f>
        <v>4308638</v>
      </c>
      <c r="E221" s="268" t="str">
        <f>F221&amp;COUNTIF(F$4:$F221,F221)</f>
        <v>430864EX11</v>
      </c>
      <c r="F221" s="268" t="str">
        <f t="shared" si="153"/>
        <v>430864EX</v>
      </c>
      <c r="G221" s="249" t="str">
        <f>I221&amp;COUNTIF($I$4:I221,I221)</f>
        <v>4EX43</v>
      </c>
      <c r="I221" s="249" t="s">
        <v>20</v>
      </c>
      <c r="J221" s="249" t="s">
        <v>254</v>
      </c>
      <c r="K221" s="249" t="s">
        <v>666</v>
      </c>
      <c r="L221" s="249" t="s">
        <v>492</v>
      </c>
      <c r="M221" s="249">
        <v>15.478</v>
      </c>
      <c r="N221" s="268">
        <v>43086</v>
      </c>
      <c r="O221" s="241"/>
      <c r="S221" s="249" t="str">
        <f t="shared" si="154"/>
        <v>-</v>
      </c>
      <c r="T221" s="249" t="str">
        <f t="shared" si="144"/>
        <v>4EX218</v>
      </c>
      <c r="U221" s="249">
        <v>218</v>
      </c>
      <c r="V221" s="249">
        <f t="shared" si="145"/>
        <v>0</v>
      </c>
      <c r="W221" s="249">
        <f t="shared" si="146"/>
        <v>0</v>
      </c>
      <c r="X221" s="249">
        <f t="shared" si="147"/>
        <v>0</v>
      </c>
      <c r="Y221" s="249">
        <f t="shared" si="148"/>
        <v>0</v>
      </c>
      <c r="Z221" s="249" t="str">
        <f t="shared" si="149"/>
        <v>-</v>
      </c>
      <c r="AA221" s="268">
        <f t="shared" si="150"/>
        <v>0</v>
      </c>
      <c r="AB221" s="269"/>
      <c r="AC221" s="292" t="e">
        <f t="shared" si="155"/>
        <v>#NUM!</v>
      </c>
      <c r="BT221" s="249" t="str">
        <f>CF221&amp;COUNTIF($CF$4:CF221,CF221)</f>
        <v>TRUE112</v>
      </c>
      <c r="BU221" s="334" t="str">
        <f t="shared" si="162"/>
        <v>4SJEANMYBURGH</v>
      </c>
      <c r="BW221" s="241" t="str">
        <f t="shared" si="163"/>
        <v>2018218</v>
      </c>
      <c r="BX221" s="249">
        <v>218</v>
      </c>
      <c r="BY221" s="249" t="str">
        <f t="shared" si="164"/>
        <v>4S</v>
      </c>
      <c r="BZ221" s="249" t="str">
        <f t="shared" si="165"/>
        <v>JEAN</v>
      </c>
      <c r="CA221" s="249" t="str">
        <f t="shared" si="166"/>
        <v>MYBURGH</v>
      </c>
      <c r="CB221" s="249" t="str">
        <f t="shared" si="167"/>
        <v>TOYOTA 20V Turbo</v>
      </c>
      <c r="CC221" s="249">
        <f t="shared" si="168"/>
        <v>14.403</v>
      </c>
      <c r="CD221" s="345">
        <f t="shared" si="169"/>
        <v>43365</v>
      </c>
      <c r="CE221" s="249">
        <f t="array" ref="CE221">MIN(IF(C:C=BU221,M:M))</f>
        <v>14.403</v>
      </c>
      <c r="CF221" s="249" t="b">
        <f t="shared" si="170"/>
        <v>1</v>
      </c>
    </row>
    <row r="222" spans="1:84" x14ac:dyDescent="0.3">
      <c r="A222" s="249" t="str">
        <f>B222&amp;COUNTIF(B$4:$B222,B222)</f>
        <v>201785</v>
      </c>
      <c r="B222" s="249">
        <f t="shared" si="151"/>
        <v>2017</v>
      </c>
      <c r="C222" s="249" t="str">
        <f t="shared" si="152"/>
        <v>4EXAshrafRangasamy</v>
      </c>
      <c r="D222" s="268" t="str">
        <f>N222&amp;COUNTIF(N$4:$N222,N222)</f>
        <v>4308639</v>
      </c>
      <c r="E222" s="268" t="str">
        <f>F222&amp;COUNTIF(F$4:$F222,F222)</f>
        <v>430864EX12</v>
      </c>
      <c r="F222" s="268" t="str">
        <f t="shared" si="153"/>
        <v>430864EX</v>
      </c>
      <c r="G222" s="249" t="str">
        <f>I222&amp;COUNTIF($I$4:I222,I222)</f>
        <v>4EX44</v>
      </c>
      <c r="I222" s="249" t="s">
        <v>20</v>
      </c>
      <c r="J222" s="249" t="s">
        <v>240</v>
      </c>
      <c r="K222" s="249" t="s">
        <v>241</v>
      </c>
      <c r="L222" s="249" t="s">
        <v>444</v>
      </c>
      <c r="M222" s="249">
        <v>12.587999999999999</v>
      </c>
      <c r="N222" s="268">
        <v>43086</v>
      </c>
      <c r="O222" s="241"/>
      <c r="S222" s="249" t="str">
        <f t="shared" si="154"/>
        <v>-</v>
      </c>
      <c r="T222" s="249" t="str">
        <f t="shared" si="144"/>
        <v>4EX219</v>
      </c>
      <c r="U222" s="249">
        <v>219</v>
      </c>
      <c r="V222" s="249">
        <f t="shared" si="145"/>
        <v>0</v>
      </c>
      <c r="W222" s="249">
        <f t="shared" si="146"/>
        <v>0</v>
      </c>
      <c r="X222" s="249">
        <f t="shared" si="147"/>
        <v>0</v>
      </c>
      <c r="Y222" s="249">
        <f t="shared" si="148"/>
        <v>0</v>
      </c>
      <c r="Z222" s="249" t="str">
        <f t="shared" si="149"/>
        <v>-</v>
      </c>
      <c r="AA222" s="268">
        <f t="shared" si="150"/>
        <v>0</v>
      </c>
      <c r="AB222" s="269"/>
      <c r="AC222" s="292" t="e">
        <f t="shared" si="155"/>
        <v>#NUM!</v>
      </c>
      <c r="BT222" s="249" t="str">
        <f>CF222&amp;COUNTIF($CF$4:CF222,CF222)</f>
        <v>FALSE107</v>
      </c>
      <c r="BU222" s="334" t="str">
        <f t="shared" si="162"/>
        <v>6ARTASHRIQRASDIEN</v>
      </c>
      <c r="BW222" s="241" t="str">
        <f t="shared" si="163"/>
        <v>2018219</v>
      </c>
      <c r="BX222" s="249">
        <v>219</v>
      </c>
      <c r="BY222" s="249" t="str">
        <f t="shared" si="164"/>
        <v>6AR</v>
      </c>
      <c r="BZ222" s="249" t="str">
        <f t="shared" si="165"/>
        <v>TASHRIQ</v>
      </c>
      <c r="CA222" s="249" t="str">
        <f t="shared" si="166"/>
        <v>RASDIEN</v>
      </c>
      <c r="CB222" s="249" t="str">
        <f t="shared" si="167"/>
        <v>Ford Escort 3ltr</v>
      </c>
      <c r="CC222" s="249">
        <f t="shared" si="168"/>
        <v>12.991</v>
      </c>
      <c r="CD222" s="345">
        <f t="shared" si="169"/>
        <v>43365</v>
      </c>
      <c r="CE222" s="249">
        <f t="array" ref="CE222">MIN(IF(C:C=BU222,M:M))</f>
        <v>12.862</v>
      </c>
      <c r="CF222" s="249" t="b">
        <f t="shared" si="170"/>
        <v>0</v>
      </c>
    </row>
    <row r="223" spans="1:84" x14ac:dyDescent="0.3">
      <c r="A223" s="249" t="str">
        <f>B223&amp;COUNTIF(B$4:$B223,B223)</f>
        <v>201786</v>
      </c>
      <c r="B223" s="249">
        <f t="shared" si="151"/>
        <v>2017</v>
      </c>
      <c r="C223" s="249" t="str">
        <f t="shared" si="152"/>
        <v>4AFDarrylJames</v>
      </c>
      <c r="D223" s="268" t="str">
        <f>N223&amp;COUNTIF(N$4:$N223,N223)</f>
        <v>429172</v>
      </c>
      <c r="E223" s="268" t="str">
        <f>F223&amp;COUNTIF(F$4:$F223,F223)</f>
        <v>429174AF1</v>
      </c>
      <c r="F223" s="268" t="str">
        <f t="shared" si="153"/>
        <v>429174AF</v>
      </c>
      <c r="G223" s="249" t="str">
        <f>I223&amp;COUNTIF($I$4:I223,I223)</f>
        <v>4AF40</v>
      </c>
      <c r="I223" s="249" t="s">
        <v>1</v>
      </c>
      <c r="J223" s="249" t="s">
        <v>653</v>
      </c>
      <c r="K223" s="249" t="s">
        <v>654</v>
      </c>
      <c r="L223" s="249" t="s">
        <v>493</v>
      </c>
      <c r="M223" s="249">
        <v>13.728999999999999</v>
      </c>
      <c r="N223" s="268">
        <v>42917</v>
      </c>
      <c r="O223" s="241"/>
      <c r="S223" s="249" t="str">
        <f t="shared" si="154"/>
        <v>-</v>
      </c>
      <c r="T223" s="249" t="str">
        <f t="shared" si="144"/>
        <v>4EX220</v>
      </c>
      <c r="U223" s="249">
        <v>220</v>
      </c>
      <c r="V223" s="249">
        <f t="shared" si="145"/>
        <v>0</v>
      </c>
      <c r="W223" s="249">
        <f t="shared" si="146"/>
        <v>0</v>
      </c>
      <c r="X223" s="249">
        <f t="shared" si="147"/>
        <v>0</v>
      </c>
      <c r="Y223" s="249">
        <f t="shared" si="148"/>
        <v>0</v>
      </c>
      <c r="Z223" s="249" t="str">
        <f t="shared" si="149"/>
        <v>-</v>
      </c>
      <c r="AA223" s="268">
        <f t="shared" si="150"/>
        <v>0</v>
      </c>
      <c r="AB223" s="269"/>
      <c r="AC223" s="292" t="e">
        <f t="shared" si="155"/>
        <v>#NUM!</v>
      </c>
      <c r="BT223" s="249" t="str">
        <f>CF223&amp;COUNTIF($CF$4:CF223,CF223)</f>
        <v>FALSE108</v>
      </c>
      <c r="BU223" s="334" t="str">
        <f t="shared" si="162"/>
        <v>6AWDTHEUNISVAN SCHALKWYK</v>
      </c>
      <c r="BW223" s="241" t="str">
        <f t="shared" si="163"/>
        <v>2018220</v>
      </c>
      <c r="BX223" s="249">
        <v>220</v>
      </c>
      <c r="BY223" s="249" t="str">
        <f t="shared" si="164"/>
        <v>6AWD</v>
      </c>
      <c r="BZ223" s="249" t="str">
        <f t="shared" si="165"/>
        <v>THEUNIS</v>
      </c>
      <c r="CA223" s="249" t="str">
        <f t="shared" si="166"/>
        <v>VAN SCHALKWYK</v>
      </c>
      <c r="CB223" s="249" t="str">
        <f t="shared" si="167"/>
        <v>NISSAN SKYLINE GTR R35</v>
      </c>
      <c r="CC223" s="249">
        <f t="shared" si="168"/>
        <v>16.375</v>
      </c>
      <c r="CD223" s="345">
        <f t="shared" si="169"/>
        <v>43365</v>
      </c>
      <c r="CE223" s="249">
        <f t="array" ref="CE223">MIN(IF(C:C=BU223,M:M))</f>
        <v>10.476000000000001</v>
      </c>
      <c r="CF223" s="249" t="b">
        <f t="shared" si="170"/>
        <v>0</v>
      </c>
    </row>
    <row r="224" spans="1:84" x14ac:dyDescent="0.3">
      <c r="A224" s="249" t="str">
        <f>B224&amp;COUNTIF(B$4:$B224,B224)</f>
        <v>201787</v>
      </c>
      <c r="B224" s="249">
        <f t="shared" si="151"/>
        <v>2017</v>
      </c>
      <c r="C224" s="249" t="str">
        <f t="shared" si="152"/>
        <v>4AFDylanAdams</v>
      </c>
      <c r="D224" s="268" t="str">
        <f>N224&amp;COUNTIF(N$4:$N224,N224)</f>
        <v>429173</v>
      </c>
      <c r="E224" s="268" t="str">
        <f>F224&amp;COUNTIF(F$4:$F224,F224)</f>
        <v>429174AF2</v>
      </c>
      <c r="F224" s="268" t="str">
        <f t="shared" si="153"/>
        <v>429174AF</v>
      </c>
      <c r="G224" s="249" t="str">
        <f>I224&amp;COUNTIF($I$4:I224,I224)</f>
        <v>4AF41</v>
      </c>
      <c r="I224" s="249" t="s">
        <v>1</v>
      </c>
      <c r="J224" s="249" t="s">
        <v>642</v>
      </c>
      <c r="K224" s="249" t="s">
        <v>643</v>
      </c>
      <c r="L224" s="249" t="s">
        <v>494</v>
      </c>
      <c r="M224" s="249">
        <v>14.349</v>
      </c>
      <c r="N224" s="268">
        <v>42917</v>
      </c>
      <c r="O224" s="241"/>
      <c r="S224" s="249" t="str">
        <f t="shared" si="154"/>
        <v>-</v>
      </c>
      <c r="T224" s="249" t="str">
        <f t="shared" si="144"/>
        <v>4EX221</v>
      </c>
      <c r="U224" s="249">
        <v>221</v>
      </c>
      <c r="V224" s="249">
        <f t="shared" si="145"/>
        <v>0</v>
      </c>
      <c r="W224" s="249">
        <f t="shared" si="146"/>
        <v>0</v>
      </c>
      <c r="X224" s="249">
        <f t="shared" si="147"/>
        <v>0</v>
      </c>
      <c r="Y224" s="249">
        <f t="shared" si="148"/>
        <v>0</v>
      </c>
      <c r="Z224" s="249" t="str">
        <f t="shared" si="149"/>
        <v>-</v>
      </c>
      <c r="AA224" s="268">
        <f t="shared" si="150"/>
        <v>0</v>
      </c>
      <c r="AB224" s="269"/>
      <c r="AC224" s="292" t="e">
        <f t="shared" si="155"/>
        <v>#NUM!</v>
      </c>
      <c r="BT224" s="249" t="str">
        <f>CF224&amp;COUNTIF($CF$4:CF224,CF224)</f>
        <v>FALSE109</v>
      </c>
      <c r="BU224" s="334" t="str">
        <f t="shared" si="162"/>
        <v>6BRHERMANNMOSTERT</v>
      </c>
      <c r="BW224" s="241" t="str">
        <f t="shared" si="163"/>
        <v>2018221</v>
      </c>
      <c r="BX224" s="249">
        <v>221</v>
      </c>
      <c r="BY224" s="249" t="str">
        <f t="shared" si="164"/>
        <v>6BR</v>
      </c>
      <c r="BZ224" s="249" t="str">
        <f t="shared" si="165"/>
        <v>HERMANN</v>
      </c>
      <c r="CA224" s="249" t="str">
        <f t="shared" si="166"/>
        <v>MOSTERT</v>
      </c>
      <c r="CB224" s="249" t="str">
        <f t="shared" si="167"/>
        <v>TOYOTA COROLLA 2JC</v>
      </c>
      <c r="CC224" s="249">
        <f t="shared" si="168"/>
        <v>11.317</v>
      </c>
      <c r="CD224" s="345">
        <f t="shared" si="169"/>
        <v>43365</v>
      </c>
      <c r="CE224" s="249">
        <f t="array" ref="CE224">MIN(IF(C:C=BU224,M:M))</f>
        <v>10.760999999999999</v>
      </c>
      <c r="CF224" s="249" t="b">
        <f t="shared" si="170"/>
        <v>0</v>
      </c>
    </row>
    <row r="225" spans="1:84" x14ac:dyDescent="0.3">
      <c r="A225" s="249" t="str">
        <f>B225&amp;COUNTIF(B$4:$B225,B225)</f>
        <v>201788</v>
      </c>
      <c r="B225" s="249">
        <f t="shared" si="151"/>
        <v>2017</v>
      </c>
      <c r="C225" s="249" t="str">
        <f t="shared" si="152"/>
        <v>4AFEdwinHart</v>
      </c>
      <c r="D225" s="268" t="str">
        <f>N225&amp;COUNTIF(N$4:$N225,N225)</f>
        <v>429174</v>
      </c>
      <c r="E225" s="268" t="str">
        <f>F225&amp;COUNTIF(F$4:$F225,F225)</f>
        <v>429174AF3</v>
      </c>
      <c r="F225" s="268" t="str">
        <f t="shared" si="153"/>
        <v>429174AF</v>
      </c>
      <c r="G225" s="249" t="str">
        <f>I225&amp;COUNTIF($I$4:I225,I225)</f>
        <v>4AF42</v>
      </c>
      <c r="I225" s="249" t="s">
        <v>1</v>
      </c>
      <c r="J225" s="249" t="s">
        <v>590</v>
      </c>
      <c r="K225" s="249" t="s">
        <v>591</v>
      </c>
      <c r="L225" s="249" t="s">
        <v>435</v>
      </c>
      <c r="M225" s="249">
        <v>15.63</v>
      </c>
      <c r="N225" s="268">
        <v>42917</v>
      </c>
      <c r="O225" s="241"/>
      <c r="S225" s="249" t="str">
        <f t="shared" si="154"/>
        <v>-</v>
      </c>
      <c r="T225" s="249" t="str">
        <f t="shared" si="144"/>
        <v>4EX222</v>
      </c>
      <c r="U225" s="249">
        <v>222</v>
      </c>
      <c r="V225" s="249">
        <f t="shared" si="145"/>
        <v>0</v>
      </c>
      <c r="W225" s="249">
        <f t="shared" si="146"/>
        <v>0</v>
      </c>
      <c r="X225" s="249">
        <f t="shared" si="147"/>
        <v>0</v>
      </c>
      <c r="Y225" s="249">
        <f t="shared" si="148"/>
        <v>0</v>
      </c>
      <c r="Z225" s="249" t="str">
        <f t="shared" si="149"/>
        <v>-</v>
      </c>
      <c r="AA225" s="268">
        <f t="shared" si="150"/>
        <v>0</v>
      </c>
      <c r="AB225" s="269"/>
      <c r="AC225" s="292" t="e">
        <f t="shared" si="155"/>
        <v>#NUM!</v>
      </c>
      <c r="BT225" s="249" t="str">
        <f>CF225&amp;COUNTIF($CF$4:CF225,CF225)</f>
        <v>TRUE113</v>
      </c>
      <c r="BU225" s="334" t="str">
        <f t="shared" si="162"/>
        <v>8AASHLEYFLAMEWELL</v>
      </c>
      <c r="BW225" s="241" t="str">
        <f t="shared" si="163"/>
        <v>2018222</v>
      </c>
      <c r="BX225" s="249">
        <v>222</v>
      </c>
      <c r="BY225" s="249" t="str">
        <f t="shared" si="164"/>
        <v>8A</v>
      </c>
      <c r="BZ225" s="249" t="str">
        <f t="shared" si="165"/>
        <v>ASHLEY</v>
      </c>
      <c r="CA225" s="249" t="str">
        <f t="shared" si="166"/>
        <v>FLAMEWELL</v>
      </c>
      <c r="CB225" s="249" t="str">
        <f t="shared" si="167"/>
        <v>BMW V8</v>
      </c>
      <c r="CC225" s="249">
        <f t="shared" si="168"/>
        <v>14.441000000000001</v>
      </c>
      <c r="CD225" s="345">
        <f t="shared" si="169"/>
        <v>43365</v>
      </c>
      <c r="CE225" s="249">
        <f t="array" ref="CE225">MIN(IF(C:C=BU225,M:M))</f>
        <v>14.441000000000001</v>
      </c>
      <c r="CF225" s="249" t="b">
        <f t="shared" si="170"/>
        <v>1</v>
      </c>
    </row>
    <row r="226" spans="1:84" x14ac:dyDescent="0.3">
      <c r="A226" s="249" t="str">
        <f>B226&amp;COUNTIF(B$4:$B226,B226)</f>
        <v>201789</v>
      </c>
      <c r="B226" s="249">
        <f t="shared" si="151"/>
        <v>2017</v>
      </c>
      <c r="C226" s="249" t="str">
        <f t="shared" si="152"/>
        <v>4AFShaheerRajal</v>
      </c>
      <c r="D226" s="268" t="str">
        <f>N226&amp;COUNTIF(N$4:$N226,N226)</f>
        <v>429175</v>
      </c>
      <c r="E226" s="268" t="str">
        <f>F226&amp;COUNTIF(F$4:$F226,F226)</f>
        <v>429174AF4</v>
      </c>
      <c r="F226" s="268" t="str">
        <f t="shared" si="153"/>
        <v>429174AF</v>
      </c>
      <c r="G226" s="249" t="str">
        <f>I226&amp;COUNTIF($I$4:I226,I226)</f>
        <v>4AF43</v>
      </c>
      <c r="I226" s="249" t="s">
        <v>1</v>
      </c>
      <c r="J226" s="249" t="s">
        <v>667</v>
      </c>
      <c r="K226" s="249" t="s">
        <v>668</v>
      </c>
      <c r="L226" s="249" t="s">
        <v>495</v>
      </c>
      <c r="M226" s="249">
        <v>17.542999999999999</v>
      </c>
      <c r="N226" s="268">
        <v>42917</v>
      </c>
      <c r="O226" s="241"/>
      <c r="S226" s="249" t="str">
        <f t="shared" si="154"/>
        <v>-</v>
      </c>
      <c r="T226" s="249" t="str">
        <f t="shared" si="144"/>
        <v>4EX223</v>
      </c>
      <c r="U226" s="249">
        <v>223</v>
      </c>
      <c r="V226" s="249">
        <f t="shared" si="145"/>
        <v>0</v>
      </c>
      <c r="W226" s="249">
        <f t="shared" si="146"/>
        <v>0</v>
      </c>
      <c r="X226" s="249">
        <f t="shared" si="147"/>
        <v>0</v>
      </c>
      <c r="Y226" s="249">
        <f t="shared" si="148"/>
        <v>0</v>
      </c>
      <c r="Z226" s="249" t="str">
        <f t="shared" si="149"/>
        <v>-</v>
      </c>
      <c r="AA226" s="268">
        <f t="shared" si="150"/>
        <v>0</v>
      </c>
      <c r="AB226" s="269"/>
      <c r="AC226" s="292" t="e">
        <f t="shared" si="155"/>
        <v>#NUM!</v>
      </c>
      <c r="BT226" s="249" t="str">
        <f>CF226&amp;COUNTIF($CF$4:CF226,CF226)</f>
        <v>TRUE114</v>
      </c>
      <c r="BU226" s="334" t="str">
        <f t="shared" si="162"/>
        <v>RTGLENLEONIE</v>
      </c>
      <c r="BW226" s="241" t="str">
        <f t="shared" si="163"/>
        <v>2018223</v>
      </c>
      <c r="BX226" s="249">
        <v>223</v>
      </c>
      <c r="BY226" s="249" t="str">
        <f t="shared" si="164"/>
        <v>RT</v>
      </c>
      <c r="BZ226" s="249" t="str">
        <f t="shared" si="165"/>
        <v>GLEN</v>
      </c>
      <c r="CA226" s="249" t="str">
        <f t="shared" si="166"/>
        <v>LEONIE</v>
      </c>
      <c r="CB226" s="249" t="str">
        <f t="shared" si="167"/>
        <v>NISSAN/MAZDA ROTARY TURBO</v>
      </c>
      <c r="CC226" s="249">
        <f t="shared" si="168"/>
        <v>10.528</v>
      </c>
      <c r="CD226" s="345">
        <f t="shared" si="169"/>
        <v>43365</v>
      </c>
      <c r="CE226" s="249">
        <f t="array" ref="CE226">MIN(IF(C:C=BU226,M:M))</f>
        <v>10.528</v>
      </c>
      <c r="CF226" s="249" t="b">
        <f t="shared" si="170"/>
        <v>1</v>
      </c>
    </row>
    <row r="227" spans="1:84" x14ac:dyDescent="0.3">
      <c r="A227" s="249" t="str">
        <f>B227&amp;COUNTIF(B$4:$B227,B227)</f>
        <v>201790</v>
      </c>
      <c r="B227" s="249">
        <f t="shared" si="151"/>
        <v>2017</v>
      </c>
      <c r="C227" s="249" t="str">
        <f t="shared" si="152"/>
        <v>4ARMureedAyoob</v>
      </c>
      <c r="D227" s="268" t="str">
        <f>N227&amp;COUNTIF(N$4:$N227,N227)</f>
        <v>429176</v>
      </c>
      <c r="E227" s="268" t="str">
        <f>F227&amp;COUNTIF(F$4:$F227,F227)</f>
        <v>429174AR1</v>
      </c>
      <c r="F227" s="268" t="str">
        <f t="shared" si="153"/>
        <v>429174AR</v>
      </c>
      <c r="G227" s="249" t="str">
        <f>I227&amp;COUNTIF($I$4:I227,I227)</f>
        <v>4AR13</v>
      </c>
      <c r="I227" s="249" t="s">
        <v>7</v>
      </c>
      <c r="J227" s="249" t="s">
        <v>655</v>
      </c>
      <c r="K227" s="249" t="s">
        <v>656</v>
      </c>
      <c r="L227" s="249" t="s">
        <v>496</v>
      </c>
      <c r="M227" s="249">
        <v>15.023999999999999</v>
      </c>
      <c r="N227" s="268">
        <v>42917</v>
      </c>
      <c r="O227" s="241"/>
      <c r="S227" s="249" t="str">
        <f t="shared" si="154"/>
        <v>-</v>
      </c>
      <c r="T227" s="249" t="str">
        <f t="shared" si="144"/>
        <v>4EX224</v>
      </c>
      <c r="U227" s="249">
        <v>224</v>
      </c>
      <c r="V227" s="249">
        <f t="shared" si="145"/>
        <v>0</v>
      </c>
      <c r="W227" s="249">
        <f t="shared" si="146"/>
        <v>0</v>
      </c>
      <c r="X227" s="249">
        <f t="shared" si="147"/>
        <v>0</v>
      </c>
      <c r="Y227" s="249">
        <f t="shared" si="148"/>
        <v>0</v>
      </c>
      <c r="Z227" s="249" t="str">
        <f t="shared" si="149"/>
        <v>-</v>
      </c>
      <c r="AA227" s="268">
        <f t="shared" si="150"/>
        <v>0</v>
      </c>
      <c r="AB227" s="269"/>
      <c r="AC227" s="292" t="e">
        <f t="shared" si="155"/>
        <v>#NUM!</v>
      </c>
      <c r="BT227" s="249" t="str">
        <f>CF227&amp;COUNTIF($CF$4:CF227,CF227)</f>
        <v>TRUE115</v>
      </c>
      <c r="BU227" s="334" t="str">
        <f t="shared" si="162"/>
        <v>UNLI MODJAR-RVAN WYK</v>
      </c>
      <c r="BW227" s="241" t="str">
        <f t="shared" si="163"/>
        <v>2018224</v>
      </c>
      <c r="BX227" s="249">
        <v>224</v>
      </c>
      <c r="BY227" s="249" t="str">
        <f t="shared" si="164"/>
        <v>UNLI MOD</v>
      </c>
      <c r="BZ227" s="249" t="str">
        <f t="shared" si="165"/>
        <v>JAR-R</v>
      </c>
      <c r="CA227" s="249" t="str">
        <f t="shared" si="166"/>
        <v>VAN WYK</v>
      </c>
      <c r="CB227" s="249" t="str">
        <f t="shared" si="167"/>
        <v>Suzuki 1000cc</v>
      </c>
      <c r="CC227" s="249">
        <f t="shared" si="168"/>
        <v>9.3759999999999994</v>
      </c>
      <c r="CD227" s="345">
        <f t="shared" si="169"/>
        <v>43365</v>
      </c>
      <c r="CE227" s="249">
        <f t="array" ref="CE227">MIN(IF(C:C=BU227,M:M))</f>
        <v>9.3759999999999994</v>
      </c>
      <c r="CF227" s="249" t="b">
        <f t="shared" si="170"/>
        <v>1</v>
      </c>
    </row>
    <row r="228" spans="1:84" x14ac:dyDescent="0.3">
      <c r="A228" s="249" t="str">
        <f>B228&amp;COUNTIF(B$4:$B228,B228)</f>
        <v>201791</v>
      </c>
      <c r="B228" s="249">
        <f t="shared" si="151"/>
        <v>2017</v>
      </c>
      <c r="C228" s="249" t="str">
        <f t="shared" si="152"/>
        <v>4BFCraigMunton</v>
      </c>
      <c r="D228" s="268" t="str">
        <f>N228&amp;COUNTIF(N$4:$N228,N228)</f>
        <v>429177</v>
      </c>
      <c r="E228" s="268" t="str">
        <f>F228&amp;COUNTIF(F$4:$F228,F228)</f>
        <v>429174BF1</v>
      </c>
      <c r="F228" s="268" t="str">
        <f t="shared" si="153"/>
        <v>429174BF</v>
      </c>
      <c r="G228" s="249" t="str">
        <f>I228&amp;COUNTIF($I$4:I228,I228)</f>
        <v>4BF19</v>
      </c>
      <c r="I228" s="249" t="s">
        <v>0</v>
      </c>
      <c r="J228" s="249" t="s">
        <v>213</v>
      </c>
      <c r="K228" s="249" t="s">
        <v>669</v>
      </c>
      <c r="L228" s="249" t="s">
        <v>497</v>
      </c>
      <c r="M228" s="249">
        <v>13.695</v>
      </c>
      <c r="N228" s="268">
        <v>42917</v>
      </c>
      <c r="O228" s="241"/>
      <c r="S228" s="249" t="str">
        <f t="shared" si="154"/>
        <v>-</v>
      </c>
      <c r="T228" s="249" t="str">
        <f t="shared" si="144"/>
        <v>4EX225</v>
      </c>
      <c r="U228" s="249">
        <v>225</v>
      </c>
      <c r="V228" s="249">
        <f t="shared" si="145"/>
        <v>0</v>
      </c>
      <c r="W228" s="249">
        <f t="shared" si="146"/>
        <v>0</v>
      </c>
      <c r="X228" s="249">
        <f t="shared" si="147"/>
        <v>0</v>
      </c>
      <c r="Y228" s="249">
        <f t="shared" si="148"/>
        <v>0</v>
      </c>
      <c r="Z228" s="249" t="str">
        <f t="shared" si="149"/>
        <v>-</v>
      </c>
      <c r="AA228" s="268">
        <f t="shared" si="150"/>
        <v>0</v>
      </c>
      <c r="AB228" s="269"/>
      <c r="AC228" s="292" t="e">
        <f t="shared" si="155"/>
        <v>#NUM!</v>
      </c>
      <c r="BT228" s="249" t="str">
        <f>CF228&amp;COUNTIF($CF$4:CF228,CF228)</f>
        <v>TRUE116</v>
      </c>
      <c r="BU228" s="334" t="str">
        <f t="shared" si="162"/>
        <v>UNLI STDGEORGEOKEEFE</v>
      </c>
      <c r="BW228" s="241" t="str">
        <f t="shared" si="163"/>
        <v>2018225</v>
      </c>
      <c r="BX228" s="249">
        <v>225</v>
      </c>
      <c r="BY228" s="249" t="str">
        <f t="shared" si="164"/>
        <v>UNLI STD</v>
      </c>
      <c r="BZ228" s="249" t="str">
        <f t="shared" si="165"/>
        <v>GEORGE</v>
      </c>
      <c r="CA228" s="249" t="str">
        <f t="shared" si="166"/>
        <v>OKEEFE</v>
      </c>
      <c r="CB228" s="249" t="str">
        <f t="shared" si="167"/>
        <v>Suzuki 1000cc</v>
      </c>
      <c r="CC228" s="249">
        <f t="shared" si="168"/>
        <v>9.4610000000000003</v>
      </c>
      <c r="CD228" s="345">
        <f t="shared" si="169"/>
        <v>43365</v>
      </c>
      <c r="CE228" s="249">
        <f t="array" ref="CE228">MIN(IF(C:C=BU228,M:M))</f>
        <v>9.4610000000000003</v>
      </c>
      <c r="CF228" s="249" t="b">
        <f t="shared" si="170"/>
        <v>1</v>
      </c>
    </row>
    <row r="229" spans="1:84" x14ac:dyDescent="0.3">
      <c r="A229" s="249" t="str">
        <f>B229&amp;COUNTIF(B$4:$B229,B229)</f>
        <v>201792</v>
      </c>
      <c r="B229" s="249">
        <f t="shared" si="151"/>
        <v>2017</v>
      </c>
      <c r="C229" s="249" t="str">
        <f t="shared" si="152"/>
        <v>4BFDonavanVosloo</v>
      </c>
      <c r="D229" s="268" t="str">
        <f>N229&amp;COUNTIF(N$4:$N229,N229)</f>
        <v>429178</v>
      </c>
      <c r="E229" s="268" t="str">
        <f>F229&amp;COUNTIF(F$4:$F229,F229)</f>
        <v>429174BF2</v>
      </c>
      <c r="F229" s="268" t="str">
        <f t="shared" si="153"/>
        <v>429174BF</v>
      </c>
      <c r="G229" s="249" t="str">
        <f>I229&amp;COUNTIF($I$4:I229,I229)</f>
        <v>4BF20</v>
      </c>
      <c r="I229" s="249" t="s">
        <v>0</v>
      </c>
      <c r="J229" s="249" t="s">
        <v>578</v>
      </c>
      <c r="K229" s="249" t="s">
        <v>263</v>
      </c>
      <c r="L229" s="249" t="s">
        <v>418</v>
      </c>
      <c r="M229" s="249">
        <v>13.741</v>
      </c>
      <c r="N229" s="268">
        <v>42917</v>
      </c>
      <c r="O229" s="241"/>
      <c r="S229" s="249" t="str">
        <f t="shared" si="154"/>
        <v>-</v>
      </c>
      <c r="T229" s="249" t="str">
        <f t="shared" si="144"/>
        <v>4EX226</v>
      </c>
      <c r="U229" s="249">
        <v>226</v>
      </c>
      <c r="V229" s="249">
        <f t="shared" si="145"/>
        <v>0</v>
      </c>
      <c r="W229" s="249">
        <f t="shared" si="146"/>
        <v>0</v>
      </c>
      <c r="X229" s="249">
        <f t="shared" si="147"/>
        <v>0</v>
      </c>
      <c r="Y229" s="249">
        <f t="shared" si="148"/>
        <v>0</v>
      </c>
      <c r="Z229" s="249" t="str">
        <f t="shared" si="149"/>
        <v>-</v>
      </c>
      <c r="AA229" s="268">
        <f t="shared" si="150"/>
        <v>0</v>
      </c>
      <c r="AB229" s="269"/>
      <c r="AC229" s="292" t="e">
        <f t="shared" si="155"/>
        <v>#NUM!</v>
      </c>
      <c r="BT229" s="249" t="str">
        <f>CF229&amp;COUNTIF($CF$4:CF229,CF229)</f>
        <v>TRUE117</v>
      </c>
      <c r="BU229" s="334" t="str">
        <f t="shared" si="162"/>
        <v>UNLI STDWESLEYSTRYDOM</v>
      </c>
      <c r="BW229" s="241" t="str">
        <f t="shared" si="163"/>
        <v>2018226</v>
      </c>
      <c r="BX229" s="249">
        <v>226</v>
      </c>
      <c r="BY229" s="249" t="str">
        <f t="shared" si="164"/>
        <v>UNLI STD</v>
      </c>
      <c r="BZ229" s="249" t="str">
        <f t="shared" si="165"/>
        <v>WESLEY</v>
      </c>
      <c r="CA229" s="249" t="str">
        <f t="shared" si="166"/>
        <v>STRYDOM</v>
      </c>
      <c r="CB229" s="249" t="str">
        <f t="shared" si="167"/>
        <v xml:space="preserve">SUZUKI GSXR 1000 </v>
      </c>
      <c r="CC229" s="249">
        <f t="shared" si="168"/>
        <v>9.6720000000000006</v>
      </c>
      <c r="CD229" s="345">
        <f t="shared" si="169"/>
        <v>43365</v>
      </c>
      <c r="CE229" s="249">
        <f t="array" ref="CE229">MIN(IF(C:C=BU229,M:M))</f>
        <v>9.6720000000000006</v>
      </c>
      <c r="CF229" s="249" t="b">
        <f t="shared" si="170"/>
        <v>1</v>
      </c>
    </row>
    <row r="230" spans="1:84" x14ac:dyDescent="0.3">
      <c r="A230" s="249" t="str">
        <f>B230&amp;COUNTIF(B$4:$B230,B230)</f>
        <v>201793</v>
      </c>
      <c r="B230" s="249">
        <f t="shared" si="151"/>
        <v>2017</v>
      </c>
      <c r="C230" s="249" t="str">
        <f t="shared" si="152"/>
        <v>4BFWiehanClaasen</v>
      </c>
      <c r="D230" s="268" t="str">
        <f>N230&amp;COUNTIF(N$4:$N230,N230)</f>
        <v>429179</v>
      </c>
      <c r="E230" s="268" t="str">
        <f>F230&amp;COUNTIF(F$4:$F230,F230)</f>
        <v>429174BF3</v>
      </c>
      <c r="F230" s="268" t="str">
        <f t="shared" si="153"/>
        <v>429174BF</v>
      </c>
      <c r="G230" s="249" t="str">
        <f>I230&amp;COUNTIF($I$4:I230,I230)</f>
        <v>4BF21</v>
      </c>
      <c r="I230" s="249" t="s">
        <v>0</v>
      </c>
      <c r="J230" s="249" t="s">
        <v>670</v>
      </c>
      <c r="K230" s="249" t="s">
        <v>671</v>
      </c>
      <c r="L230" s="249" t="s">
        <v>498</v>
      </c>
      <c r="M230" s="249">
        <v>14.72</v>
      </c>
      <c r="N230" s="268">
        <v>42917</v>
      </c>
      <c r="O230" s="241"/>
      <c r="S230" s="249" t="str">
        <f t="shared" si="154"/>
        <v>-</v>
      </c>
      <c r="T230" s="249" t="str">
        <f t="shared" si="144"/>
        <v>4EX227</v>
      </c>
      <c r="U230" s="249">
        <v>227</v>
      </c>
      <c r="V230" s="249">
        <f t="shared" si="145"/>
        <v>0</v>
      </c>
      <c r="W230" s="249">
        <f t="shared" si="146"/>
        <v>0</v>
      </c>
      <c r="X230" s="249">
        <f t="shared" si="147"/>
        <v>0</v>
      </c>
      <c r="Y230" s="249">
        <f t="shared" si="148"/>
        <v>0</v>
      </c>
      <c r="Z230" s="249" t="str">
        <f t="shared" si="149"/>
        <v>-</v>
      </c>
      <c r="AA230" s="268">
        <f t="shared" si="150"/>
        <v>0</v>
      </c>
      <c r="AB230" s="269"/>
      <c r="AC230" s="292" t="e">
        <f t="shared" si="155"/>
        <v>#NUM!</v>
      </c>
      <c r="BT230" s="249" t="str">
        <f>CF230&amp;COUNTIF($CF$4:CF230,CF230)</f>
        <v>TRUE118</v>
      </c>
      <c r="BU230" s="334" t="str">
        <f t="shared" si="162"/>
        <v>Unli STDBYRONJOHNSON</v>
      </c>
      <c r="BW230" s="241" t="str">
        <f t="shared" si="163"/>
        <v>2018227</v>
      </c>
      <c r="BX230" s="249">
        <v>227</v>
      </c>
      <c r="BY230" s="249" t="str">
        <f t="shared" si="164"/>
        <v>Unli STD</v>
      </c>
      <c r="BZ230" s="249" t="str">
        <f t="shared" si="165"/>
        <v>BYRON</v>
      </c>
      <c r="CA230" s="249" t="str">
        <f t="shared" si="166"/>
        <v>JOHNSON</v>
      </c>
      <c r="CB230" s="249" t="str">
        <f t="shared" si="167"/>
        <v>BMW S1000RR</v>
      </c>
      <c r="CC230" s="249">
        <f t="shared" si="168"/>
        <v>9.8719999999999999</v>
      </c>
      <c r="CD230" s="345">
        <f t="shared" si="169"/>
        <v>43365</v>
      </c>
      <c r="CE230" s="249">
        <f t="array" ref="CE230">MIN(IF(C:C=BU230,M:M))</f>
        <v>9.8719999999999999</v>
      </c>
      <c r="CF230" s="249" t="b">
        <f t="shared" si="170"/>
        <v>1</v>
      </c>
    </row>
    <row r="231" spans="1:84" x14ac:dyDescent="0.3">
      <c r="A231" s="249" t="str">
        <f>B231&amp;COUNTIF(B$4:$B231,B231)</f>
        <v>201794</v>
      </c>
      <c r="B231" s="249">
        <f t="shared" si="151"/>
        <v>2017</v>
      </c>
      <c r="C231" s="249" t="str">
        <f t="shared" si="152"/>
        <v>4BFPhillipJonker</v>
      </c>
      <c r="D231" s="268" t="str">
        <f>N231&amp;COUNTIF(N$4:$N231,N231)</f>
        <v>4291710</v>
      </c>
      <c r="E231" s="268" t="str">
        <f>F231&amp;COUNTIF(F$4:$F231,F231)</f>
        <v>429174BF4</v>
      </c>
      <c r="F231" s="268" t="str">
        <f t="shared" si="153"/>
        <v>429174BF</v>
      </c>
      <c r="G231" s="249" t="str">
        <f>I231&amp;COUNTIF($I$4:I231,I231)</f>
        <v>4BF22</v>
      </c>
      <c r="I231" s="249" t="s">
        <v>0</v>
      </c>
      <c r="J231" s="249" t="s">
        <v>574</v>
      </c>
      <c r="K231" s="249" t="s">
        <v>208</v>
      </c>
      <c r="L231" s="249" t="s">
        <v>414</v>
      </c>
      <c r="M231" s="249">
        <v>12.856</v>
      </c>
      <c r="N231" s="268">
        <v>42917</v>
      </c>
      <c r="O231" s="241"/>
      <c r="S231" s="249" t="str">
        <f t="shared" si="154"/>
        <v>-</v>
      </c>
      <c r="T231" s="249" t="str">
        <f t="shared" si="144"/>
        <v>4EX228</v>
      </c>
      <c r="U231" s="249">
        <v>228</v>
      </c>
      <c r="V231" s="249">
        <f t="shared" si="145"/>
        <v>0</v>
      </c>
      <c r="W231" s="249">
        <f t="shared" si="146"/>
        <v>0</v>
      </c>
      <c r="X231" s="249">
        <f t="shared" si="147"/>
        <v>0</v>
      </c>
      <c r="Y231" s="249">
        <f t="shared" si="148"/>
        <v>0</v>
      </c>
      <c r="Z231" s="249" t="str">
        <f t="shared" si="149"/>
        <v>-</v>
      </c>
      <c r="AA231" s="268">
        <f t="shared" si="150"/>
        <v>0</v>
      </c>
      <c r="AB231" s="269"/>
      <c r="BT231" s="249" t="str">
        <f>CF231&amp;COUNTIF($CF$4:CF231,CF231)</f>
        <v>TRUE119</v>
      </c>
      <c r="BU231" s="334" t="str">
        <f t="shared" si="162"/>
        <v>UNLI STDJEVONJOHNSON</v>
      </c>
      <c r="BW231" s="241" t="str">
        <f t="shared" si="163"/>
        <v>2018228</v>
      </c>
      <c r="BX231" s="249">
        <v>228</v>
      </c>
      <c r="BY231" s="249" t="str">
        <f t="shared" si="164"/>
        <v>UNLI STD</v>
      </c>
      <c r="BZ231" s="249" t="str">
        <f t="shared" si="165"/>
        <v>JEVON</v>
      </c>
      <c r="CA231" s="249" t="str">
        <f t="shared" si="166"/>
        <v>JOHNSON</v>
      </c>
      <c r="CB231" s="249" t="str">
        <f t="shared" si="167"/>
        <v>BMW S1000RR</v>
      </c>
      <c r="CC231" s="249">
        <f t="shared" si="168"/>
        <v>9.891</v>
      </c>
      <c r="CD231" s="345">
        <f t="shared" si="169"/>
        <v>43365</v>
      </c>
      <c r="CE231" s="249">
        <f t="array" ref="CE231">MIN(IF(C:C=BU231,M:M))</f>
        <v>9.891</v>
      </c>
      <c r="CF231" s="249" t="b">
        <f t="shared" si="170"/>
        <v>1</v>
      </c>
    </row>
    <row r="232" spans="1:84" x14ac:dyDescent="0.3">
      <c r="A232" s="249" t="str">
        <f>B232&amp;COUNTIF(B$4:$B232,B232)</f>
        <v>201795</v>
      </c>
      <c r="B232" s="249">
        <f t="shared" si="151"/>
        <v>2017</v>
      </c>
      <c r="C232" s="249" t="str">
        <f t="shared" si="152"/>
        <v>4CRWillieFouche</v>
      </c>
      <c r="D232" s="268" t="str">
        <f>N232&amp;COUNTIF(N$4:$N232,N232)</f>
        <v>4291711</v>
      </c>
      <c r="E232" s="268" t="str">
        <f>F232&amp;COUNTIF(F$4:$F232,F232)</f>
        <v>429174CR1</v>
      </c>
      <c r="F232" s="268" t="str">
        <f t="shared" si="153"/>
        <v>429174CR</v>
      </c>
      <c r="G232" s="249" t="str">
        <f>I232&amp;COUNTIF($I$4:I232,I232)</f>
        <v>4CR1</v>
      </c>
      <c r="I232" s="249" t="s">
        <v>128</v>
      </c>
      <c r="J232" s="249" t="s">
        <v>195</v>
      </c>
      <c r="K232" s="249" t="s">
        <v>196</v>
      </c>
      <c r="L232" s="249" t="s">
        <v>467</v>
      </c>
      <c r="M232" s="249">
        <v>12.975</v>
      </c>
      <c r="N232" s="268">
        <v>42917</v>
      </c>
      <c r="O232" s="241"/>
      <c r="S232" s="249" t="str">
        <f t="shared" si="154"/>
        <v>-</v>
      </c>
      <c r="T232" s="249" t="str">
        <f t="shared" si="144"/>
        <v>4EX229</v>
      </c>
      <c r="U232" s="249">
        <v>229</v>
      </c>
      <c r="V232" s="249">
        <f t="shared" si="145"/>
        <v>0</v>
      </c>
      <c r="W232" s="249">
        <f t="shared" si="146"/>
        <v>0</v>
      </c>
      <c r="X232" s="249">
        <f t="shared" si="147"/>
        <v>0</v>
      </c>
      <c r="Y232" s="249">
        <f t="shared" si="148"/>
        <v>0</v>
      </c>
      <c r="Z232" s="249" t="str">
        <f t="shared" si="149"/>
        <v>-</v>
      </c>
      <c r="AA232" s="268">
        <f t="shared" si="150"/>
        <v>0</v>
      </c>
      <c r="AB232" s="269"/>
      <c r="BT232" s="249" t="str">
        <f>CF232&amp;COUNTIF($CF$4:CF232,CF232)</f>
        <v>FALSE110</v>
      </c>
      <c r="BU232" s="334" t="str">
        <f t="shared" si="162"/>
        <v>UNLI STDWESLEYSTRYDOM</v>
      </c>
      <c r="BW232" s="241" t="str">
        <f t="shared" si="163"/>
        <v>2018229</v>
      </c>
      <c r="BX232" s="249">
        <v>229</v>
      </c>
      <c r="BY232" s="249" t="str">
        <f t="shared" si="164"/>
        <v>UNLI STD</v>
      </c>
      <c r="BZ232" s="249" t="str">
        <f t="shared" si="165"/>
        <v>WESLEY</v>
      </c>
      <c r="CA232" s="249" t="str">
        <f t="shared" si="166"/>
        <v>STRYDOM</v>
      </c>
      <c r="CB232" s="249" t="str">
        <f t="shared" si="167"/>
        <v>BMW S1000RR</v>
      </c>
      <c r="CC232" s="249">
        <f t="shared" si="168"/>
        <v>10.057</v>
      </c>
      <c r="CD232" s="345">
        <f t="shared" si="169"/>
        <v>43365</v>
      </c>
      <c r="CE232" s="249">
        <f t="array" ref="CE232">MIN(IF(C:C=BU232,M:M))</f>
        <v>9.6720000000000006</v>
      </c>
      <c r="CF232" s="249" t="b">
        <f t="shared" si="170"/>
        <v>0</v>
      </c>
    </row>
    <row r="233" spans="1:84" x14ac:dyDescent="0.3">
      <c r="A233" s="249" t="str">
        <f>B233&amp;COUNTIF(B$4:$B233,B233)</f>
        <v>201796</v>
      </c>
      <c r="B233" s="249">
        <f t="shared" si="151"/>
        <v>2017</v>
      </c>
      <c r="C233" s="249" t="str">
        <f t="shared" si="152"/>
        <v>4EXAranMayne</v>
      </c>
      <c r="D233" s="268" t="str">
        <f>N233&amp;COUNTIF(N$4:$N233,N233)</f>
        <v>4291712</v>
      </c>
      <c r="E233" s="268" t="str">
        <f>F233&amp;COUNTIF(F$4:$F233,F233)</f>
        <v>429174EX1</v>
      </c>
      <c r="F233" s="268" t="str">
        <f t="shared" si="153"/>
        <v>429174EX</v>
      </c>
      <c r="G233" s="249" t="str">
        <f>I233&amp;COUNTIF($I$4:I233,I233)</f>
        <v>4EX45</v>
      </c>
      <c r="I233" s="249" t="s">
        <v>20</v>
      </c>
      <c r="J233" s="249" t="s">
        <v>651</v>
      </c>
      <c r="K233" s="249" t="s">
        <v>652</v>
      </c>
      <c r="L233" s="249" t="s">
        <v>409</v>
      </c>
      <c r="M233" s="249">
        <v>13.773999999999999</v>
      </c>
      <c r="N233" s="268">
        <v>42917</v>
      </c>
      <c r="O233" s="241"/>
      <c r="S233" s="249" t="str">
        <f t="shared" si="154"/>
        <v>-</v>
      </c>
      <c r="T233" s="249" t="str">
        <f t="shared" si="144"/>
        <v>4EX230</v>
      </c>
      <c r="U233" s="249">
        <v>230</v>
      </c>
      <c r="V233" s="249">
        <f t="shared" si="145"/>
        <v>0</v>
      </c>
      <c r="W233" s="249">
        <f t="shared" si="146"/>
        <v>0</v>
      </c>
      <c r="X233" s="249">
        <f t="shared" si="147"/>
        <v>0</v>
      </c>
      <c r="Y233" s="249">
        <f t="shared" si="148"/>
        <v>0</v>
      </c>
      <c r="Z233" s="249" t="str">
        <f t="shared" si="149"/>
        <v>-</v>
      </c>
      <c r="AA233" s="268">
        <f t="shared" si="150"/>
        <v>0</v>
      </c>
      <c r="AB233" s="269"/>
      <c r="BT233" s="249" t="str">
        <f>CF233&amp;COUNTIF($CF$4:CF233,CF233)</f>
        <v>TRUE120</v>
      </c>
      <c r="BU233" s="334" t="str">
        <f t="shared" si="162"/>
        <v>UNLI STDHAYDENKOOPMAN</v>
      </c>
      <c r="BW233" s="241" t="str">
        <f t="shared" si="163"/>
        <v>2018230</v>
      </c>
      <c r="BX233" s="249">
        <v>230</v>
      </c>
      <c r="BY233" s="249" t="str">
        <f t="shared" si="164"/>
        <v>UNLI STD</v>
      </c>
      <c r="BZ233" s="249" t="str">
        <f t="shared" si="165"/>
        <v>HAYDEN</v>
      </c>
      <c r="CA233" s="249" t="str">
        <f t="shared" si="166"/>
        <v>KOOPMAN</v>
      </c>
      <c r="CB233" s="249" t="str">
        <f t="shared" si="167"/>
        <v>SUZUKI GSXR750</v>
      </c>
      <c r="CC233" s="249">
        <f t="shared" si="168"/>
        <v>10.367000000000001</v>
      </c>
      <c r="CD233" s="345">
        <f t="shared" si="169"/>
        <v>43365</v>
      </c>
      <c r="CE233" s="249">
        <f t="array" ref="CE233">MIN(IF(C:C=BU233,M:M))</f>
        <v>10.367000000000001</v>
      </c>
      <c r="CF233" s="249" t="b">
        <f t="shared" si="170"/>
        <v>1</v>
      </c>
    </row>
    <row r="234" spans="1:84" x14ac:dyDescent="0.3">
      <c r="A234" s="249" t="str">
        <f>B234&amp;COUNTIF(B$4:$B234,B234)</f>
        <v>201797</v>
      </c>
      <c r="B234" s="249">
        <f t="shared" si="151"/>
        <v>2017</v>
      </c>
      <c r="C234" s="249" t="str">
        <f t="shared" si="152"/>
        <v>4SClaytonRockman</v>
      </c>
      <c r="D234" s="268" t="str">
        <f>N234&amp;COUNTIF(N$4:$N234,N234)</f>
        <v>4291713</v>
      </c>
      <c r="E234" s="268" t="str">
        <f>F234&amp;COUNTIF(F$4:$F234,F234)</f>
        <v>429174S1</v>
      </c>
      <c r="F234" s="268" t="str">
        <f t="shared" si="153"/>
        <v>429174S</v>
      </c>
      <c r="G234" s="249" t="str">
        <f>I234&amp;COUNTIF($I$4:I234,I234)</f>
        <v>4S29</v>
      </c>
      <c r="I234" s="249" t="s">
        <v>4</v>
      </c>
      <c r="J234" s="249" t="s">
        <v>186</v>
      </c>
      <c r="K234" s="249" t="s">
        <v>582</v>
      </c>
      <c r="L234" s="249" t="s">
        <v>411</v>
      </c>
      <c r="M234" s="249">
        <v>13.555999999999999</v>
      </c>
      <c r="N234" s="268">
        <v>42917</v>
      </c>
      <c r="O234" s="241"/>
      <c r="S234" s="249" t="str">
        <f t="shared" si="154"/>
        <v>-</v>
      </c>
      <c r="T234" s="249" t="str">
        <f t="shared" si="144"/>
        <v>4EX231</v>
      </c>
      <c r="U234" s="249">
        <v>231</v>
      </c>
      <c r="V234" s="249">
        <f t="shared" si="145"/>
        <v>0</v>
      </c>
      <c r="W234" s="249">
        <f t="shared" si="146"/>
        <v>0</v>
      </c>
      <c r="X234" s="249">
        <f t="shared" si="147"/>
        <v>0</v>
      </c>
      <c r="Y234" s="249">
        <f t="shared" si="148"/>
        <v>0</v>
      </c>
      <c r="Z234" s="249" t="str">
        <f t="shared" si="149"/>
        <v>-</v>
      </c>
      <c r="AA234" s="268">
        <f t="shared" si="150"/>
        <v>0</v>
      </c>
      <c r="AB234" s="269"/>
      <c r="BT234" s="249" t="str">
        <f>CF234&amp;COUNTIF($CF$4:CF234,CF234)</f>
        <v>FALSE111</v>
      </c>
      <c r="BU234" s="334" t="str">
        <f t="shared" si="162"/>
        <v>---</v>
      </c>
      <c r="BW234" s="241" t="str">
        <f t="shared" si="163"/>
        <v>2018231</v>
      </c>
      <c r="BX234" s="249">
        <v>231</v>
      </c>
      <c r="BY234" s="249" t="str">
        <f t="shared" si="164"/>
        <v>-</v>
      </c>
      <c r="BZ234" s="249" t="str">
        <f t="shared" si="165"/>
        <v>-</v>
      </c>
      <c r="CA234" s="249" t="str">
        <f t="shared" si="166"/>
        <v>-</v>
      </c>
      <c r="CB234" s="249" t="str">
        <f t="shared" si="167"/>
        <v>-</v>
      </c>
      <c r="CC234" s="249" t="str">
        <f t="shared" si="168"/>
        <v>-</v>
      </c>
      <c r="CD234" s="345" t="str">
        <f t="shared" si="169"/>
        <v>-</v>
      </c>
      <c r="CE234" s="249">
        <f t="array" ref="CE234">MIN(IF(C:C=BU234,M:M))</f>
        <v>0</v>
      </c>
      <c r="CF234" s="249" t="b">
        <f t="shared" si="170"/>
        <v>0</v>
      </c>
    </row>
    <row r="235" spans="1:84" x14ac:dyDescent="0.3">
      <c r="A235" s="249" t="str">
        <f>B235&amp;COUNTIF(B$4:$B235,B235)</f>
        <v>201798</v>
      </c>
      <c r="B235" s="249">
        <f t="shared" si="151"/>
        <v>2017</v>
      </c>
      <c r="C235" s="249" t="str">
        <f t="shared" si="152"/>
        <v>4SRynhardtMattheus</v>
      </c>
      <c r="D235" s="268" t="str">
        <f>N235&amp;COUNTIF(N$4:$N235,N235)</f>
        <v>4291714</v>
      </c>
      <c r="E235" s="268" t="str">
        <f>F235&amp;COUNTIF(F$4:$F235,F235)</f>
        <v>429174S2</v>
      </c>
      <c r="F235" s="268" t="str">
        <f t="shared" si="153"/>
        <v>429174S</v>
      </c>
      <c r="G235" s="249" t="str">
        <f>I235&amp;COUNTIF($I$4:I235,I235)</f>
        <v>4S30</v>
      </c>
      <c r="I235" s="249" t="s">
        <v>4</v>
      </c>
      <c r="J235" s="249" t="s">
        <v>238</v>
      </c>
      <c r="K235" s="249" t="s">
        <v>584</v>
      </c>
      <c r="L235" s="249" t="s">
        <v>297</v>
      </c>
      <c r="M235" s="249">
        <v>15.26</v>
      </c>
      <c r="N235" s="268">
        <v>42917</v>
      </c>
      <c r="O235" s="241"/>
      <c r="S235" s="249" t="str">
        <f t="shared" si="154"/>
        <v>-</v>
      </c>
      <c r="T235" s="249" t="str">
        <f t="shared" si="144"/>
        <v>4EX232</v>
      </c>
      <c r="U235" s="249">
        <v>232</v>
      </c>
      <c r="V235" s="249">
        <f t="shared" si="145"/>
        <v>0</v>
      </c>
      <c r="W235" s="249">
        <f t="shared" si="146"/>
        <v>0</v>
      </c>
      <c r="X235" s="249">
        <f t="shared" si="147"/>
        <v>0</v>
      </c>
      <c r="Y235" s="249">
        <f t="shared" si="148"/>
        <v>0</v>
      </c>
      <c r="Z235" s="249" t="str">
        <f t="shared" si="149"/>
        <v>-</v>
      </c>
      <c r="AA235" s="268">
        <f t="shared" si="150"/>
        <v>0</v>
      </c>
      <c r="AB235" s="269"/>
      <c r="BT235" s="249" t="str">
        <f>CF235&amp;COUNTIF($CF$4:CF235,CF235)</f>
        <v>FALSE112</v>
      </c>
      <c r="BU235" s="334" t="str">
        <f t="shared" si="162"/>
        <v>---</v>
      </c>
      <c r="BW235" s="241" t="str">
        <f t="shared" si="163"/>
        <v>2018232</v>
      </c>
      <c r="BX235" s="249">
        <v>232</v>
      </c>
      <c r="BY235" s="249" t="str">
        <f t="shared" si="164"/>
        <v>-</v>
      </c>
      <c r="BZ235" s="249" t="str">
        <f t="shared" si="165"/>
        <v>-</v>
      </c>
      <c r="CA235" s="249" t="str">
        <f t="shared" si="166"/>
        <v>-</v>
      </c>
      <c r="CB235" s="249" t="str">
        <f t="shared" si="167"/>
        <v>-</v>
      </c>
      <c r="CC235" s="249" t="str">
        <f t="shared" si="168"/>
        <v>-</v>
      </c>
      <c r="CD235" s="345" t="str">
        <f t="shared" si="169"/>
        <v>-</v>
      </c>
      <c r="CE235" s="249">
        <f t="array" ref="CE235">MIN(IF(C:C=BU235,M:M))</f>
        <v>0</v>
      </c>
      <c r="CF235" s="249" t="b">
        <f t="shared" si="170"/>
        <v>0</v>
      </c>
    </row>
    <row r="236" spans="1:84" x14ac:dyDescent="0.3">
      <c r="A236" s="249" t="str">
        <f>B236&amp;COUNTIF(B$4:$B236,B236)</f>
        <v>201799</v>
      </c>
      <c r="B236" s="249">
        <f t="shared" si="151"/>
        <v>2017</v>
      </c>
      <c r="C236" s="249" t="str">
        <f t="shared" si="152"/>
        <v>4AWDLenoMc Callum</v>
      </c>
      <c r="D236" s="268" t="str">
        <f>N236&amp;COUNTIF(N$4:$N236,N236)</f>
        <v>4291715</v>
      </c>
      <c r="E236" s="268" t="str">
        <f>F236&amp;COUNTIF(F$4:$F236,F236)</f>
        <v>429174AWD1</v>
      </c>
      <c r="F236" s="268" t="str">
        <f t="shared" si="153"/>
        <v>429174AWD</v>
      </c>
      <c r="G236" s="249" t="str">
        <f>I236&amp;COUNTIF($I$4:I236,I236)</f>
        <v>4AWD19</v>
      </c>
      <c r="I236" s="249" t="s">
        <v>23</v>
      </c>
      <c r="J236" s="249" t="s">
        <v>647</v>
      </c>
      <c r="K236" s="249" t="s">
        <v>822</v>
      </c>
      <c r="L236" s="249" t="s">
        <v>387</v>
      </c>
      <c r="M236" s="249">
        <v>11.914</v>
      </c>
      <c r="N236" s="268">
        <v>42917</v>
      </c>
      <c r="O236" s="241"/>
      <c r="S236" s="249" t="str">
        <f t="shared" si="154"/>
        <v>-</v>
      </c>
      <c r="T236" s="249" t="str">
        <f t="shared" si="144"/>
        <v>4EX233</v>
      </c>
      <c r="U236" s="249">
        <v>233</v>
      </c>
      <c r="V236" s="249">
        <f t="shared" si="145"/>
        <v>0</v>
      </c>
      <c r="W236" s="249">
        <f t="shared" si="146"/>
        <v>0</v>
      </c>
      <c r="X236" s="249">
        <f t="shared" si="147"/>
        <v>0</v>
      </c>
      <c r="Y236" s="249">
        <f t="shared" si="148"/>
        <v>0</v>
      </c>
      <c r="Z236" s="249" t="str">
        <f t="shared" si="149"/>
        <v>-</v>
      </c>
      <c r="AA236" s="268">
        <f t="shared" si="150"/>
        <v>0</v>
      </c>
      <c r="AB236" s="269"/>
      <c r="BT236" s="249" t="str">
        <f>CF236&amp;COUNTIF($CF$4:CF236,CF236)</f>
        <v>FALSE113</v>
      </c>
      <c r="BU236" s="334" t="str">
        <f t="shared" si="162"/>
        <v>---</v>
      </c>
      <c r="BW236" s="241" t="str">
        <f t="shared" si="163"/>
        <v>2018233</v>
      </c>
      <c r="BX236" s="249">
        <v>233</v>
      </c>
      <c r="BY236" s="249" t="str">
        <f t="shared" si="164"/>
        <v>-</v>
      </c>
      <c r="BZ236" s="249" t="str">
        <f t="shared" si="165"/>
        <v>-</v>
      </c>
      <c r="CA236" s="249" t="str">
        <f t="shared" si="166"/>
        <v>-</v>
      </c>
      <c r="CB236" s="249" t="str">
        <f t="shared" si="167"/>
        <v>-</v>
      </c>
      <c r="CC236" s="249" t="str">
        <f t="shared" si="168"/>
        <v>-</v>
      </c>
      <c r="CD236" s="345" t="str">
        <f t="shared" si="169"/>
        <v>-</v>
      </c>
      <c r="CE236" s="249">
        <f t="array" ref="CE236">MIN(IF(C:C=BU236,M:M))</f>
        <v>0</v>
      </c>
      <c r="CF236" s="249" t="b">
        <f t="shared" si="170"/>
        <v>0</v>
      </c>
    </row>
    <row r="237" spans="1:84" x14ac:dyDescent="0.3">
      <c r="A237" s="249" t="str">
        <f>B237&amp;COUNTIF(B$4:$B237,B237)</f>
        <v>2017100</v>
      </c>
      <c r="B237" s="249">
        <f t="shared" si="151"/>
        <v>2017</v>
      </c>
      <c r="C237" s="249" t="str">
        <f t="shared" si="152"/>
        <v>4AWDAshleyInce</v>
      </c>
      <c r="D237" s="268" t="str">
        <f>N237&amp;COUNTIF(N$4:$N237,N237)</f>
        <v>4291716</v>
      </c>
      <c r="E237" s="268" t="str">
        <f>F237&amp;COUNTIF(F$4:$F237,F237)</f>
        <v>429174AWD2</v>
      </c>
      <c r="F237" s="268" t="str">
        <f t="shared" si="153"/>
        <v>429174AWD</v>
      </c>
      <c r="G237" s="249" t="str">
        <f>I237&amp;COUNTIF($I$4:I237,I237)</f>
        <v>4AWD20</v>
      </c>
      <c r="I237" s="249" t="s">
        <v>23</v>
      </c>
      <c r="J237" s="249" t="s">
        <v>176</v>
      </c>
      <c r="K237" s="249" t="s">
        <v>672</v>
      </c>
      <c r="L237" s="249" t="s">
        <v>490</v>
      </c>
      <c r="M237" s="249">
        <v>12.192</v>
      </c>
      <c r="N237" s="268">
        <v>42917</v>
      </c>
      <c r="O237" s="241"/>
      <c r="S237" s="249" t="str">
        <f t="shared" si="154"/>
        <v>-</v>
      </c>
      <c r="T237" s="249" t="str">
        <f t="shared" si="144"/>
        <v>4EX234</v>
      </c>
      <c r="U237" s="249">
        <v>234</v>
      </c>
      <c r="V237" s="249">
        <f t="shared" si="145"/>
        <v>0</v>
      </c>
      <c r="W237" s="249">
        <f t="shared" si="146"/>
        <v>0</v>
      </c>
      <c r="X237" s="249">
        <f t="shared" si="147"/>
        <v>0</v>
      </c>
      <c r="Y237" s="249">
        <f t="shared" si="148"/>
        <v>0</v>
      </c>
      <c r="Z237" s="249" t="str">
        <f t="shared" si="149"/>
        <v>-</v>
      </c>
      <c r="AA237" s="268">
        <f t="shared" si="150"/>
        <v>0</v>
      </c>
      <c r="AB237" s="269"/>
      <c r="BT237" s="249" t="str">
        <f>CF237&amp;COUNTIF($CF$4:CF237,CF237)</f>
        <v>FALSE114</v>
      </c>
      <c r="BU237" s="334" t="str">
        <f t="shared" si="162"/>
        <v>---</v>
      </c>
      <c r="BW237" s="241" t="str">
        <f t="shared" si="163"/>
        <v>2018234</v>
      </c>
      <c r="BX237" s="249">
        <v>234</v>
      </c>
      <c r="BY237" s="249" t="str">
        <f t="shared" si="164"/>
        <v>-</v>
      </c>
      <c r="BZ237" s="249" t="str">
        <f t="shared" si="165"/>
        <v>-</v>
      </c>
      <c r="CA237" s="249" t="str">
        <f t="shared" si="166"/>
        <v>-</v>
      </c>
      <c r="CB237" s="249" t="str">
        <f t="shared" si="167"/>
        <v>-</v>
      </c>
      <c r="CC237" s="249" t="str">
        <f t="shared" si="168"/>
        <v>-</v>
      </c>
      <c r="CD237" s="345" t="str">
        <f t="shared" si="169"/>
        <v>-</v>
      </c>
      <c r="CE237" s="249">
        <f t="array" ref="CE237">MIN(IF(C:C=BU237,M:M))</f>
        <v>0</v>
      </c>
      <c r="CF237" s="249" t="b">
        <f t="shared" si="170"/>
        <v>0</v>
      </c>
    </row>
    <row r="238" spans="1:84" x14ac:dyDescent="0.3">
      <c r="A238" s="249" t="str">
        <f>B238&amp;COUNTIF(B$4:$B238,B238)</f>
        <v>2017101</v>
      </c>
      <c r="B238" s="249">
        <f t="shared" si="151"/>
        <v>2017</v>
      </c>
      <c r="C238" s="249" t="str">
        <f t="shared" si="152"/>
        <v>4AWDDuwayneVarnfield</v>
      </c>
      <c r="D238" s="268" t="str">
        <f>N238&amp;COUNTIF(N$4:$N238,N238)</f>
        <v>4291717</v>
      </c>
      <c r="E238" s="268" t="str">
        <f>F238&amp;COUNTIF(F$4:$F238,F238)</f>
        <v>429174AWD3</v>
      </c>
      <c r="F238" s="268" t="str">
        <f t="shared" si="153"/>
        <v>429174AWD</v>
      </c>
      <c r="G238" s="249" t="str">
        <f>I238&amp;COUNTIF($I$4:I238,I238)</f>
        <v>4AWD21</v>
      </c>
      <c r="I238" s="249" t="s">
        <v>23</v>
      </c>
      <c r="J238" s="249" t="s">
        <v>673</v>
      </c>
      <c r="K238" s="249" t="s">
        <v>674</v>
      </c>
      <c r="L238" s="249" t="s">
        <v>499</v>
      </c>
      <c r="M238" s="249">
        <v>12.531000000000001</v>
      </c>
      <c r="N238" s="268">
        <v>42917</v>
      </c>
      <c r="O238" s="241"/>
      <c r="S238" s="249" t="str">
        <f t="shared" si="154"/>
        <v>-</v>
      </c>
      <c r="T238" s="249" t="str">
        <f t="shared" si="144"/>
        <v>4EX235</v>
      </c>
      <c r="U238" s="249">
        <v>235</v>
      </c>
      <c r="V238" s="249">
        <f t="shared" si="145"/>
        <v>0</v>
      </c>
      <c r="W238" s="249">
        <f t="shared" si="146"/>
        <v>0</v>
      </c>
      <c r="X238" s="249">
        <f t="shared" si="147"/>
        <v>0</v>
      </c>
      <c r="Y238" s="249">
        <f t="shared" si="148"/>
        <v>0</v>
      </c>
      <c r="Z238" s="249" t="str">
        <f t="shared" si="149"/>
        <v>-</v>
      </c>
      <c r="AA238" s="268">
        <f t="shared" si="150"/>
        <v>0</v>
      </c>
      <c r="AB238" s="269"/>
      <c r="BT238" s="249" t="str">
        <f>CF238&amp;COUNTIF($CF$4:CF238,CF238)</f>
        <v>FALSE115</v>
      </c>
      <c r="BU238" s="334" t="str">
        <f t="shared" si="162"/>
        <v>---</v>
      </c>
      <c r="BW238" s="241" t="str">
        <f t="shared" si="163"/>
        <v>2018235</v>
      </c>
      <c r="BX238" s="249">
        <v>235</v>
      </c>
      <c r="BY238" s="249" t="str">
        <f t="shared" si="164"/>
        <v>-</v>
      </c>
      <c r="BZ238" s="249" t="str">
        <f t="shared" si="165"/>
        <v>-</v>
      </c>
      <c r="CA238" s="249" t="str">
        <f t="shared" si="166"/>
        <v>-</v>
      </c>
      <c r="CB238" s="249" t="str">
        <f t="shared" si="167"/>
        <v>-</v>
      </c>
      <c r="CC238" s="249" t="str">
        <f t="shared" si="168"/>
        <v>-</v>
      </c>
      <c r="CD238" s="345" t="str">
        <f t="shared" si="169"/>
        <v>-</v>
      </c>
      <c r="CE238" s="249">
        <f t="array" ref="CE238">MIN(IF(C:C=BU238,M:M))</f>
        <v>0</v>
      </c>
      <c r="CF238" s="249" t="b">
        <f t="shared" si="170"/>
        <v>0</v>
      </c>
    </row>
    <row r="239" spans="1:84" x14ac:dyDescent="0.3">
      <c r="A239" s="249" t="str">
        <f>B239&amp;COUNTIF(B$4:$B239,B239)</f>
        <v>2017102</v>
      </c>
      <c r="B239" s="249">
        <f t="shared" si="151"/>
        <v>2017</v>
      </c>
      <c r="C239" s="249" t="str">
        <f t="shared" si="152"/>
        <v>4AWDCharletonMendes</v>
      </c>
      <c r="D239" s="268" t="str">
        <f>N239&amp;COUNTIF(N$4:$N239,N239)</f>
        <v>4291718</v>
      </c>
      <c r="E239" s="268" t="str">
        <f>F239&amp;COUNTIF(F$4:$F239,F239)</f>
        <v>429174AWD4</v>
      </c>
      <c r="F239" s="268" t="str">
        <f t="shared" si="153"/>
        <v>429174AWD</v>
      </c>
      <c r="G239" s="249" t="str">
        <f>I239&amp;COUNTIF($I$4:I239,I239)</f>
        <v>4AWD22</v>
      </c>
      <c r="I239" s="249" t="s">
        <v>23</v>
      </c>
      <c r="J239" s="249" t="s">
        <v>597</v>
      </c>
      <c r="K239" s="249" t="s">
        <v>598</v>
      </c>
      <c r="L239" s="249" t="s">
        <v>87</v>
      </c>
      <c r="M239" s="249">
        <v>12.571999999999999</v>
      </c>
      <c r="N239" s="268">
        <v>42917</v>
      </c>
      <c r="O239" s="241"/>
      <c r="S239" s="249" t="str">
        <f t="shared" si="154"/>
        <v>-</v>
      </c>
      <c r="T239" s="249" t="str">
        <f t="shared" si="144"/>
        <v>4EX236</v>
      </c>
      <c r="U239" s="249">
        <v>236</v>
      </c>
      <c r="V239" s="249">
        <f t="shared" si="145"/>
        <v>0</v>
      </c>
      <c r="W239" s="249">
        <f t="shared" si="146"/>
        <v>0</v>
      </c>
      <c r="X239" s="249">
        <f t="shared" si="147"/>
        <v>0</v>
      </c>
      <c r="Y239" s="249">
        <f t="shared" si="148"/>
        <v>0</v>
      </c>
      <c r="Z239" s="249" t="str">
        <f t="shared" si="149"/>
        <v>-</v>
      </c>
      <c r="AA239" s="268">
        <f t="shared" si="150"/>
        <v>0</v>
      </c>
      <c r="AB239" s="269"/>
      <c r="BT239" s="249" t="str">
        <f>CF239&amp;COUNTIF($CF$4:CF239,CF239)</f>
        <v>FALSE116</v>
      </c>
      <c r="BU239" s="334" t="str">
        <f t="shared" si="162"/>
        <v>---</v>
      </c>
      <c r="BW239" s="241" t="str">
        <f t="shared" si="163"/>
        <v>2018236</v>
      </c>
      <c r="BX239" s="249">
        <v>236</v>
      </c>
      <c r="BY239" s="249" t="str">
        <f t="shared" si="164"/>
        <v>-</v>
      </c>
      <c r="BZ239" s="249" t="str">
        <f t="shared" si="165"/>
        <v>-</v>
      </c>
      <c r="CA239" s="249" t="str">
        <f t="shared" si="166"/>
        <v>-</v>
      </c>
      <c r="CB239" s="249" t="str">
        <f t="shared" si="167"/>
        <v>-</v>
      </c>
      <c r="CC239" s="249" t="str">
        <f t="shared" si="168"/>
        <v>-</v>
      </c>
      <c r="CD239" s="345" t="str">
        <f t="shared" si="169"/>
        <v>-</v>
      </c>
      <c r="CE239" s="249">
        <f t="array" ref="CE239">MIN(IF(C:C=BU239,M:M))</f>
        <v>0</v>
      </c>
      <c r="CF239" s="249" t="b">
        <f t="shared" si="170"/>
        <v>0</v>
      </c>
    </row>
    <row r="240" spans="1:84" x14ac:dyDescent="0.3">
      <c r="A240" s="249" t="str">
        <f>B240&amp;COUNTIF(B$4:$B240,B240)</f>
        <v>2017103</v>
      </c>
      <c r="B240" s="249">
        <f t="shared" si="151"/>
        <v>2017</v>
      </c>
      <c r="C240" s="249" t="str">
        <f t="shared" si="152"/>
        <v>6AWDClaytonDaniels</v>
      </c>
      <c r="D240" s="268" t="str">
        <f>N240&amp;COUNTIF(N$4:$N240,N240)</f>
        <v>4291719</v>
      </c>
      <c r="E240" s="268" t="str">
        <f>F240&amp;COUNTIF(F$4:$F240,F240)</f>
        <v>429176AWD1</v>
      </c>
      <c r="F240" s="268" t="str">
        <f t="shared" si="153"/>
        <v>429176AWD</v>
      </c>
      <c r="G240" s="249" t="str">
        <f>I240&amp;COUNTIF($I$4:I240,I240)</f>
        <v>6AWD16</v>
      </c>
      <c r="I240" s="249" t="s">
        <v>84</v>
      </c>
      <c r="J240" s="249" t="s">
        <v>186</v>
      </c>
      <c r="K240" s="249" t="s">
        <v>187</v>
      </c>
      <c r="L240" s="249" t="s">
        <v>500</v>
      </c>
      <c r="M240" s="249">
        <v>12.268000000000001</v>
      </c>
      <c r="N240" s="268">
        <v>42917</v>
      </c>
      <c r="O240" s="241"/>
      <c r="S240" s="249" t="str">
        <f t="shared" si="154"/>
        <v>-</v>
      </c>
      <c r="T240" s="249" t="str">
        <f t="shared" si="144"/>
        <v>4EX237</v>
      </c>
      <c r="U240" s="249">
        <v>237</v>
      </c>
      <c r="V240" s="249">
        <f t="shared" si="145"/>
        <v>0</v>
      </c>
      <c r="W240" s="249">
        <f t="shared" si="146"/>
        <v>0</v>
      </c>
      <c r="X240" s="249">
        <f t="shared" si="147"/>
        <v>0</v>
      </c>
      <c r="Y240" s="249">
        <f t="shared" si="148"/>
        <v>0</v>
      </c>
      <c r="Z240" s="249" t="str">
        <f t="shared" si="149"/>
        <v>-</v>
      </c>
      <c r="AA240" s="268">
        <f t="shared" si="150"/>
        <v>0</v>
      </c>
      <c r="AB240" s="269"/>
      <c r="BT240" s="249" t="str">
        <f>CF240&amp;COUNTIF($CF$4:CF240,CF240)</f>
        <v>FALSE117</v>
      </c>
      <c r="BU240" s="334" t="str">
        <f t="shared" si="162"/>
        <v>---</v>
      </c>
      <c r="BW240" s="241" t="str">
        <f t="shared" si="163"/>
        <v>2018237</v>
      </c>
      <c r="BX240" s="249">
        <v>237</v>
      </c>
      <c r="BY240" s="249" t="str">
        <f t="shared" si="164"/>
        <v>-</v>
      </c>
      <c r="BZ240" s="249" t="str">
        <f t="shared" si="165"/>
        <v>-</v>
      </c>
      <c r="CA240" s="249" t="str">
        <f t="shared" si="166"/>
        <v>-</v>
      </c>
      <c r="CB240" s="249" t="str">
        <f t="shared" si="167"/>
        <v>-</v>
      </c>
      <c r="CC240" s="249" t="str">
        <f t="shared" si="168"/>
        <v>-</v>
      </c>
      <c r="CD240" s="345" t="str">
        <f t="shared" si="169"/>
        <v>-</v>
      </c>
      <c r="CE240" s="249">
        <f t="array" ref="CE240">MIN(IF(C:C=BU240,M:M))</f>
        <v>0</v>
      </c>
      <c r="CF240" s="249" t="b">
        <f t="shared" si="170"/>
        <v>0</v>
      </c>
    </row>
    <row r="241" spans="1:84" x14ac:dyDescent="0.3">
      <c r="A241" s="249" t="str">
        <f>B241&amp;COUNTIF(B$4:$B241,B241)</f>
        <v>2017104</v>
      </c>
      <c r="B241" s="249">
        <f t="shared" si="151"/>
        <v>2017</v>
      </c>
      <c r="C241" s="249" t="str">
        <f t="shared" si="152"/>
        <v>6ARTashriqRasdien</v>
      </c>
      <c r="D241" s="268" t="str">
        <f>N241&amp;COUNTIF(N$4:$N241,N241)</f>
        <v>4291720</v>
      </c>
      <c r="E241" s="268" t="str">
        <f>F241&amp;COUNTIF(F$4:$F241,F241)</f>
        <v>429176AR1</v>
      </c>
      <c r="F241" s="268" t="str">
        <f t="shared" si="153"/>
        <v>429176AR</v>
      </c>
      <c r="G241" s="249" t="str">
        <f>I241&amp;COUNTIF($I$4:I241,I241)</f>
        <v>6AR8</v>
      </c>
      <c r="I241" s="249" t="s">
        <v>93</v>
      </c>
      <c r="J241" s="249" t="s">
        <v>242</v>
      </c>
      <c r="K241" s="249" t="s">
        <v>243</v>
      </c>
      <c r="L241" s="249" t="s">
        <v>428</v>
      </c>
      <c r="M241" s="249">
        <v>12.862</v>
      </c>
      <c r="N241" s="268">
        <v>42917</v>
      </c>
      <c r="O241" s="241"/>
      <c r="S241" s="249" t="str">
        <f t="shared" si="154"/>
        <v>-</v>
      </c>
      <c r="T241" s="249" t="str">
        <f t="shared" si="144"/>
        <v>4EX238</v>
      </c>
      <c r="U241" s="249">
        <v>238</v>
      </c>
      <c r="V241" s="249">
        <f t="shared" si="145"/>
        <v>0</v>
      </c>
      <c r="W241" s="249">
        <f t="shared" si="146"/>
        <v>0</v>
      </c>
      <c r="X241" s="249">
        <f t="shared" si="147"/>
        <v>0</v>
      </c>
      <c r="Y241" s="249">
        <f t="shared" si="148"/>
        <v>0</v>
      </c>
      <c r="Z241" s="249" t="str">
        <f t="shared" si="149"/>
        <v>-</v>
      </c>
      <c r="AA241" s="268">
        <f t="shared" si="150"/>
        <v>0</v>
      </c>
      <c r="AB241" s="269"/>
      <c r="BT241" s="249" t="str">
        <f>CF241&amp;COUNTIF($CF$4:CF241,CF241)</f>
        <v>FALSE118</v>
      </c>
      <c r="BU241" s="334" t="str">
        <f t="shared" si="162"/>
        <v>---</v>
      </c>
      <c r="BW241" s="241" t="str">
        <f t="shared" si="163"/>
        <v>2018238</v>
      </c>
      <c r="BX241" s="249">
        <v>238</v>
      </c>
      <c r="BY241" s="249" t="str">
        <f t="shared" si="164"/>
        <v>-</v>
      </c>
      <c r="BZ241" s="249" t="str">
        <f t="shared" si="165"/>
        <v>-</v>
      </c>
      <c r="CA241" s="249" t="str">
        <f t="shared" si="166"/>
        <v>-</v>
      </c>
      <c r="CB241" s="249" t="str">
        <f t="shared" si="167"/>
        <v>-</v>
      </c>
      <c r="CC241" s="249" t="str">
        <f t="shared" si="168"/>
        <v>-</v>
      </c>
      <c r="CD241" s="345" t="str">
        <f t="shared" si="169"/>
        <v>-</v>
      </c>
      <c r="CE241" s="249">
        <f t="array" ref="CE241">MIN(IF(C:C=BU241,M:M))</f>
        <v>0</v>
      </c>
      <c r="CF241" s="249" t="b">
        <f t="shared" si="170"/>
        <v>0</v>
      </c>
    </row>
    <row r="242" spans="1:84" x14ac:dyDescent="0.3">
      <c r="A242" s="249" t="str">
        <f>B242&amp;COUNTIF(B$4:$B242,B242)</f>
        <v>2017105</v>
      </c>
      <c r="B242" s="249">
        <f t="shared" si="151"/>
        <v>2017</v>
      </c>
      <c r="C242" s="249" t="str">
        <f t="shared" si="152"/>
        <v>EXViswanathanWilliams</v>
      </c>
      <c r="D242" s="268" t="str">
        <f>N242&amp;COUNTIF(N$4:$N242,N242)</f>
        <v>4291721</v>
      </c>
      <c r="E242" s="268" t="str">
        <f>F242&amp;COUNTIF(F$4:$F242,F242)</f>
        <v>42917EX1</v>
      </c>
      <c r="F242" s="268" t="str">
        <f t="shared" si="153"/>
        <v>42917EX</v>
      </c>
      <c r="G242" s="249" t="str">
        <f>I242&amp;COUNTIF($I$4:I242,I242)</f>
        <v>EX9</v>
      </c>
      <c r="I242" s="249" t="s">
        <v>130</v>
      </c>
      <c r="J242" s="249" t="s">
        <v>586</v>
      </c>
      <c r="K242" s="249" t="s">
        <v>264</v>
      </c>
      <c r="L242" s="249" t="s">
        <v>429</v>
      </c>
      <c r="M242" s="249">
        <v>10.071</v>
      </c>
      <c r="N242" s="268">
        <v>42917</v>
      </c>
      <c r="O242" s="241"/>
      <c r="S242" s="249" t="str">
        <f t="shared" si="154"/>
        <v>-</v>
      </c>
      <c r="T242" s="249" t="str">
        <f t="shared" si="144"/>
        <v>4EX239</v>
      </c>
      <c r="U242" s="249">
        <v>239</v>
      </c>
      <c r="V242" s="249">
        <f t="shared" si="145"/>
        <v>0</v>
      </c>
      <c r="W242" s="249">
        <f t="shared" si="146"/>
        <v>0</v>
      </c>
      <c r="X242" s="249">
        <f t="shared" si="147"/>
        <v>0</v>
      </c>
      <c r="Y242" s="249">
        <f t="shared" si="148"/>
        <v>0</v>
      </c>
      <c r="Z242" s="249" t="str">
        <f t="shared" si="149"/>
        <v>-</v>
      </c>
      <c r="AA242" s="268">
        <f t="shared" si="150"/>
        <v>0</v>
      </c>
      <c r="AB242" s="269"/>
      <c r="BT242" s="249" t="str">
        <f>CF242&amp;COUNTIF($CF$4:CF242,CF242)</f>
        <v>FALSE119</v>
      </c>
      <c r="BU242" s="334" t="str">
        <f t="shared" si="162"/>
        <v>---</v>
      </c>
      <c r="BW242" s="241" t="str">
        <f t="shared" si="163"/>
        <v>2018239</v>
      </c>
      <c r="BX242" s="249">
        <v>239</v>
      </c>
      <c r="BY242" s="249" t="str">
        <f t="shared" si="164"/>
        <v>-</v>
      </c>
      <c r="BZ242" s="249" t="str">
        <f t="shared" si="165"/>
        <v>-</v>
      </c>
      <c r="CA242" s="249" t="str">
        <f t="shared" si="166"/>
        <v>-</v>
      </c>
      <c r="CB242" s="249" t="str">
        <f t="shared" si="167"/>
        <v>-</v>
      </c>
      <c r="CC242" s="249" t="str">
        <f t="shared" si="168"/>
        <v>-</v>
      </c>
      <c r="CD242" s="345" t="str">
        <f t="shared" si="169"/>
        <v>-</v>
      </c>
      <c r="CE242" s="249">
        <f t="array" ref="CE242">MIN(IF(C:C=BU242,M:M))</f>
        <v>0</v>
      </c>
      <c r="CF242" s="249" t="b">
        <f t="shared" si="170"/>
        <v>0</v>
      </c>
    </row>
    <row r="243" spans="1:84" x14ac:dyDescent="0.3">
      <c r="A243" s="249" t="str">
        <f>B243&amp;COUNTIF(B$4:$B243,B243)</f>
        <v>2017106</v>
      </c>
      <c r="B243" s="249">
        <f t="shared" si="151"/>
        <v>2017</v>
      </c>
      <c r="C243" s="249" t="str">
        <f t="shared" si="152"/>
        <v>6AWDTheunisVan Schalkwyk</v>
      </c>
      <c r="D243" s="268" t="str">
        <f>N243&amp;COUNTIF(N$4:$N243,N243)</f>
        <v>4291722</v>
      </c>
      <c r="E243" s="268" t="str">
        <f>F243&amp;COUNTIF(F$4:$F243,F243)</f>
        <v>429176AWD2</v>
      </c>
      <c r="F243" s="268" t="str">
        <f t="shared" si="153"/>
        <v>429176AWD</v>
      </c>
      <c r="G243" s="249" t="str">
        <f>I243&amp;COUNTIF($I$4:I243,I243)</f>
        <v>6AWD17</v>
      </c>
      <c r="I243" s="249" t="s">
        <v>84</v>
      </c>
      <c r="J243" s="249" t="s">
        <v>261</v>
      </c>
      <c r="K243" s="249" t="s">
        <v>814</v>
      </c>
      <c r="L243" s="249" t="s">
        <v>429</v>
      </c>
      <c r="M243" s="249">
        <v>10.499000000000001</v>
      </c>
      <c r="N243" s="268">
        <v>42917</v>
      </c>
      <c r="O243" s="241"/>
      <c r="S243" s="249" t="str">
        <f t="shared" si="154"/>
        <v>-</v>
      </c>
      <c r="T243" s="249" t="str">
        <f t="shared" si="144"/>
        <v>4EX240</v>
      </c>
      <c r="U243" s="249">
        <v>240</v>
      </c>
      <c r="V243" s="249">
        <f t="shared" si="145"/>
        <v>0</v>
      </c>
      <c r="W243" s="249">
        <f t="shared" si="146"/>
        <v>0</v>
      </c>
      <c r="X243" s="249">
        <f t="shared" si="147"/>
        <v>0</v>
      </c>
      <c r="Y243" s="249">
        <f t="shared" si="148"/>
        <v>0</v>
      </c>
      <c r="Z243" s="249" t="str">
        <f t="shared" si="149"/>
        <v>-</v>
      </c>
      <c r="AA243" s="268">
        <f t="shared" si="150"/>
        <v>0</v>
      </c>
      <c r="AB243" s="269"/>
      <c r="BT243" s="249" t="str">
        <f>CF243&amp;COUNTIF($CF$4:CF243,CF243)</f>
        <v>FALSE120</v>
      </c>
      <c r="BU243" s="334" t="str">
        <f t="shared" si="162"/>
        <v>---</v>
      </c>
      <c r="BW243" s="241" t="str">
        <f t="shared" si="163"/>
        <v>2018240</v>
      </c>
      <c r="BX243" s="249">
        <v>240</v>
      </c>
      <c r="BY243" s="249" t="str">
        <f t="shared" si="164"/>
        <v>-</v>
      </c>
      <c r="BZ243" s="249" t="str">
        <f t="shared" si="165"/>
        <v>-</v>
      </c>
      <c r="CA243" s="249" t="str">
        <f t="shared" si="166"/>
        <v>-</v>
      </c>
      <c r="CB243" s="249" t="str">
        <f t="shared" si="167"/>
        <v>-</v>
      </c>
      <c r="CC243" s="249" t="str">
        <f t="shared" si="168"/>
        <v>-</v>
      </c>
      <c r="CD243" s="345" t="str">
        <f t="shared" si="169"/>
        <v>-</v>
      </c>
      <c r="CE243" s="249">
        <f t="array" ref="CE243">MIN(IF(C:C=BU243,M:M))</f>
        <v>0</v>
      </c>
      <c r="CF243" s="249" t="b">
        <f t="shared" si="170"/>
        <v>0</v>
      </c>
    </row>
    <row r="244" spans="1:84" x14ac:dyDescent="0.3">
      <c r="A244" s="249" t="str">
        <f>B244&amp;COUNTIF(B$4:$B244,B244)</f>
        <v>2017107</v>
      </c>
      <c r="B244" s="249">
        <f t="shared" si="151"/>
        <v>2017</v>
      </c>
      <c r="C244" s="249" t="str">
        <f t="shared" si="152"/>
        <v>6AWDCraigCzank</v>
      </c>
      <c r="D244" s="268" t="str">
        <f>N244&amp;COUNTIF(N$4:$N244,N244)</f>
        <v>4291723</v>
      </c>
      <c r="E244" s="268" t="str">
        <f>F244&amp;COUNTIF(F$4:$F244,F244)</f>
        <v>429176AWD3</v>
      </c>
      <c r="F244" s="268" t="str">
        <f t="shared" si="153"/>
        <v>429176AWD</v>
      </c>
      <c r="G244" s="249" t="str">
        <f>I244&amp;COUNTIF($I$4:I244,I244)</f>
        <v>6AWD18</v>
      </c>
      <c r="I244" s="249" t="s">
        <v>84</v>
      </c>
      <c r="J244" s="249" t="s">
        <v>213</v>
      </c>
      <c r="K244" s="249" t="s">
        <v>675</v>
      </c>
      <c r="L244" s="249" t="s">
        <v>429</v>
      </c>
      <c r="M244" s="249">
        <v>11.151999999999999</v>
      </c>
      <c r="N244" s="268">
        <v>42917</v>
      </c>
      <c r="O244" s="241"/>
      <c r="S244" s="249" t="str">
        <f t="shared" si="154"/>
        <v>-</v>
      </c>
      <c r="T244" s="249" t="str">
        <f t="shared" si="144"/>
        <v>4EX241</v>
      </c>
      <c r="U244" s="249">
        <v>241</v>
      </c>
      <c r="V244" s="249">
        <f t="shared" si="145"/>
        <v>0</v>
      </c>
      <c r="W244" s="249">
        <f t="shared" si="146"/>
        <v>0</v>
      </c>
      <c r="X244" s="249">
        <f t="shared" si="147"/>
        <v>0</v>
      </c>
      <c r="Y244" s="249">
        <f t="shared" si="148"/>
        <v>0</v>
      </c>
      <c r="Z244" s="249" t="str">
        <f t="shared" si="149"/>
        <v>-</v>
      </c>
      <c r="AA244" s="268">
        <f t="shared" si="150"/>
        <v>0</v>
      </c>
      <c r="AB244" s="269"/>
      <c r="BT244" s="249" t="str">
        <f>CF244&amp;COUNTIF($CF$4:CF244,CF244)</f>
        <v>FALSE121</v>
      </c>
      <c r="BU244" s="334" t="str">
        <f t="shared" si="162"/>
        <v>---</v>
      </c>
      <c r="BW244" s="241" t="str">
        <f t="shared" si="163"/>
        <v>2018241</v>
      </c>
      <c r="BX244" s="249">
        <v>241</v>
      </c>
      <c r="BY244" s="249" t="str">
        <f t="shared" si="164"/>
        <v>-</v>
      </c>
      <c r="BZ244" s="249" t="str">
        <f t="shared" si="165"/>
        <v>-</v>
      </c>
      <c r="CA244" s="249" t="str">
        <f t="shared" si="166"/>
        <v>-</v>
      </c>
      <c r="CB244" s="249" t="str">
        <f t="shared" si="167"/>
        <v>-</v>
      </c>
      <c r="CC244" s="249" t="str">
        <f t="shared" si="168"/>
        <v>-</v>
      </c>
      <c r="CD244" s="345" t="str">
        <f t="shared" si="169"/>
        <v>-</v>
      </c>
      <c r="CE244" s="249">
        <f t="array" ref="CE244">MIN(IF(C:C=BU244,M:M))</f>
        <v>0</v>
      </c>
      <c r="CF244" s="249" t="b">
        <f t="shared" si="170"/>
        <v>0</v>
      </c>
    </row>
    <row r="245" spans="1:84" x14ac:dyDescent="0.3">
      <c r="A245" s="249" t="str">
        <f>B245&amp;COUNTIF(B$4:$B245,B245)</f>
        <v>20166</v>
      </c>
      <c r="B245" s="249">
        <f t="shared" si="151"/>
        <v>2016</v>
      </c>
      <c r="C245" s="249" t="str">
        <f t="shared" si="152"/>
        <v>8BGraemeWatson</v>
      </c>
      <c r="D245" s="268" t="str">
        <f>N245&amp;COUNTIF(N$4:$N245,N245)</f>
        <v>426862</v>
      </c>
      <c r="E245" s="268" t="str">
        <f>F245&amp;COUNTIF(F$4:$F245,F245)</f>
        <v>426868B1</v>
      </c>
      <c r="F245" s="268" t="str">
        <f t="shared" si="153"/>
        <v>426868B</v>
      </c>
      <c r="G245" s="249" t="str">
        <f>I245&amp;COUNTIF($I$4:I245,I245)</f>
        <v>8B7</v>
      </c>
      <c r="I245" s="249" t="s">
        <v>131</v>
      </c>
      <c r="J245" s="249" t="s">
        <v>676</v>
      </c>
      <c r="K245" s="249" t="s">
        <v>677</v>
      </c>
      <c r="L245" s="249" t="s">
        <v>501</v>
      </c>
      <c r="M245" s="249">
        <v>13.141</v>
      </c>
      <c r="N245" s="268">
        <v>42686</v>
      </c>
      <c r="O245" s="241"/>
      <c r="S245" s="249" t="str">
        <f t="shared" si="154"/>
        <v>-</v>
      </c>
      <c r="T245" s="249" t="str">
        <f t="shared" si="144"/>
        <v>4EX242</v>
      </c>
      <c r="U245" s="249">
        <v>242</v>
      </c>
      <c r="V245" s="249">
        <f t="shared" si="145"/>
        <v>0</v>
      </c>
      <c r="W245" s="249">
        <f t="shared" si="146"/>
        <v>0</v>
      </c>
      <c r="X245" s="249">
        <f t="shared" si="147"/>
        <v>0</v>
      </c>
      <c r="Y245" s="249">
        <f t="shared" si="148"/>
        <v>0</v>
      </c>
      <c r="Z245" s="249" t="str">
        <f t="shared" si="149"/>
        <v>-</v>
      </c>
      <c r="AA245" s="268">
        <f t="shared" si="150"/>
        <v>0</v>
      </c>
      <c r="AB245" s="269"/>
      <c r="BT245" s="249" t="str">
        <f>CF245&amp;COUNTIF($CF$4:CF245,CF245)</f>
        <v>FALSE122</v>
      </c>
      <c r="BU245" s="334" t="str">
        <f t="shared" si="162"/>
        <v>---</v>
      </c>
      <c r="BW245" s="241" t="str">
        <f t="shared" si="163"/>
        <v>2018242</v>
      </c>
      <c r="BX245" s="249">
        <v>242</v>
      </c>
      <c r="BY245" s="249" t="str">
        <f t="shared" si="164"/>
        <v>-</v>
      </c>
      <c r="BZ245" s="249" t="str">
        <f t="shared" si="165"/>
        <v>-</v>
      </c>
      <c r="CA245" s="249" t="str">
        <f t="shared" si="166"/>
        <v>-</v>
      </c>
      <c r="CB245" s="249" t="str">
        <f t="shared" si="167"/>
        <v>-</v>
      </c>
      <c r="CC245" s="249" t="str">
        <f t="shared" si="168"/>
        <v>-</v>
      </c>
      <c r="CD245" s="345" t="str">
        <f t="shared" si="169"/>
        <v>-</v>
      </c>
      <c r="CE245" s="249">
        <f t="array" ref="CE245">MIN(IF(C:C=BU245,M:M))</f>
        <v>0</v>
      </c>
      <c r="CF245" s="249" t="b">
        <f t="shared" si="170"/>
        <v>0</v>
      </c>
    </row>
    <row r="246" spans="1:84" x14ac:dyDescent="0.3">
      <c r="A246" s="249" t="str">
        <f>B246&amp;COUNTIF(B$4:$B246,B246)</f>
        <v>2017108</v>
      </c>
      <c r="B246" s="249">
        <f t="shared" si="151"/>
        <v>2017</v>
      </c>
      <c r="C246" s="249" t="str">
        <f t="shared" si="152"/>
        <v>EXDeanBosman</v>
      </c>
      <c r="D246" s="268" t="str">
        <f>N246&amp;COUNTIF(N$4:$N246,N246)</f>
        <v>4291724</v>
      </c>
      <c r="E246" s="268" t="str">
        <f>F246&amp;COUNTIF(F$4:$F246,F246)</f>
        <v>42917EX2</v>
      </c>
      <c r="F246" s="268" t="str">
        <f t="shared" si="153"/>
        <v>42917EX</v>
      </c>
      <c r="G246" s="249" t="str">
        <f>I246&amp;COUNTIF($I$4:I246,I246)</f>
        <v>EX10</v>
      </c>
      <c r="I246" s="249" t="s">
        <v>130</v>
      </c>
      <c r="J246" s="249" t="s">
        <v>177</v>
      </c>
      <c r="K246" s="249" t="s">
        <v>178</v>
      </c>
      <c r="L246" s="249" t="s">
        <v>475</v>
      </c>
      <c r="M246" s="249">
        <v>10.361000000000001</v>
      </c>
      <c r="N246" s="268">
        <v>42917</v>
      </c>
      <c r="O246" s="241"/>
      <c r="S246" s="249" t="str">
        <f t="shared" si="154"/>
        <v>-</v>
      </c>
      <c r="T246" s="249" t="str">
        <f t="shared" si="144"/>
        <v>4EX243</v>
      </c>
      <c r="U246" s="249">
        <v>243</v>
      </c>
      <c r="V246" s="249">
        <f t="shared" si="145"/>
        <v>0</v>
      </c>
      <c r="W246" s="249">
        <f t="shared" si="146"/>
        <v>0</v>
      </c>
      <c r="X246" s="249">
        <f t="shared" si="147"/>
        <v>0</v>
      </c>
      <c r="Y246" s="249">
        <f t="shared" si="148"/>
        <v>0</v>
      </c>
      <c r="Z246" s="249" t="str">
        <f t="shared" si="149"/>
        <v>-</v>
      </c>
      <c r="AA246" s="268">
        <f t="shared" si="150"/>
        <v>0</v>
      </c>
      <c r="AB246" s="269"/>
      <c r="BT246" s="249" t="str">
        <f>CF246&amp;COUNTIF($CF$4:CF246,CF246)</f>
        <v>FALSE123</v>
      </c>
      <c r="BU246" s="334" t="str">
        <f t="shared" si="162"/>
        <v>---</v>
      </c>
      <c r="BW246" s="241" t="str">
        <f t="shared" si="163"/>
        <v>2018243</v>
      </c>
      <c r="BX246" s="249">
        <v>243</v>
      </c>
      <c r="BY246" s="249" t="str">
        <f t="shared" si="164"/>
        <v>-</v>
      </c>
      <c r="BZ246" s="249" t="str">
        <f t="shared" si="165"/>
        <v>-</v>
      </c>
      <c r="CA246" s="249" t="str">
        <f t="shared" si="166"/>
        <v>-</v>
      </c>
      <c r="CB246" s="249" t="str">
        <f t="shared" si="167"/>
        <v>-</v>
      </c>
      <c r="CC246" s="249" t="str">
        <f t="shared" si="168"/>
        <v>-</v>
      </c>
      <c r="CD246" s="345" t="str">
        <f t="shared" si="169"/>
        <v>-</v>
      </c>
      <c r="CE246" s="249">
        <f t="array" ref="CE246">MIN(IF(C:C=BU246,M:M))</f>
        <v>0</v>
      </c>
      <c r="CF246" s="249" t="b">
        <f t="shared" si="170"/>
        <v>0</v>
      </c>
    </row>
    <row r="247" spans="1:84" x14ac:dyDescent="0.3">
      <c r="A247" s="249" t="str">
        <f>B247&amp;COUNTIF(B$4:$B247,B247)</f>
        <v>2017109</v>
      </c>
      <c r="B247" s="249">
        <f t="shared" si="151"/>
        <v>2017</v>
      </c>
      <c r="C247" s="249" t="str">
        <f t="shared" si="152"/>
        <v>4EXLuellenReddy</v>
      </c>
      <c r="D247" s="268" t="str">
        <f>N247&amp;COUNTIF(N$4:$N247,N247)</f>
        <v>4291725</v>
      </c>
      <c r="E247" s="268" t="str">
        <f>F247&amp;COUNTIF(F$4:$F247,F247)</f>
        <v>429174EX2</v>
      </c>
      <c r="F247" s="268" t="str">
        <f t="shared" si="153"/>
        <v>429174EX</v>
      </c>
      <c r="G247" s="249" t="str">
        <f>I247&amp;COUNTIF($I$4:I247,I247)</f>
        <v>4EX46</v>
      </c>
      <c r="I247" s="249" t="s">
        <v>20</v>
      </c>
      <c r="J247" s="249" t="s">
        <v>678</v>
      </c>
      <c r="K247" s="249" t="s">
        <v>679</v>
      </c>
      <c r="L247" s="249" t="s">
        <v>502</v>
      </c>
      <c r="M247" s="249">
        <v>11.319000000000001</v>
      </c>
      <c r="N247" s="268">
        <v>42917</v>
      </c>
      <c r="O247" s="241"/>
      <c r="S247" s="249" t="str">
        <f t="shared" si="154"/>
        <v>-</v>
      </c>
      <c r="T247" s="249" t="str">
        <f t="shared" si="144"/>
        <v>4EX244</v>
      </c>
      <c r="U247" s="249">
        <v>244</v>
      </c>
      <c r="V247" s="249">
        <f t="shared" si="145"/>
        <v>0</v>
      </c>
      <c r="W247" s="249">
        <f t="shared" si="146"/>
        <v>0</v>
      </c>
      <c r="X247" s="249">
        <f t="shared" si="147"/>
        <v>0</v>
      </c>
      <c r="Y247" s="249">
        <f t="shared" si="148"/>
        <v>0</v>
      </c>
      <c r="Z247" s="249" t="str">
        <f t="shared" si="149"/>
        <v>-</v>
      </c>
      <c r="AA247" s="268">
        <f t="shared" si="150"/>
        <v>0</v>
      </c>
      <c r="AB247" s="269"/>
      <c r="BT247" s="249" t="str">
        <f>CF247&amp;COUNTIF($CF$4:CF247,CF247)</f>
        <v>FALSE124</v>
      </c>
      <c r="BU247" s="334" t="str">
        <f t="shared" si="162"/>
        <v>---</v>
      </c>
      <c r="BW247" s="241" t="str">
        <f t="shared" si="163"/>
        <v>2018244</v>
      </c>
      <c r="BX247" s="249">
        <v>244</v>
      </c>
      <c r="BY247" s="249" t="str">
        <f t="shared" si="164"/>
        <v>-</v>
      </c>
      <c r="BZ247" s="249" t="str">
        <f t="shared" si="165"/>
        <v>-</v>
      </c>
      <c r="CA247" s="249" t="str">
        <f t="shared" si="166"/>
        <v>-</v>
      </c>
      <c r="CB247" s="249" t="str">
        <f t="shared" si="167"/>
        <v>-</v>
      </c>
      <c r="CC247" s="249" t="str">
        <f t="shared" si="168"/>
        <v>-</v>
      </c>
      <c r="CD247" s="345" t="str">
        <f t="shared" si="169"/>
        <v>-</v>
      </c>
      <c r="CE247" s="249">
        <f t="array" ref="CE247">MIN(IF(C:C=BU247,M:M))</f>
        <v>0</v>
      </c>
      <c r="CF247" s="249" t="b">
        <f t="shared" si="170"/>
        <v>0</v>
      </c>
    </row>
    <row r="248" spans="1:84" x14ac:dyDescent="0.3">
      <c r="A248" s="249" t="str">
        <f>B248&amp;COUNTIF(B$4:$B248,B248)</f>
        <v>2017110</v>
      </c>
      <c r="B248" s="249">
        <f t="shared" si="151"/>
        <v>2017</v>
      </c>
      <c r="C248" s="249" t="str">
        <f t="shared" si="152"/>
        <v>4EXNazeemSirkhotte</v>
      </c>
      <c r="D248" s="268" t="str">
        <f>N248&amp;COUNTIF(N$4:$N248,N248)</f>
        <v>4291726</v>
      </c>
      <c r="E248" s="268" t="str">
        <f>F248&amp;COUNTIF(F$4:$F248,F248)</f>
        <v>429174EX3</v>
      </c>
      <c r="F248" s="268" t="str">
        <f t="shared" si="153"/>
        <v>429174EX</v>
      </c>
      <c r="G248" s="249" t="str">
        <f>I248&amp;COUNTIF($I$4:I248,I248)</f>
        <v>4EX47</v>
      </c>
      <c r="I248" s="249" t="s">
        <v>20</v>
      </c>
      <c r="J248" s="249" t="s">
        <v>251</v>
      </c>
      <c r="K248" s="249" t="s">
        <v>252</v>
      </c>
      <c r="L248" s="249" t="s">
        <v>486</v>
      </c>
      <c r="M248" s="249">
        <v>11.677</v>
      </c>
      <c r="N248" s="268">
        <v>42917</v>
      </c>
      <c r="O248" s="241"/>
      <c r="S248" s="249" t="str">
        <f t="shared" si="154"/>
        <v>-</v>
      </c>
      <c r="T248" s="249" t="str">
        <f t="shared" si="144"/>
        <v>4EX245</v>
      </c>
      <c r="U248" s="249">
        <v>245</v>
      </c>
      <c r="V248" s="249">
        <f t="shared" si="145"/>
        <v>0</v>
      </c>
      <c r="W248" s="249">
        <f t="shared" si="146"/>
        <v>0</v>
      </c>
      <c r="X248" s="249">
        <f t="shared" si="147"/>
        <v>0</v>
      </c>
      <c r="Y248" s="249">
        <f t="shared" si="148"/>
        <v>0</v>
      </c>
      <c r="Z248" s="249" t="str">
        <f t="shared" si="149"/>
        <v>-</v>
      </c>
      <c r="AA248" s="268">
        <f t="shared" si="150"/>
        <v>0</v>
      </c>
      <c r="AB248" s="269"/>
      <c r="BT248" s="249" t="str">
        <f>CF248&amp;COUNTIF($CF$4:CF248,CF248)</f>
        <v>FALSE125</v>
      </c>
      <c r="BU248" s="334" t="str">
        <f t="shared" si="162"/>
        <v>---</v>
      </c>
      <c r="BW248" s="241" t="str">
        <f t="shared" si="163"/>
        <v>2018245</v>
      </c>
      <c r="BX248" s="249">
        <v>245</v>
      </c>
      <c r="BY248" s="249" t="str">
        <f t="shared" si="164"/>
        <v>-</v>
      </c>
      <c r="BZ248" s="249" t="str">
        <f t="shared" si="165"/>
        <v>-</v>
      </c>
      <c r="CA248" s="249" t="str">
        <f t="shared" si="166"/>
        <v>-</v>
      </c>
      <c r="CB248" s="249" t="str">
        <f t="shared" si="167"/>
        <v>-</v>
      </c>
      <c r="CC248" s="249" t="str">
        <f t="shared" si="168"/>
        <v>-</v>
      </c>
      <c r="CD248" s="345" t="str">
        <f t="shared" si="169"/>
        <v>-</v>
      </c>
      <c r="CE248" s="249">
        <f t="array" ref="CE248">MIN(IF(C:C=BU248,M:M))</f>
        <v>0</v>
      </c>
      <c r="CF248" s="249" t="b">
        <f t="shared" si="170"/>
        <v>0</v>
      </c>
    </row>
    <row r="249" spans="1:84" x14ac:dyDescent="0.3">
      <c r="A249" s="249" t="str">
        <f>B249&amp;COUNTIF(B$4:$B249,B249)</f>
        <v>2017111</v>
      </c>
      <c r="B249" s="249">
        <f t="shared" si="151"/>
        <v>2017</v>
      </c>
      <c r="C249" s="249" t="str">
        <f t="shared" si="152"/>
        <v>4EXChristoEngelbrecht</v>
      </c>
      <c r="D249" s="268" t="str">
        <f>N249&amp;COUNTIF(N$4:$N249,N249)</f>
        <v>4291727</v>
      </c>
      <c r="E249" s="268" t="str">
        <f>F249&amp;COUNTIF(F$4:$F249,F249)</f>
        <v>429174EX4</v>
      </c>
      <c r="F249" s="268" t="str">
        <f t="shared" si="153"/>
        <v>429174EX</v>
      </c>
      <c r="G249" s="249" t="str">
        <f>I249&amp;COUNTIF($I$4:I249,I249)</f>
        <v>4EX48</v>
      </c>
      <c r="I249" s="249" t="s">
        <v>20</v>
      </c>
      <c r="J249" s="249" t="s">
        <v>192</v>
      </c>
      <c r="K249" s="249" t="s">
        <v>193</v>
      </c>
      <c r="L249" s="249" t="s">
        <v>421</v>
      </c>
      <c r="M249" s="249">
        <v>12.457000000000001</v>
      </c>
      <c r="N249" s="268">
        <v>42917</v>
      </c>
      <c r="O249" s="241"/>
      <c r="S249" s="249" t="str">
        <f t="shared" si="154"/>
        <v>-</v>
      </c>
      <c r="T249" s="249" t="str">
        <f t="shared" si="144"/>
        <v>4EX246</v>
      </c>
      <c r="U249" s="249">
        <v>246</v>
      </c>
      <c r="V249" s="249">
        <f t="shared" si="145"/>
        <v>0</v>
      </c>
      <c r="W249" s="249">
        <f t="shared" si="146"/>
        <v>0</v>
      </c>
      <c r="X249" s="249">
        <f t="shared" si="147"/>
        <v>0</v>
      </c>
      <c r="Y249" s="249">
        <f t="shared" si="148"/>
        <v>0</v>
      </c>
      <c r="Z249" s="249" t="str">
        <f t="shared" si="149"/>
        <v>-</v>
      </c>
      <c r="AA249" s="268">
        <f t="shared" si="150"/>
        <v>0</v>
      </c>
      <c r="AB249" s="269"/>
      <c r="BT249" s="249" t="str">
        <f>CF249&amp;COUNTIF($CF$4:CF249,CF249)</f>
        <v>FALSE126</v>
      </c>
      <c r="BU249" s="334" t="str">
        <f t="shared" si="162"/>
        <v>---</v>
      </c>
      <c r="BW249" s="241" t="str">
        <f t="shared" si="163"/>
        <v>2018246</v>
      </c>
      <c r="BX249" s="249">
        <v>246</v>
      </c>
      <c r="BY249" s="249" t="str">
        <f t="shared" si="164"/>
        <v>-</v>
      </c>
      <c r="BZ249" s="249" t="str">
        <f t="shared" si="165"/>
        <v>-</v>
      </c>
      <c r="CA249" s="249" t="str">
        <f t="shared" si="166"/>
        <v>-</v>
      </c>
      <c r="CB249" s="249" t="str">
        <f t="shared" si="167"/>
        <v>-</v>
      </c>
      <c r="CC249" s="249" t="str">
        <f t="shared" si="168"/>
        <v>-</v>
      </c>
      <c r="CD249" s="345" t="str">
        <f t="shared" si="169"/>
        <v>-</v>
      </c>
      <c r="CE249" s="249">
        <f t="array" ref="CE249">MIN(IF(C:C=BU249,M:M))</f>
        <v>0</v>
      </c>
      <c r="CF249" s="249" t="b">
        <f t="shared" si="170"/>
        <v>0</v>
      </c>
    </row>
    <row r="250" spans="1:84" x14ac:dyDescent="0.3">
      <c r="A250" s="249" t="str">
        <f>B250&amp;COUNTIF(B$4:$B250,B250)</f>
        <v>2017112</v>
      </c>
      <c r="B250" s="249">
        <f t="shared" si="151"/>
        <v>2017</v>
      </c>
      <c r="C250" s="249" t="str">
        <f t="shared" si="152"/>
        <v>4EXZiyaadSolomon</v>
      </c>
      <c r="D250" s="268" t="str">
        <f>N250&amp;COUNTIF(N$4:$N250,N250)</f>
        <v>4291728</v>
      </c>
      <c r="E250" s="268" t="str">
        <f>F250&amp;COUNTIF(F$4:$F250,F250)</f>
        <v>429174EX5</v>
      </c>
      <c r="F250" s="268" t="str">
        <f t="shared" si="153"/>
        <v>429174EX</v>
      </c>
      <c r="G250" s="249" t="str">
        <f>I250&amp;COUNTIF($I$4:I250,I250)</f>
        <v>4EX49</v>
      </c>
      <c r="I250" s="249" t="s">
        <v>20</v>
      </c>
      <c r="J250" s="249" t="s">
        <v>680</v>
      </c>
      <c r="K250" s="249" t="s">
        <v>681</v>
      </c>
      <c r="L250" s="249" t="s">
        <v>446</v>
      </c>
      <c r="M250" s="249">
        <v>13.538</v>
      </c>
      <c r="N250" s="268">
        <v>42917</v>
      </c>
      <c r="O250" s="241"/>
      <c r="S250" s="249" t="str">
        <f t="shared" si="154"/>
        <v>-</v>
      </c>
      <c r="T250" s="249" t="str">
        <f t="shared" si="144"/>
        <v>4EX247</v>
      </c>
      <c r="U250" s="249">
        <v>247</v>
      </c>
      <c r="V250" s="249">
        <f t="shared" si="145"/>
        <v>0</v>
      </c>
      <c r="W250" s="249">
        <f t="shared" si="146"/>
        <v>0</v>
      </c>
      <c r="X250" s="249">
        <f t="shared" si="147"/>
        <v>0</v>
      </c>
      <c r="Y250" s="249">
        <f t="shared" si="148"/>
        <v>0</v>
      </c>
      <c r="Z250" s="249" t="str">
        <f t="shared" si="149"/>
        <v>-</v>
      </c>
      <c r="AA250" s="268">
        <f t="shared" si="150"/>
        <v>0</v>
      </c>
      <c r="AB250" s="269"/>
      <c r="BT250" s="249" t="str">
        <f>CF250&amp;COUNTIF($CF$4:CF250,CF250)</f>
        <v>FALSE127</v>
      </c>
      <c r="BU250" s="334" t="str">
        <f t="shared" si="162"/>
        <v>---</v>
      </c>
      <c r="BW250" s="241" t="str">
        <f t="shared" si="163"/>
        <v>2018247</v>
      </c>
      <c r="BX250" s="249">
        <v>247</v>
      </c>
      <c r="BY250" s="249" t="str">
        <f t="shared" si="164"/>
        <v>-</v>
      </c>
      <c r="BZ250" s="249" t="str">
        <f t="shared" si="165"/>
        <v>-</v>
      </c>
      <c r="CA250" s="249" t="str">
        <f t="shared" si="166"/>
        <v>-</v>
      </c>
      <c r="CB250" s="249" t="str">
        <f t="shared" si="167"/>
        <v>-</v>
      </c>
      <c r="CC250" s="249" t="str">
        <f t="shared" si="168"/>
        <v>-</v>
      </c>
      <c r="CD250" s="345" t="str">
        <f t="shared" si="169"/>
        <v>-</v>
      </c>
      <c r="CE250" s="249">
        <f t="array" ref="CE250">MIN(IF(C:C=BU250,M:M))</f>
        <v>0</v>
      </c>
      <c r="CF250" s="249" t="b">
        <f t="shared" si="170"/>
        <v>0</v>
      </c>
    </row>
    <row r="251" spans="1:84" x14ac:dyDescent="0.3">
      <c r="A251" s="249" t="str">
        <f>B251&amp;COUNTIF(B$4:$B251,B251)</f>
        <v>2017113</v>
      </c>
      <c r="B251" s="249">
        <f t="shared" si="151"/>
        <v>2017</v>
      </c>
      <c r="C251" s="249" t="str">
        <f t="shared" si="152"/>
        <v>RALivanNaicker</v>
      </c>
      <c r="D251" s="268" t="str">
        <f>N251&amp;COUNTIF(N$4:$N251,N251)</f>
        <v>4291729</v>
      </c>
      <c r="E251" s="268" t="str">
        <f>F251&amp;COUNTIF(F$4:$F251,F251)</f>
        <v>42917RA1</v>
      </c>
      <c r="F251" s="268" t="str">
        <f t="shared" si="153"/>
        <v>42917RA</v>
      </c>
      <c r="G251" s="249" t="str">
        <f>I251&amp;COUNTIF($I$4:I251,I251)</f>
        <v>RA1</v>
      </c>
      <c r="I251" s="249" t="s">
        <v>133</v>
      </c>
      <c r="J251" s="249" t="s">
        <v>682</v>
      </c>
      <c r="K251" s="249" t="s">
        <v>683</v>
      </c>
      <c r="L251" s="249" t="s">
        <v>503</v>
      </c>
      <c r="M251" s="249">
        <v>17.811</v>
      </c>
      <c r="N251" s="268">
        <v>42917</v>
      </c>
      <c r="O251" s="241"/>
      <c r="S251" s="249" t="str">
        <f t="shared" si="154"/>
        <v>-</v>
      </c>
      <c r="T251" s="249" t="str">
        <f t="shared" si="144"/>
        <v>4EX248</v>
      </c>
      <c r="U251" s="249">
        <v>248</v>
      </c>
      <c r="V251" s="249">
        <f t="shared" si="145"/>
        <v>0</v>
      </c>
      <c r="W251" s="249">
        <f t="shared" si="146"/>
        <v>0</v>
      </c>
      <c r="X251" s="249">
        <f t="shared" si="147"/>
        <v>0</v>
      </c>
      <c r="Y251" s="249">
        <f t="shared" si="148"/>
        <v>0</v>
      </c>
      <c r="Z251" s="249" t="str">
        <f t="shared" si="149"/>
        <v>-</v>
      </c>
      <c r="AA251" s="268">
        <f t="shared" si="150"/>
        <v>0</v>
      </c>
      <c r="AB251" s="269"/>
      <c r="BT251" s="249" t="str">
        <f>CF251&amp;COUNTIF($CF$4:CF251,CF251)</f>
        <v>FALSE128</v>
      </c>
      <c r="BU251" s="334" t="str">
        <f t="shared" si="162"/>
        <v>---</v>
      </c>
      <c r="BW251" s="241" t="str">
        <f t="shared" si="163"/>
        <v>2018248</v>
      </c>
      <c r="BX251" s="249">
        <v>248</v>
      </c>
      <c r="BY251" s="249" t="str">
        <f t="shared" si="164"/>
        <v>-</v>
      </c>
      <c r="BZ251" s="249" t="str">
        <f t="shared" si="165"/>
        <v>-</v>
      </c>
      <c r="CA251" s="249" t="str">
        <f t="shared" si="166"/>
        <v>-</v>
      </c>
      <c r="CB251" s="249" t="str">
        <f t="shared" si="167"/>
        <v>-</v>
      </c>
      <c r="CC251" s="249" t="str">
        <f t="shared" si="168"/>
        <v>-</v>
      </c>
      <c r="CD251" s="345" t="str">
        <f t="shared" si="169"/>
        <v>-</v>
      </c>
      <c r="CE251" s="249">
        <f t="array" ref="CE251">MIN(IF(C:C=BU251,M:M))</f>
        <v>0</v>
      </c>
      <c r="CF251" s="249" t="b">
        <f t="shared" si="170"/>
        <v>0</v>
      </c>
    </row>
    <row r="252" spans="1:84" x14ac:dyDescent="0.3">
      <c r="A252" s="249" t="str">
        <f>B252&amp;COUNTIF(B$4:$B252,B252)</f>
        <v>2017114</v>
      </c>
      <c r="B252" s="249">
        <f t="shared" si="151"/>
        <v>2017</v>
      </c>
      <c r="C252" s="249" t="str">
        <f t="shared" si="152"/>
        <v>RTEmraanRasdien</v>
      </c>
      <c r="D252" s="268" t="str">
        <f>N252&amp;COUNTIF(N$4:$N252,N252)</f>
        <v>4291730</v>
      </c>
      <c r="E252" s="268" t="str">
        <f>F252&amp;COUNTIF(F$4:$F252,F252)</f>
        <v>42917RT1</v>
      </c>
      <c r="F252" s="268" t="str">
        <f t="shared" si="153"/>
        <v>42917RT</v>
      </c>
      <c r="G252" s="249" t="str">
        <f>I252&amp;COUNTIF($I$4:I252,I252)</f>
        <v>RT3</v>
      </c>
      <c r="I252" s="249" t="s">
        <v>2</v>
      </c>
      <c r="J252" s="249" t="s">
        <v>244</v>
      </c>
      <c r="K252" s="249" t="s">
        <v>243</v>
      </c>
      <c r="L252" s="249" t="s">
        <v>504</v>
      </c>
      <c r="M252" s="249">
        <v>12.239000000000001</v>
      </c>
      <c r="N252" s="268">
        <v>42917</v>
      </c>
      <c r="O252" s="241"/>
      <c r="S252" s="249" t="str">
        <f t="shared" si="154"/>
        <v>-</v>
      </c>
      <c r="T252" s="249" t="str">
        <f t="shared" si="144"/>
        <v>4EX249</v>
      </c>
      <c r="U252" s="249">
        <v>249</v>
      </c>
      <c r="V252" s="249">
        <f t="shared" si="145"/>
        <v>0</v>
      </c>
      <c r="W252" s="249">
        <f t="shared" si="146"/>
        <v>0</v>
      </c>
      <c r="X252" s="249">
        <f t="shared" si="147"/>
        <v>0</v>
      </c>
      <c r="Y252" s="249">
        <f t="shared" si="148"/>
        <v>0</v>
      </c>
      <c r="Z252" s="249" t="str">
        <f t="shared" si="149"/>
        <v>-</v>
      </c>
      <c r="AA252" s="268">
        <f t="shared" si="150"/>
        <v>0</v>
      </c>
      <c r="AB252" s="269"/>
      <c r="BT252" s="249" t="str">
        <f>CF252&amp;COUNTIF($CF$4:CF252,CF252)</f>
        <v>FALSE129</v>
      </c>
      <c r="BU252" s="334" t="str">
        <f t="shared" si="162"/>
        <v>---</v>
      </c>
      <c r="BW252" s="241" t="str">
        <f t="shared" si="163"/>
        <v>2018249</v>
      </c>
      <c r="BX252" s="249">
        <v>249</v>
      </c>
      <c r="BY252" s="249" t="str">
        <f t="shared" si="164"/>
        <v>-</v>
      </c>
      <c r="BZ252" s="249" t="str">
        <f t="shared" si="165"/>
        <v>-</v>
      </c>
      <c r="CA252" s="249" t="str">
        <f t="shared" si="166"/>
        <v>-</v>
      </c>
      <c r="CB252" s="249" t="str">
        <f t="shared" si="167"/>
        <v>-</v>
      </c>
      <c r="CC252" s="249" t="str">
        <f t="shared" si="168"/>
        <v>-</v>
      </c>
      <c r="CD252" s="345" t="str">
        <f t="shared" si="169"/>
        <v>-</v>
      </c>
      <c r="CE252" s="249">
        <f t="array" ref="CE252">MIN(IF(C:C=BU252,M:M))</f>
        <v>0</v>
      </c>
      <c r="CF252" s="249" t="b">
        <f t="shared" si="170"/>
        <v>0</v>
      </c>
    </row>
    <row r="253" spans="1:84" x14ac:dyDescent="0.3">
      <c r="A253" s="249" t="str">
        <f>B253&amp;COUNTIF(B$4:$B253,B253)</f>
        <v>2017115</v>
      </c>
      <c r="B253" s="249">
        <f t="shared" si="151"/>
        <v>2017</v>
      </c>
      <c r="C253" s="249" t="str">
        <f t="shared" si="152"/>
        <v>4AFLesleyVan Niekerk</v>
      </c>
      <c r="D253" s="268" t="str">
        <f>N253&amp;COUNTIF(N$4:$N253,N253)</f>
        <v>428681</v>
      </c>
      <c r="E253" s="268" t="str">
        <f>F253&amp;COUNTIF(F$4:$F253,F253)</f>
        <v>428684AF1</v>
      </c>
      <c r="F253" s="268" t="str">
        <f t="shared" si="153"/>
        <v>428684AF</v>
      </c>
      <c r="G253" s="249" t="str">
        <f>I253&amp;COUNTIF($I$4:I253,I253)</f>
        <v>4AF44</v>
      </c>
      <c r="I253" s="249" t="s">
        <v>1</v>
      </c>
      <c r="J253" s="249" t="s">
        <v>684</v>
      </c>
      <c r="K253" s="249" t="s">
        <v>813</v>
      </c>
      <c r="L253" s="249" t="s">
        <v>423</v>
      </c>
      <c r="M253" s="249">
        <v>13.968999999999999</v>
      </c>
      <c r="N253" s="268">
        <v>42868</v>
      </c>
      <c r="O253" s="241"/>
      <c r="S253" s="249" t="str">
        <f t="shared" si="154"/>
        <v>-</v>
      </c>
      <c r="T253" s="249" t="str">
        <f t="shared" si="144"/>
        <v>4EX250</v>
      </c>
      <c r="U253" s="249">
        <v>250</v>
      </c>
      <c r="V253" s="249">
        <f t="shared" si="145"/>
        <v>0</v>
      </c>
      <c r="W253" s="249">
        <f t="shared" si="146"/>
        <v>0</v>
      </c>
      <c r="X253" s="249">
        <f t="shared" si="147"/>
        <v>0</v>
      </c>
      <c r="Y253" s="249">
        <f t="shared" si="148"/>
        <v>0</v>
      </c>
      <c r="Z253" s="249" t="str">
        <f t="shared" si="149"/>
        <v>-</v>
      </c>
      <c r="AA253" s="268">
        <f t="shared" si="150"/>
        <v>0</v>
      </c>
      <c r="AB253" s="269"/>
      <c r="BT253" s="249" t="str">
        <f>CF253&amp;COUNTIF($CF$4:CF253,CF253)</f>
        <v>FALSE130</v>
      </c>
      <c r="BU253" s="334" t="str">
        <f t="shared" si="162"/>
        <v>---</v>
      </c>
      <c r="BW253" s="241" t="str">
        <f t="shared" si="163"/>
        <v>2018250</v>
      </c>
      <c r="BX253" s="249">
        <v>250</v>
      </c>
      <c r="BY253" s="249" t="str">
        <f t="shared" si="164"/>
        <v>-</v>
      </c>
      <c r="BZ253" s="249" t="str">
        <f t="shared" si="165"/>
        <v>-</v>
      </c>
      <c r="CA253" s="249" t="str">
        <f t="shared" si="166"/>
        <v>-</v>
      </c>
      <c r="CB253" s="249" t="str">
        <f t="shared" si="167"/>
        <v>-</v>
      </c>
      <c r="CC253" s="249" t="str">
        <f t="shared" si="168"/>
        <v>-</v>
      </c>
      <c r="CD253" s="345" t="str">
        <f t="shared" si="169"/>
        <v>-</v>
      </c>
      <c r="CE253" s="249">
        <f t="array" ref="CE253">MIN(IF(C:C=BU253,M:M))</f>
        <v>0</v>
      </c>
      <c r="CF253" s="249" t="b">
        <f t="shared" si="170"/>
        <v>0</v>
      </c>
    </row>
    <row r="254" spans="1:84" x14ac:dyDescent="0.3">
      <c r="A254" s="249" t="str">
        <f>B254&amp;COUNTIF(B$4:$B254,B254)</f>
        <v>2017116</v>
      </c>
      <c r="B254" s="249">
        <f t="shared" si="151"/>
        <v>2017</v>
      </c>
      <c r="C254" s="249" t="str">
        <f t="shared" si="152"/>
        <v>4AFStefanMentoor</v>
      </c>
      <c r="D254" s="268" t="str">
        <f>N254&amp;COUNTIF(N$4:$N254,N254)</f>
        <v>428682</v>
      </c>
      <c r="E254" s="268" t="str">
        <f>F254&amp;COUNTIF(F$4:$F254,F254)</f>
        <v>428684AF2</v>
      </c>
      <c r="F254" s="268" t="str">
        <f t="shared" si="153"/>
        <v>428684AF</v>
      </c>
      <c r="G254" s="249" t="str">
        <f>I254&amp;COUNTIF($I$4:I254,I254)</f>
        <v>4AF45</v>
      </c>
      <c r="I254" s="249" t="s">
        <v>1</v>
      </c>
      <c r="J254" s="249" t="s">
        <v>685</v>
      </c>
      <c r="K254" s="249" t="s">
        <v>686</v>
      </c>
      <c r="L254" s="249" t="s">
        <v>505</v>
      </c>
      <c r="M254" s="249">
        <v>14.000999999999999</v>
      </c>
      <c r="N254" s="268">
        <v>42868</v>
      </c>
      <c r="O254" s="241"/>
      <c r="S254" s="249" t="str">
        <f t="shared" si="154"/>
        <v>-</v>
      </c>
      <c r="T254" s="249" t="str">
        <f t="shared" si="144"/>
        <v>4EX251</v>
      </c>
      <c r="U254" s="249">
        <v>251</v>
      </c>
      <c r="V254" s="249">
        <f t="shared" si="145"/>
        <v>0</v>
      </c>
      <c r="W254" s="249">
        <f t="shared" si="146"/>
        <v>0</v>
      </c>
      <c r="X254" s="249">
        <f t="shared" si="147"/>
        <v>0</v>
      </c>
      <c r="Y254" s="249">
        <f t="shared" si="148"/>
        <v>0</v>
      </c>
      <c r="Z254" s="249" t="str">
        <f t="shared" si="149"/>
        <v>-</v>
      </c>
      <c r="AA254" s="268">
        <f t="shared" si="150"/>
        <v>0</v>
      </c>
      <c r="AB254" s="269"/>
      <c r="BT254" s="249" t="str">
        <f>CF254&amp;COUNTIF($CF$4:CF254,CF254)</f>
        <v>FALSE131</v>
      </c>
      <c r="BU254" s="334" t="str">
        <f t="shared" si="162"/>
        <v>---</v>
      </c>
      <c r="BW254" s="241" t="str">
        <f t="shared" si="163"/>
        <v>2018251</v>
      </c>
      <c r="BX254" s="249">
        <v>251</v>
      </c>
      <c r="BY254" s="249" t="str">
        <f t="shared" si="164"/>
        <v>-</v>
      </c>
      <c r="BZ254" s="249" t="str">
        <f t="shared" si="165"/>
        <v>-</v>
      </c>
      <c r="CA254" s="249" t="str">
        <f t="shared" si="166"/>
        <v>-</v>
      </c>
      <c r="CB254" s="249" t="str">
        <f t="shared" si="167"/>
        <v>-</v>
      </c>
      <c r="CC254" s="249" t="str">
        <f t="shared" si="168"/>
        <v>-</v>
      </c>
      <c r="CD254" s="345" t="str">
        <f t="shared" si="169"/>
        <v>-</v>
      </c>
      <c r="CE254" s="249">
        <f t="array" ref="CE254">MIN(IF(C:C=BU254,M:M))</f>
        <v>0</v>
      </c>
      <c r="CF254" s="249" t="b">
        <f t="shared" si="170"/>
        <v>0</v>
      </c>
    </row>
    <row r="255" spans="1:84" x14ac:dyDescent="0.3">
      <c r="A255" s="249" t="str">
        <f>B255&amp;COUNTIF(B$4:$B255,B255)</f>
        <v>2017117</v>
      </c>
      <c r="B255" s="249">
        <f t="shared" si="151"/>
        <v>2017</v>
      </c>
      <c r="C255" s="249" t="str">
        <f t="shared" si="152"/>
        <v>4AFRyanEls</v>
      </c>
      <c r="D255" s="268" t="str">
        <f>N255&amp;COUNTIF(N$4:$N255,N255)</f>
        <v>428683</v>
      </c>
      <c r="E255" s="268" t="str">
        <f>F255&amp;COUNTIF(F$4:$F255,F255)</f>
        <v>428684AF3</v>
      </c>
      <c r="F255" s="268" t="str">
        <f t="shared" si="153"/>
        <v>428684AF</v>
      </c>
      <c r="G255" s="249" t="str">
        <f>I255&amp;COUNTIF($I$4:I255,I255)</f>
        <v>4AF46</v>
      </c>
      <c r="I255" s="249" t="s">
        <v>1</v>
      </c>
      <c r="J255" s="249" t="s">
        <v>184</v>
      </c>
      <c r="K255" s="249" t="s">
        <v>191</v>
      </c>
      <c r="L255" s="249" t="s">
        <v>423</v>
      </c>
      <c r="M255" s="249">
        <v>14.098000000000001</v>
      </c>
      <c r="N255" s="268">
        <v>42868</v>
      </c>
      <c r="O255" s="241"/>
      <c r="S255" s="249" t="str">
        <f t="shared" si="154"/>
        <v>-</v>
      </c>
      <c r="T255" s="249" t="str">
        <f t="shared" si="144"/>
        <v>4EX252</v>
      </c>
      <c r="U255" s="249">
        <v>252</v>
      </c>
      <c r="V255" s="249">
        <f t="shared" si="145"/>
        <v>0</v>
      </c>
      <c r="W255" s="249">
        <f t="shared" si="146"/>
        <v>0</v>
      </c>
      <c r="X255" s="249">
        <f t="shared" si="147"/>
        <v>0</v>
      </c>
      <c r="Y255" s="249">
        <f t="shared" si="148"/>
        <v>0</v>
      </c>
      <c r="Z255" s="249" t="str">
        <f t="shared" si="149"/>
        <v>-</v>
      </c>
      <c r="AA255" s="268">
        <f t="shared" si="150"/>
        <v>0</v>
      </c>
      <c r="AB255" s="269"/>
      <c r="BT255" s="249" t="str">
        <f>CF255&amp;COUNTIF($CF$4:CF255,CF255)</f>
        <v>FALSE132</v>
      </c>
      <c r="BU255" s="334" t="str">
        <f t="shared" si="162"/>
        <v>---</v>
      </c>
      <c r="BW255" s="241" t="str">
        <f t="shared" si="163"/>
        <v>2018252</v>
      </c>
      <c r="BX255" s="249">
        <v>252</v>
      </c>
      <c r="BY255" s="249" t="str">
        <f t="shared" si="164"/>
        <v>-</v>
      </c>
      <c r="BZ255" s="249" t="str">
        <f t="shared" si="165"/>
        <v>-</v>
      </c>
      <c r="CA255" s="249" t="str">
        <f t="shared" si="166"/>
        <v>-</v>
      </c>
      <c r="CB255" s="249" t="str">
        <f t="shared" si="167"/>
        <v>-</v>
      </c>
      <c r="CC255" s="249" t="str">
        <f t="shared" si="168"/>
        <v>-</v>
      </c>
      <c r="CD255" s="345" t="str">
        <f t="shared" si="169"/>
        <v>-</v>
      </c>
      <c r="CE255" s="249">
        <f t="array" ref="CE255">MIN(IF(C:C=BU255,M:M))</f>
        <v>0</v>
      </c>
      <c r="CF255" s="249" t="b">
        <f t="shared" si="170"/>
        <v>0</v>
      </c>
    </row>
    <row r="256" spans="1:84" x14ac:dyDescent="0.3">
      <c r="A256" s="249" t="str">
        <f>B256&amp;COUNTIF(B$4:$B256,B256)</f>
        <v>2017118</v>
      </c>
      <c r="B256" s="249">
        <f t="shared" si="151"/>
        <v>2017</v>
      </c>
      <c r="C256" s="249" t="str">
        <f t="shared" si="152"/>
        <v>4AFKeeganRamasamy</v>
      </c>
      <c r="D256" s="268" t="str">
        <f>N256&amp;COUNTIF(N$4:$N256,N256)</f>
        <v>428684</v>
      </c>
      <c r="E256" s="268" t="str">
        <f>F256&amp;COUNTIF(F$4:$F256,F256)</f>
        <v>428684AF4</v>
      </c>
      <c r="F256" s="268" t="str">
        <f t="shared" si="153"/>
        <v>428684AF</v>
      </c>
      <c r="G256" s="249" t="str">
        <f>I256&amp;COUNTIF($I$4:I256,I256)</f>
        <v>4AF47</v>
      </c>
      <c r="I256" s="249" t="s">
        <v>1</v>
      </c>
      <c r="J256" s="249" t="s">
        <v>588</v>
      </c>
      <c r="K256" s="249" t="s">
        <v>589</v>
      </c>
      <c r="L256" s="249" t="s">
        <v>435</v>
      </c>
      <c r="M256" s="249">
        <v>14.18</v>
      </c>
      <c r="N256" s="268">
        <v>42868</v>
      </c>
      <c r="O256" s="241"/>
      <c r="S256" s="249" t="str">
        <f t="shared" si="154"/>
        <v>-</v>
      </c>
      <c r="T256" s="249" t="str">
        <f t="shared" si="144"/>
        <v>4EX253</v>
      </c>
      <c r="U256" s="249">
        <v>253</v>
      </c>
      <c r="V256" s="249">
        <f t="shared" si="145"/>
        <v>0</v>
      </c>
      <c r="W256" s="249">
        <f t="shared" si="146"/>
        <v>0</v>
      </c>
      <c r="X256" s="249">
        <f t="shared" si="147"/>
        <v>0</v>
      </c>
      <c r="Y256" s="249">
        <f t="shared" si="148"/>
        <v>0</v>
      </c>
      <c r="Z256" s="249" t="str">
        <f t="shared" si="149"/>
        <v>-</v>
      </c>
      <c r="AA256" s="268">
        <f t="shared" si="150"/>
        <v>0</v>
      </c>
      <c r="AB256" s="269"/>
      <c r="BT256" s="249" t="str">
        <f>CF256&amp;COUNTIF($CF$4:CF256,CF256)</f>
        <v>FALSE133</v>
      </c>
      <c r="BU256" s="334" t="str">
        <f t="shared" si="162"/>
        <v>---</v>
      </c>
      <c r="BW256" s="241" t="str">
        <f t="shared" si="163"/>
        <v>2018253</v>
      </c>
      <c r="BX256" s="249">
        <v>253</v>
      </c>
      <c r="BY256" s="249" t="str">
        <f t="shared" si="164"/>
        <v>-</v>
      </c>
      <c r="BZ256" s="249" t="str">
        <f t="shared" si="165"/>
        <v>-</v>
      </c>
      <c r="CA256" s="249" t="str">
        <f t="shared" si="166"/>
        <v>-</v>
      </c>
      <c r="CB256" s="249" t="str">
        <f t="shared" si="167"/>
        <v>-</v>
      </c>
      <c r="CC256" s="249" t="str">
        <f t="shared" si="168"/>
        <v>-</v>
      </c>
      <c r="CD256" s="345" t="str">
        <f t="shared" si="169"/>
        <v>-</v>
      </c>
      <c r="CE256" s="249">
        <f t="array" ref="CE256">MIN(IF(C:C=BU256,M:M))</f>
        <v>0</v>
      </c>
      <c r="CF256" s="249" t="b">
        <f t="shared" si="170"/>
        <v>0</v>
      </c>
    </row>
    <row r="257" spans="1:84" x14ac:dyDescent="0.3">
      <c r="A257" s="249" t="str">
        <f>B257&amp;COUNTIF(B$4:$B257,B257)</f>
        <v>2017119</v>
      </c>
      <c r="B257" s="249">
        <f t="shared" si="151"/>
        <v>2017</v>
      </c>
      <c r="C257" s="249" t="str">
        <f t="shared" si="152"/>
        <v>4AFGurshanThomas</v>
      </c>
      <c r="D257" s="268" t="str">
        <f>N257&amp;COUNTIF(N$4:$N257,N257)</f>
        <v>428685</v>
      </c>
      <c r="E257" s="268" t="str">
        <f>F257&amp;COUNTIF(F$4:$F257,F257)</f>
        <v>428684AF5</v>
      </c>
      <c r="F257" s="268" t="str">
        <f t="shared" si="153"/>
        <v>428684AF</v>
      </c>
      <c r="G257" s="249" t="str">
        <f>I257&amp;COUNTIF($I$4:I257,I257)</f>
        <v>4AF48</v>
      </c>
      <c r="I257" s="249" t="s">
        <v>1</v>
      </c>
      <c r="J257" s="249" t="s">
        <v>605</v>
      </c>
      <c r="K257" s="249" t="s">
        <v>194</v>
      </c>
      <c r="L257" s="249" t="s">
        <v>447</v>
      </c>
      <c r="M257" s="249">
        <v>14.276999999999999</v>
      </c>
      <c r="N257" s="268">
        <v>42868</v>
      </c>
      <c r="O257" s="241"/>
      <c r="S257" s="249" t="str">
        <f t="shared" si="154"/>
        <v>-</v>
      </c>
      <c r="T257" s="249" t="str">
        <f t="shared" si="144"/>
        <v>4EX254</v>
      </c>
      <c r="U257" s="249">
        <v>254</v>
      </c>
      <c r="V257" s="249">
        <f t="shared" si="145"/>
        <v>0</v>
      </c>
      <c r="W257" s="249">
        <f t="shared" si="146"/>
        <v>0</v>
      </c>
      <c r="X257" s="249">
        <f t="shared" si="147"/>
        <v>0</v>
      </c>
      <c r="Y257" s="249">
        <f t="shared" si="148"/>
        <v>0</v>
      </c>
      <c r="Z257" s="249" t="str">
        <f t="shared" si="149"/>
        <v>-</v>
      </c>
      <c r="AA257" s="268">
        <f t="shared" si="150"/>
        <v>0</v>
      </c>
      <c r="AB257" s="269"/>
      <c r="BT257" s="249" t="str">
        <f>CF257&amp;COUNTIF($CF$4:CF257,CF257)</f>
        <v>FALSE134</v>
      </c>
      <c r="BU257" s="334" t="str">
        <f t="shared" si="162"/>
        <v>---</v>
      </c>
      <c r="BW257" s="241" t="str">
        <f t="shared" si="163"/>
        <v>2018254</v>
      </c>
      <c r="BX257" s="249">
        <v>254</v>
      </c>
      <c r="BY257" s="249" t="str">
        <f t="shared" si="164"/>
        <v>-</v>
      </c>
      <c r="BZ257" s="249" t="str">
        <f t="shared" si="165"/>
        <v>-</v>
      </c>
      <c r="CA257" s="249" t="str">
        <f t="shared" si="166"/>
        <v>-</v>
      </c>
      <c r="CB257" s="249" t="str">
        <f t="shared" si="167"/>
        <v>-</v>
      </c>
      <c r="CC257" s="249" t="str">
        <f t="shared" si="168"/>
        <v>-</v>
      </c>
      <c r="CD257" s="345" t="str">
        <f t="shared" si="169"/>
        <v>-</v>
      </c>
      <c r="CE257" s="249">
        <f t="array" ref="CE257">MIN(IF(C:C=BU257,M:M))</f>
        <v>0</v>
      </c>
      <c r="CF257" s="249" t="b">
        <f t="shared" si="170"/>
        <v>0</v>
      </c>
    </row>
    <row r="258" spans="1:84" x14ac:dyDescent="0.3">
      <c r="A258" s="249" t="str">
        <f>B258&amp;COUNTIF(B$4:$B258,B258)</f>
        <v>2017120</v>
      </c>
      <c r="B258" s="249">
        <f t="shared" si="151"/>
        <v>2017</v>
      </c>
      <c r="C258" s="249" t="str">
        <f t="shared" si="152"/>
        <v>4AFChestonPilcher</v>
      </c>
      <c r="D258" s="268" t="str">
        <f>N258&amp;COUNTIF(N$4:$N258,N258)</f>
        <v>428686</v>
      </c>
      <c r="E258" s="268" t="str">
        <f>F258&amp;COUNTIF(F$4:$F258,F258)</f>
        <v>428684AF6</v>
      </c>
      <c r="F258" s="268" t="str">
        <f t="shared" si="153"/>
        <v>428684AF</v>
      </c>
      <c r="G258" s="249" t="str">
        <f>I258&amp;COUNTIF($I$4:I258,I258)</f>
        <v>4AF49</v>
      </c>
      <c r="I258" s="249" t="s">
        <v>1</v>
      </c>
      <c r="J258" s="249" t="s">
        <v>236</v>
      </c>
      <c r="K258" s="249" t="s">
        <v>237</v>
      </c>
      <c r="L258" s="249" t="s">
        <v>425</v>
      </c>
      <c r="M258" s="249">
        <v>14.343999999999999</v>
      </c>
      <c r="N258" s="268">
        <v>42868</v>
      </c>
      <c r="O258" s="241"/>
      <c r="S258" s="249" t="str">
        <f t="shared" si="154"/>
        <v>-</v>
      </c>
      <c r="T258" s="249" t="str">
        <f t="shared" si="144"/>
        <v>4EX255</v>
      </c>
      <c r="U258" s="249">
        <v>255</v>
      </c>
      <c r="V258" s="249">
        <f t="shared" si="145"/>
        <v>0</v>
      </c>
      <c r="W258" s="249">
        <f t="shared" si="146"/>
        <v>0</v>
      </c>
      <c r="X258" s="249">
        <f t="shared" si="147"/>
        <v>0</v>
      </c>
      <c r="Y258" s="249">
        <f t="shared" si="148"/>
        <v>0</v>
      </c>
      <c r="Z258" s="249" t="str">
        <f t="shared" si="149"/>
        <v>-</v>
      </c>
      <c r="AA258" s="268">
        <f t="shared" si="150"/>
        <v>0</v>
      </c>
      <c r="AB258" s="269"/>
      <c r="BT258" s="249" t="str">
        <f>CF258&amp;COUNTIF($CF$4:CF258,CF258)</f>
        <v>FALSE135</v>
      </c>
      <c r="BU258" s="334" t="str">
        <f t="shared" si="162"/>
        <v>---</v>
      </c>
      <c r="BW258" s="241" t="str">
        <f t="shared" si="163"/>
        <v>2018255</v>
      </c>
      <c r="BX258" s="249">
        <v>255</v>
      </c>
      <c r="BY258" s="249" t="str">
        <f t="shared" si="164"/>
        <v>-</v>
      </c>
      <c r="BZ258" s="249" t="str">
        <f t="shared" si="165"/>
        <v>-</v>
      </c>
      <c r="CA258" s="249" t="str">
        <f t="shared" si="166"/>
        <v>-</v>
      </c>
      <c r="CB258" s="249" t="str">
        <f t="shared" si="167"/>
        <v>-</v>
      </c>
      <c r="CC258" s="249" t="str">
        <f t="shared" si="168"/>
        <v>-</v>
      </c>
      <c r="CD258" s="345" t="str">
        <f t="shared" si="169"/>
        <v>-</v>
      </c>
      <c r="CE258" s="249">
        <f t="array" ref="CE258">MIN(IF(C:C=BU258,M:M))</f>
        <v>0</v>
      </c>
      <c r="CF258" s="249" t="b">
        <f t="shared" si="170"/>
        <v>0</v>
      </c>
    </row>
    <row r="259" spans="1:84" x14ac:dyDescent="0.3">
      <c r="A259" s="249" t="str">
        <f>B259&amp;COUNTIF(B$4:$B259,B259)</f>
        <v>2017121</v>
      </c>
      <c r="B259" s="249">
        <f t="shared" si="151"/>
        <v>2017</v>
      </c>
      <c r="C259" s="249" t="str">
        <f t="shared" si="152"/>
        <v>4AFFrankieAdlam</v>
      </c>
      <c r="D259" s="268" t="str">
        <f>N259&amp;COUNTIF(N$4:$N259,N259)</f>
        <v>428687</v>
      </c>
      <c r="E259" s="268" t="str">
        <f>F259&amp;COUNTIF(F$4:$F259,F259)</f>
        <v>428684AF7</v>
      </c>
      <c r="F259" s="268" t="str">
        <f t="shared" si="153"/>
        <v>428684AF</v>
      </c>
      <c r="G259" s="249" t="str">
        <f>I259&amp;COUNTIF($I$4:I259,I259)</f>
        <v>4AF50</v>
      </c>
      <c r="I259" s="249" t="s">
        <v>1</v>
      </c>
      <c r="J259" s="249" t="s">
        <v>687</v>
      </c>
      <c r="K259" s="249" t="s">
        <v>688</v>
      </c>
      <c r="L259" s="249" t="s">
        <v>494</v>
      </c>
      <c r="M259" s="249">
        <v>15.259</v>
      </c>
      <c r="N259" s="268">
        <v>42868</v>
      </c>
      <c r="O259" s="241"/>
      <c r="S259" s="249" t="str">
        <f t="shared" si="154"/>
        <v>-</v>
      </c>
      <c r="T259" s="249" t="str">
        <f t="shared" si="144"/>
        <v>4EX256</v>
      </c>
      <c r="U259" s="249">
        <v>256</v>
      </c>
      <c r="V259" s="249">
        <f t="shared" si="145"/>
        <v>0</v>
      </c>
      <c r="W259" s="249">
        <f t="shared" si="146"/>
        <v>0</v>
      </c>
      <c r="X259" s="249">
        <f t="shared" si="147"/>
        <v>0</v>
      </c>
      <c r="Y259" s="249">
        <f t="shared" si="148"/>
        <v>0</v>
      </c>
      <c r="Z259" s="249" t="str">
        <f t="shared" si="149"/>
        <v>-</v>
      </c>
      <c r="AA259" s="268">
        <f t="shared" si="150"/>
        <v>0</v>
      </c>
      <c r="AB259" s="269"/>
      <c r="BT259" s="249" t="str">
        <f>CF259&amp;COUNTIF($CF$4:CF259,CF259)</f>
        <v>FALSE136</v>
      </c>
      <c r="BU259" s="334" t="str">
        <f t="shared" si="162"/>
        <v>---</v>
      </c>
      <c r="BW259" s="241" t="str">
        <f t="shared" si="163"/>
        <v>2018256</v>
      </c>
      <c r="BX259" s="249">
        <v>256</v>
      </c>
      <c r="BY259" s="249" t="str">
        <f t="shared" si="164"/>
        <v>-</v>
      </c>
      <c r="BZ259" s="249" t="str">
        <f t="shared" si="165"/>
        <v>-</v>
      </c>
      <c r="CA259" s="249" t="str">
        <f t="shared" si="166"/>
        <v>-</v>
      </c>
      <c r="CB259" s="249" t="str">
        <f t="shared" si="167"/>
        <v>-</v>
      </c>
      <c r="CC259" s="249" t="str">
        <f t="shared" si="168"/>
        <v>-</v>
      </c>
      <c r="CD259" s="345" t="str">
        <f t="shared" si="169"/>
        <v>-</v>
      </c>
      <c r="CE259" s="249">
        <f t="array" ref="CE259">MIN(IF(C:C=BU259,M:M))</f>
        <v>0</v>
      </c>
      <c r="CF259" s="249" t="b">
        <f t="shared" si="170"/>
        <v>0</v>
      </c>
    </row>
    <row r="260" spans="1:84" x14ac:dyDescent="0.3">
      <c r="A260" s="249" t="str">
        <f>B260&amp;COUNTIF(B$4:$B260,B260)</f>
        <v>2017122</v>
      </c>
      <c r="B260" s="249">
        <f t="shared" si="151"/>
        <v>2017</v>
      </c>
      <c r="C260" s="249" t="str">
        <f t="shared" si="152"/>
        <v>4ARPhillipJonker</v>
      </c>
      <c r="D260" s="268" t="str">
        <f>N260&amp;COUNTIF(N$4:$N260,N260)</f>
        <v>428688</v>
      </c>
      <c r="E260" s="268" t="str">
        <f>F260&amp;COUNTIF(F$4:$F260,F260)</f>
        <v>428684AR1</v>
      </c>
      <c r="F260" s="268" t="str">
        <f t="shared" si="153"/>
        <v>428684AR</v>
      </c>
      <c r="G260" s="249" t="str">
        <f>I260&amp;COUNTIF($I$4:I260,I260)</f>
        <v>4AR14</v>
      </c>
      <c r="I260" s="249" t="s">
        <v>7</v>
      </c>
      <c r="J260" s="249" t="s">
        <v>574</v>
      </c>
      <c r="K260" s="249" t="s">
        <v>208</v>
      </c>
      <c r="L260" s="249" t="s">
        <v>414</v>
      </c>
      <c r="M260" s="249">
        <v>12.824999999999999</v>
      </c>
      <c r="N260" s="268">
        <v>42868</v>
      </c>
      <c r="O260" s="241"/>
      <c r="S260" s="249" t="str">
        <f t="shared" si="154"/>
        <v>-</v>
      </c>
      <c r="T260" s="249" t="str">
        <f t="shared" ref="T260:T323" si="171">$AW$2&amp;U260</f>
        <v>4EX257</v>
      </c>
      <c r="U260" s="249">
        <v>257</v>
      </c>
      <c r="V260" s="249">
        <f t="shared" ref="V260:V323" si="172">IF(ISERROR(VLOOKUP($T260,$G:$N,3,0)),0,VLOOKUP($T260,$G:$N,3,0))</f>
        <v>0</v>
      </c>
      <c r="W260" s="249">
        <f t="shared" ref="W260:W323" si="173">IF(ISERROR(VLOOKUP($T260,$G:$N,3,0)),0,VLOOKUP($T260,$G:$N,4,0))</f>
        <v>0</v>
      </c>
      <c r="X260" s="249">
        <f t="shared" ref="X260:X323" si="174">IF(ISERROR(VLOOKUP($T260,$G:$N,3,0)),0,VLOOKUP($T260,$G:$N,5,0))</f>
        <v>0</v>
      </c>
      <c r="Y260" s="249">
        <f t="shared" ref="Y260:Y323" si="175">IF(ISERROR(VLOOKUP($T260,$G:$N,3,0)),0,VLOOKUP($T260,$G:$N,6,0))</f>
        <v>0</v>
      </c>
      <c r="Z260" s="249" t="str">
        <f t="shared" ref="Z260:Z323" si="176">IF(ISERROR(VLOOKUP($T260,$G:$N,3,0)),"-",VLOOKUP($T260,$G:$N,7,0))</f>
        <v>-</v>
      </c>
      <c r="AA260" s="268">
        <f t="shared" ref="AA260:AA323" si="177">IF(ISERROR(VLOOKUP($T260,$G:$N,3,0)),0,VLOOKUP($T260,$G:$N,8,0))</f>
        <v>0</v>
      </c>
      <c r="AB260" s="269"/>
      <c r="BT260" s="249" t="str">
        <f>CF260&amp;COUNTIF($CF$4:CF260,CF260)</f>
        <v>FALSE137</v>
      </c>
      <c r="BU260" s="334" t="str">
        <f t="shared" si="162"/>
        <v>---</v>
      </c>
      <c r="BW260" s="241" t="str">
        <f t="shared" si="163"/>
        <v>2018257</v>
      </c>
      <c r="BX260" s="249">
        <v>257</v>
      </c>
      <c r="BY260" s="249" t="str">
        <f t="shared" si="164"/>
        <v>-</v>
      </c>
      <c r="BZ260" s="249" t="str">
        <f t="shared" si="165"/>
        <v>-</v>
      </c>
      <c r="CA260" s="249" t="str">
        <f t="shared" si="166"/>
        <v>-</v>
      </c>
      <c r="CB260" s="249" t="str">
        <f t="shared" si="167"/>
        <v>-</v>
      </c>
      <c r="CC260" s="249" t="str">
        <f t="shared" si="168"/>
        <v>-</v>
      </c>
      <c r="CD260" s="345" t="str">
        <f t="shared" si="169"/>
        <v>-</v>
      </c>
      <c r="CE260" s="249">
        <f t="array" ref="CE260">MIN(IF(C:C=BU260,M:M))</f>
        <v>0</v>
      </c>
      <c r="CF260" s="249" t="b">
        <f t="shared" si="170"/>
        <v>0</v>
      </c>
    </row>
    <row r="261" spans="1:84" x14ac:dyDescent="0.3">
      <c r="A261" s="249" t="str">
        <f>B261&amp;COUNTIF(B$4:$B261,B261)</f>
        <v>2017123</v>
      </c>
      <c r="B261" s="249">
        <f t="shared" ref="B261:B324" si="178">YEAR(N261)</f>
        <v>2017</v>
      </c>
      <c r="C261" s="249" t="str">
        <f t="shared" ref="C261:C324" si="179">I261&amp;J261&amp;K261</f>
        <v>4ARFerdiMouton</v>
      </c>
      <c r="D261" s="268" t="str">
        <f>N261&amp;COUNTIF(N$4:$N261,N261)</f>
        <v>428689</v>
      </c>
      <c r="E261" s="268" t="str">
        <f>F261&amp;COUNTIF(F$4:$F261,F261)</f>
        <v>428684AR2</v>
      </c>
      <c r="F261" s="268" t="str">
        <f t="shared" ref="F261:F324" si="180">N261&amp;I261</f>
        <v>428684AR</v>
      </c>
      <c r="G261" s="249" t="str">
        <f>I261&amp;COUNTIF($I$4:I261,I261)</f>
        <v>4AR15</v>
      </c>
      <c r="I261" s="249" t="s">
        <v>7</v>
      </c>
      <c r="J261" s="249" t="s">
        <v>616</v>
      </c>
      <c r="K261" s="249" t="s">
        <v>617</v>
      </c>
      <c r="L261" s="249" t="s">
        <v>458</v>
      </c>
      <c r="M261" s="249">
        <v>14.941000000000001</v>
      </c>
      <c r="N261" s="268">
        <v>42868</v>
      </c>
      <c r="O261" s="241"/>
      <c r="S261" s="249" t="str">
        <f t="shared" ref="S261:S324" si="181">Z261</f>
        <v>-</v>
      </c>
      <c r="T261" s="249" t="str">
        <f t="shared" si="171"/>
        <v>4EX258</v>
      </c>
      <c r="U261" s="249">
        <v>258</v>
      </c>
      <c r="V261" s="249">
        <f t="shared" si="172"/>
        <v>0</v>
      </c>
      <c r="W261" s="249">
        <f t="shared" si="173"/>
        <v>0</v>
      </c>
      <c r="X261" s="249">
        <f t="shared" si="174"/>
        <v>0</v>
      </c>
      <c r="Y261" s="249">
        <f t="shared" si="175"/>
        <v>0</v>
      </c>
      <c r="Z261" s="249" t="str">
        <f t="shared" si="176"/>
        <v>-</v>
      </c>
      <c r="AA261" s="268">
        <f t="shared" si="177"/>
        <v>0</v>
      </c>
      <c r="AB261" s="269"/>
      <c r="BT261" s="249" t="str">
        <f>CF261&amp;COUNTIF($CF$4:CF261,CF261)</f>
        <v>FALSE138</v>
      </c>
      <c r="BU261" s="334" t="str">
        <f t="shared" ref="BU261:BU324" si="182">BY261&amp;BZ261&amp;CA261</f>
        <v>---</v>
      </c>
      <c r="BW261" s="241" t="str">
        <f t="shared" ref="BW261:BW324" si="183">$CB$2&amp;BX261</f>
        <v>2018258</v>
      </c>
      <c r="BX261" s="249">
        <v>258</v>
      </c>
      <c r="BY261" s="249" t="str">
        <f t="shared" ref="BY261:BY324" si="184">IF(ISERROR(VLOOKUP($BW261,$A:$N,9,0)),"-",VLOOKUP($BW261,$A:$N,9,0))</f>
        <v>-</v>
      </c>
      <c r="BZ261" s="249" t="str">
        <f t="shared" ref="BZ261:BZ324" si="185">IF(ISERROR(VLOOKUP($BW261,$A:$N,10,0)),"-",VLOOKUP($BW261,$A:$N,10,0))</f>
        <v>-</v>
      </c>
      <c r="CA261" s="249" t="str">
        <f t="shared" ref="CA261:CA324" si="186">IF(ISERROR(VLOOKUP($BW261,$A:$N,11,0)),"-",VLOOKUP($BW261,$A:$N,11,0))</f>
        <v>-</v>
      </c>
      <c r="CB261" s="249" t="str">
        <f t="shared" ref="CB261:CB324" si="187">IF(ISERROR(VLOOKUP($BW261,$A:$N,12,0)),"-",VLOOKUP($BW261,$A:$N,12,0))</f>
        <v>-</v>
      </c>
      <c r="CC261" s="249" t="str">
        <f t="shared" ref="CC261:CC324" si="188">IF(ISERROR(VLOOKUP($BW261,$A:$N,13,0)),"-",VLOOKUP($BW261,$A:$N,13,0))</f>
        <v>-</v>
      </c>
      <c r="CD261" s="345" t="str">
        <f t="shared" ref="CD261:CD324" si="189">IF(ISERROR(VLOOKUP($BW261,$A:$N,14,0)),"-",VLOOKUP($BW261,$A:$N,14,0))</f>
        <v>-</v>
      </c>
      <c r="CE261" s="249">
        <f t="array" ref="CE261">MIN(IF(C:C=BU261,M:M))</f>
        <v>0</v>
      </c>
      <c r="CF261" s="249" t="b">
        <f t="shared" ref="CF261:CF324" si="190">CC261=CE261</f>
        <v>0</v>
      </c>
    </row>
    <row r="262" spans="1:84" x14ac:dyDescent="0.3">
      <c r="A262" s="249" t="str">
        <f>B262&amp;COUNTIF(B$4:$B262,B262)</f>
        <v>2017124</v>
      </c>
      <c r="B262" s="249">
        <f t="shared" si="178"/>
        <v>2017</v>
      </c>
      <c r="C262" s="249" t="str">
        <f t="shared" si="179"/>
        <v>4BFJacquesBarnard</v>
      </c>
      <c r="D262" s="268" t="str">
        <f>N262&amp;COUNTIF(N$4:$N262,N262)</f>
        <v>4286810</v>
      </c>
      <c r="E262" s="268" t="str">
        <f>F262&amp;COUNTIF(F$4:$F262,F262)</f>
        <v>428684BF1</v>
      </c>
      <c r="F262" s="268" t="str">
        <f t="shared" si="180"/>
        <v>428684BF</v>
      </c>
      <c r="G262" s="249" t="str">
        <f>I262&amp;COUNTIF($I$4:I262,I262)</f>
        <v>4BF23</v>
      </c>
      <c r="I262" s="249" t="s">
        <v>0</v>
      </c>
      <c r="J262" s="249" t="s">
        <v>210</v>
      </c>
      <c r="K262" s="249" t="s">
        <v>174</v>
      </c>
      <c r="L262" s="249" t="s">
        <v>435</v>
      </c>
      <c r="M262" s="249">
        <v>12.401999999999999</v>
      </c>
      <c r="N262" s="268">
        <v>42868</v>
      </c>
      <c r="O262" s="241"/>
      <c r="S262" s="249" t="str">
        <f t="shared" si="181"/>
        <v>-</v>
      </c>
      <c r="T262" s="249" t="str">
        <f t="shared" si="171"/>
        <v>4EX259</v>
      </c>
      <c r="U262" s="249">
        <v>259</v>
      </c>
      <c r="V262" s="249">
        <f t="shared" si="172"/>
        <v>0</v>
      </c>
      <c r="W262" s="249">
        <f t="shared" si="173"/>
        <v>0</v>
      </c>
      <c r="X262" s="249">
        <f t="shared" si="174"/>
        <v>0</v>
      </c>
      <c r="Y262" s="249">
        <f t="shared" si="175"/>
        <v>0</v>
      </c>
      <c r="Z262" s="249" t="str">
        <f t="shared" si="176"/>
        <v>-</v>
      </c>
      <c r="AA262" s="268">
        <f t="shared" si="177"/>
        <v>0</v>
      </c>
      <c r="AB262" s="269"/>
      <c r="BT262" s="249" t="str">
        <f>CF262&amp;COUNTIF($CF$4:CF262,CF262)</f>
        <v>FALSE139</v>
      </c>
      <c r="BU262" s="334" t="str">
        <f t="shared" si="182"/>
        <v>---</v>
      </c>
      <c r="BW262" s="241" t="str">
        <f t="shared" si="183"/>
        <v>2018259</v>
      </c>
      <c r="BX262" s="249">
        <v>259</v>
      </c>
      <c r="BY262" s="249" t="str">
        <f t="shared" si="184"/>
        <v>-</v>
      </c>
      <c r="BZ262" s="249" t="str">
        <f t="shared" si="185"/>
        <v>-</v>
      </c>
      <c r="CA262" s="249" t="str">
        <f t="shared" si="186"/>
        <v>-</v>
      </c>
      <c r="CB262" s="249" t="str">
        <f t="shared" si="187"/>
        <v>-</v>
      </c>
      <c r="CC262" s="249" t="str">
        <f t="shared" si="188"/>
        <v>-</v>
      </c>
      <c r="CD262" s="345" t="str">
        <f t="shared" si="189"/>
        <v>-</v>
      </c>
      <c r="CE262" s="249">
        <f t="array" ref="CE262">MIN(IF(C:C=BU262,M:M))</f>
        <v>0</v>
      </c>
      <c r="CF262" s="249" t="b">
        <f t="shared" si="190"/>
        <v>0</v>
      </c>
    </row>
    <row r="263" spans="1:84" x14ac:dyDescent="0.3">
      <c r="A263" s="249" t="str">
        <f>B263&amp;COUNTIF(B$4:$B263,B263)</f>
        <v>2017125</v>
      </c>
      <c r="B263" s="249">
        <f t="shared" si="178"/>
        <v>2017</v>
      </c>
      <c r="C263" s="249" t="str">
        <f t="shared" si="179"/>
        <v>4SChristoEngelbrecht</v>
      </c>
      <c r="D263" s="268" t="str">
        <f>N263&amp;COUNTIF(N$4:$N263,N263)</f>
        <v>4286811</v>
      </c>
      <c r="E263" s="268" t="str">
        <f>F263&amp;COUNTIF(F$4:$F263,F263)</f>
        <v>428684S1</v>
      </c>
      <c r="F263" s="268" t="str">
        <f t="shared" si="180"/>
        <v>428684S</v>
      </c>
      <c r="G263" s="249" t="str">
        <f>I263&amp;COUNTIF($I$4:I263,I263)</f>
        <v>4S31</v>
      </c>
      <c r="I263" s="249" t="s">
        <v>4</v>
      </c>
      <c r="J263" s="249" t="s">
        <v>192</v>
      </c>
      <c r="K263" s="249" t="s">
        <v>193</v>
      </c>
      <c r="L263" s="249" t="s">
        <v>421</v>
      </c>
      <c r="M263" s="249">
        <v>12.884</v>
      </c>
      <c r="N263" s="268">
        <v>42868</v>
      </c>
      <c r="O263" s="241"/>
      <c r="S263" s="249" t="str">
        <f t="shared" si="181"/>
        <v>-</v>
      </c>
      <c r="T263" s="249" t="str">
        <f t="shared" si="171"/>
        <v>4EX260</v>
      </c>
      <c r="U263" s="249">
        <v>260</v>
      </c>
      <c r="V263" s="249">
        <f t="shared" si="172"/>
        <v>0</v>
      </c>
      <c r="W263" s="249">
        <f t="shared" si="173"/>
        <v>0</v>
      </c>
      <c r="X263" s="249">
        <f t="shared" si="174"/>
        <v>0</v>
      </c>
      <c r="Y263" s="249">
        <f t="shared" si="175"/>
        <v>0</v>
      </c>
      <c r="Z263" s="249" t="str">
        <f t="shared" si="176"/>
        <v>-</v>
      </c>
      <c r="AA263" s="268">
        <f t="shared" si="177"/>
        <v>0</v>
      </c>
      <c r="AB263" s="269"/>
      <c r="BT263" s="249" t="str">
        <f>CF263&amp;COUNTIF($CF$4:CF263,CF263)</f>
        <v>FALSE140</v>
      </c>
      <c r="BU263" s="334" t="str">
        <f t="shared" si="182"/>
        <v>---</v>
      </c>
      <c r="BW263" s="241" t="str">
        <f t="shared" si="183"/>
        <v>2018260</v>
      </c>
      <c r="BX263" s="249">
        <v>260</v>
      </c>
      <c r="BY263" s="249" t="str">
        <f t="shared" si="184"/>
        <v>-</v>
      </c>
      <c r="BZ263" s="249" t="str">
        <f t="shared" si="185"/>
        <v>-</v>
      </c>
      <c r="CA263" s="249" t="str">
        <f t="shared" si="186"/>
        <v>-</v>
      </c>
      <c r="CB263" s="249" t="str">
        <f t="shared" si="187"/>
        <v>-</v>
      </c>
      <c r="CC263" s="249" t="str">
        <f t="shared" si="188"/>
        <v>-</v>
      </c>
      <c r="CD263" s="345" t="str">
        <f t="shared" si="189"/>
        <v>-</v>
      </c>
      <c r="CE263" s="249">
        <f t="array" ref="CE263">MIN(IF(C:C=BU263,M:M))</f>
        <v>0</v>
      </c>
      <c r="CF263" s="249" t="b">
        <f t="shared" si="190"/>
        <v>0</v>
      </c>
    </row>
    <row r="264" spans="1:84" x14ac:dyDescent="0.3">
      <c r="A264" s="249" t="str">
        <f>B264&amp;COUNTIF(B$4:$B264,B264)</f>
        <v>2017126</v>
      </c>
      <c r="B264" s="249">
        <f t="shared" si="178"/>
        <v>2017</v>
      </c>
      <c r="C264" s="249" t="str">
        <f t="shared" si="179"/>
        <v>4SZiyaadSolomon</v>
      </c>
      <c r="D264" s="268" t="str">
        <f>N264&amp;COUNTIF(N$4:$N264,N264)</f>
        <v>4286812</v>
      </c>
      <c r="E264" s="268" t="str">
        <f>F264&amp;COUNTIF(F$4:$F264,F264)</f>
        <v>428684S2</v>
      </c>
      <c r="F264" s="268" t="str">
        <f t="shared" si="180"/>
        <v>428684S</v>
      </c>
      <c r="G264" s="249" t="str">
        <f>I264&amp;COUNTIF($I$4:I264,I264)</f>
        <v>4S32</v>
      </c>
      <c r="I264" s="249" t="s">
        <v>4</v>
      </c>
      <c r="J264" s="249" t="s">
        <v>680</v>
      </c>
      <c r="K264" s="249" t="s">
        <v>681</v>
      </c>
      <c r="L264" s="249" t="s">
        <v>446</v>
      </c>
      <c r="M264" s="249">
        <v>13.765000000000001</v>
      </c>
      <c r="N264" s="268">
        <v>42868</v>
      </c>
      <c r="O264" s="241"/>
      <c r="S264" s="249" t="str">
        <f t="shared" si="181"/>
        <v>-</v>
      </c>
      <c r="T264" s="249" t="str">
        <f t="shared" si="171"/>
        <v>4EX261</v>
      </c>
      <c r="U264" s="249">
        <v>261</v>
      </c>
      <c r="V264" s="249">
        <f t="shared" si="172"/>
        <v>0</v>
      </c>
      <c r="W264" s="249">
        <f t="shared" si="173"/>
        <v>0</v>
      </c>
      <c r="X264" s="249">
        <f t="shared" si="174"/>
        <v>0</v>
      </c>
      <c r="Y264" s="249">
        <f t="shared" si="175"/>
        <v>0</v>
      </c>
      <c r="Z264" s="249" t="str">
        <f t="shared" si="176"/>
        <v>-</v>
      </c>
      <c r="AA264" s="268">
        <f t="shared" si="177"/>
        <v>0</v>
      </c>
      <c r="AB264" s="269"/>
      <c r="BT264" s="249" t="str">
        <f>CF264&amp;COUNTIF($CF$4:CF264,CF264)</f>
        <v>FALSE141</v>
      </c>
      <c r="BU264" s="334" t="str">
        <f t="shared" si="182"/>
        <v>---</v>
      </c>
      <c r="BW264" s="241" t="str">
        <f t="shared" si="183"/>
        <v>2018261</v>
      </c>
      <c r="BX264" s="249">
        <v>261</v>
      </c>
      <c r="BY264" s="249" t="str">
        <f t="shared" si="184"/>
        <v>-</v>
      </c>
      <c r="BZ264" s="249" t="str">
        <f t="shared" si="185"/>
        <v>-</v>
      </c>
      <c r="CA264" s="249" t="str">
        <f t="shared" si="186"/>
        <v>-</v>
      </c>
      <c r="CB264" s="249" t="str">
        <f t="shared" si="187"/>
        <v>-</v>
      </c>
      <c r="CC264" s="249" t="str">
        <f t="shared" si="188"/>
        <v>-</v>
      </c>
      <c r="CD264" s="345" t="str">
        <f t="shared" si="189"/>
        <v>-</v>
      </c>
      <c r="CE264" s="249">
        <f t="array" ref="CE264">MIN(IF(C:C=BU264,M:M))</f>
        <v>0</v>
      </c>
      <c r="CF264" s="249" t="b">
        <f t="shared" si="190"/>
        <v>0</v>
      </c>
    </row>
    <row r="265" spans="1:84" x14ac:dyDescent="0.3">
      <c r="A265" s="249" t="str">
        <f>B265&amp;COUNTIF(B$4:$B265,B265)</f>
        <v>2017127</v>
      </c>
      <c r="B265" s="249">
        <f t="shared" si="178"/>
        <v>2017</v>
      </c>
      <c r="C265" s="249" t="str">
        <f t="shared" si="179"/>
        <v>4SAranMayne</v>
      </c>
      <c r="D265" s="268" t="str">
        <f>N265&amp;COUNTIF(N$4:$N265,N265)</f>
        <v>4286813</v>
      </c>
      <c r="E265" s="268" t="str">
        <f>F265&amp;COUNTIF(F$4:$F265,F265)</f>
        <v>428684S3</v>
      </c>
      <c r="F265" s="268" t="str">
        <f t="shared" si="180"/>
        <v>428684S</v>
      </c>
      <c r="G265" s="249" t="str">
        <f>I265&amp;COUNTIF($I$4:I265,I265)</f>
        <v>4S33</v>
      </c>
      <c r="I265" s="249" t="s">
        <v>4</v>
      </c>
      <c r="J265" s="249" t="s">
        <v>651</v>
      </c>
      <c r="K265" s="249" t="s">
        <v>652</v>
      </c>
      <c r="L265" s="249" t="s">
        <v>409</v>
      </c>
      <c r="M265" s="249">
        <v>14.396000000000001</v>
      </c>
      <c r="N265" s="268">
        <v>42868</v>
      </c>
      <c r="O265" s="241"/>
      <c r="S265" s="249" t="str">
        <f t="shared" si="181"/>
        <v>-</v>
      </c>
      <c r="T265" s="249" t="str">
        <f t="shared" si="171"/>
        <v>4EX262</v>
      </c>
      <c r="U265" s="249">
        <v>262</v>
      </c>
      <c r="V265" s="249">
        <f t="shared" si="172"/>
        <v>0</v>
      </c>
      <c r="W265" s="249">
        <f t="shared" si="173"/>
        <v>0</v>
      </c>
      <c r="X265" s="249">
        <f t="shared" si="174"/>
        <v>0</v>
      </c>
      <c r="Y265" s="249">
        <f t="shared" si="175"/>
        <v>0</v>
      </c>
      <c r="Z265" s="249" t="str">
        <f t="shared" si="176"/>
        <v>-</v>
      </c>
      <c r="AA265" s="268">
        <f t="shared" si="177"/>
        <v>0</v>
      </c>
      <c r="AB265" s="269"/>
      <c r="BT265" s="249" t="str">
        <f>CF265&amp;COUNTIF($CF$4:CF265,CF265)</f>
        <v>FALSE142</v>
      </c>
      <c r="BU265" s="334" t="str">
        <f t="shared" si="182"/>
        <v>---</v>
      </c>
      <c r="BW265" s="241" t="str">
        <f t="shared" si="183"/>
        <v>2018262</v>
      </c>
      <c r="BX265" s="249">
        <v>262</v>
      </c>
      <c r="BY265" s="249" t="str">
        <f t="shared" si="184"/>
        <v>-</v>
      </c>
      <c r="BZ265" s="249" t="str">
        <f t="shared" si="185"/>
        <v>-</v>
      </c>
      <c r="CA265" s="249" t="str">
        <f t="shared" si="186"/>
        <v>-</v>
      </c>
      <c r="CB265" s="249" t="str">
        <f t="shared" si="187"/>
        <v>-</v>
      </c>
      <c r="CC265" s="249" t="str">
        <f t="shared" si="188"/>
        <v>-</v>
      </c>
      <c r="CD265" s="345" t="str">
        <f t="shared" si="189"/>
        <v>-</v>
      </c>
      <c r="CE265" s="249">
        <f t="array" ref="CE265">MIN(IF(C:C=BU265,M:M))</f>
        <v>0</v>
      </c>
      <c r="CF265" s="249" t="b">
        <f t="shared" si="190"/>
        <v>0</v>
      </c>
    </row>
    <row r="266" spans="1:84" x14ac:dyDescent="0.3">
      <c r="A266" s="249" t="str">
        <f>B266&amp;COUNTIF(B$4:$B266,B266)</f>
        <v>2017128</v>
      </c>
      <c r="B266" s="249">
        <f t="shared" si="178"/>
        <v>2017</v>
      </c>
      <c r="C266" s="249" t="str">
        <f t="shared" si="179"/>
        <v>4AWDCharletonMendes</v>
      </c>
      <c r="D266" s="268" t="str">
        <f>N266&amp;COUNTIF(N$4:$N266,N266)</f>
        <v>4286814</v>
      </c>
      <c r="E266" s="268" t="str">
        <f>F266&amp;COUNTIF(F$4:$F266,F266)</f>
        <v>428684AWD1</v>
      </c>
      <c r="F266" s="268" t="str">
        <f t="shared" si="180"/>
        <v>428684AWD</v>
      </c>
      <c r="G266" s="249" t="str">
        <f>I266&amp;COUNTIF($I$4:I266,I266)</f>
        <v>4AWD23</v>
      </c>
      <c r="I266" s="249" t="s">
        <v>23</v>
      </c>
      <c r="J266" s="249" t="s">
        <v>597</v>
      </c>
      <c r="K266" s="249" t="s">
        <v>598</v>
      </c>
      <c r="L266" s="249" t="s">
        <v>87</v>
      </c>
      <c r="M266" s="249">
        <v>12.824</v>
      </c>
      <c r="N266" s="268">
        <v>42868</v>
      </c>
      <c r="O266" s="241"/>
      <c r="S266" s="249" t="str">
        <f t="shared" si="181"/>
        <v>-</v>
      </c>
      <c r="T266" s="249" t="str">
        <f t="shared" si="171"/>
        <v>4EX263</v>
      </c>
      <c r="U266" s="249">
        <v>263</v>
      </c>
      <c r="V266" s="249">
        <f t="shared" si="172"/>
        <v>0</v>
      </c>
      <c r="W266" s="249">
        <f t="shared" si="173"/>
        <v>0</v>
      </c>
      <c r="X266" s="249">
        <f t="shared" si="174"/>
        <v>0</v>
      </c>
      <c r="Y266" s="249">
        <f t="shared" si="175"/>
        <v>0</v>
      </c>
      <c r="Z266" s="249" t="str">
        <f t="shared" si="176"/>
        <v>-</v>
      </c>
      <c r="AA266" s="268">
        <f t="shared" si="177"/>
        <v>0</v>
      </c>
      <c r="AB266" s="269"/>
      <c r="BT266" s="249" t="str">
        <f>CF266&amp;COUNTIF($CF$4:CF266,CF266)</f>
        <v>FALSE143</v>
      </c>
      <c r="BU266" s="334" t="str">
        <f t="shared" si="182"/>
        <v>---</v>
      </c>
      <c r="BW266" s="241" t="str">
        <f t="shared" si="183"/>
        <v>2018263</v>
      </c>
      <c r="BX266" s="249">
        <v>263</v>
      </c>
      <c r="BY266" s="249" t="str">
        <f t="shared" si="184"/>
        <v>-</v>
      </c>
      <c r="BZ266" s="249" t="str">
        <f t="shared" si="185"/>
        <v>-</v>
      </c>
      <c r="CA266" s="249" t="str">
        <f t="shared" si="186"/>
        <v>-</v>
      </c>
      <c r="CB266" s="249" t="str">
        <f t="shared" si="187"/>
        <v>-</v>
      </c>
      <c r="CC266" s="249" t="str">
        <f t="shared" si="188"/>
        <v>-</v>
      </c>
      <c r="CD266" s="345" t="str">
        <f t="shared" si="189"/>
        <v>-</v>
      </c>
      <c r="CE266" s="249">
        <f t="array" ref="CE266">MIN(IF(C:C=BU266,M:M))</f>
        <v>0</v>
      </c>
      <c r="CF266" s="249" t="b">
        <f t="shared" si="190"/>
        <v>0</v>
      </c>
    </row>
    <row r="267" spans="1:84" x14ac:dyDescent="0.3">
      <c r="A267" s="249" t="str">
        <f>B267&amp;COUNTIF(B$4:$B267,B267)</f>
        <v>2017129</v>
      </c>
      <c r="B267" s="249">
        <f t="shared" si="178"/>
        <v>2017</v>
      </c>
      <c r="C267" s="249" t="str">
        <f t="shared" si="179"/>
        <v>4AWDNathanPhillips</v>
      </c>
      <c r="D267" s="268" t="str">
        <f>N267&amp;COUNTIF(N$4:$N267,N267)</f>
        <v>4286815</v>
      </c>
      <c r="E267" s="268" t="str">
        <f>F267&amp;COUNTIF(F$4:$F267,F267)</f>
        <v>428684AWD2</v>
      </c>
      <c r="F267" s="268" t="str">
        <f t="shared" si="180"/>
        <v>428684AWD</v>
      </c>
      <c r="G267" s="249" t="str">
        <f>I267&amp;COUNTIF($I$4:I267,I267)</f>
        <v>4AWD24</v>
      </c>
      <c r="I267" s="249" t="s">
        <v>23</v>
      </c>
      <c r="J267" s="249" t="s">
        <v>612</v>
      </c>
      <c r="K267" s="249" t="s">
        <v>235</v>
      </c>
      <c r="L267" s="249" t="s">
        <v>460</v>
      </c>
      <c r="M267" s="249">
        <v>13.58</v>
      </c>
      <c r="N267" s="268">
        <v>42868</v>
      </c>
      <c r="O267" s="241"/>
      <c r="S267" s="249" t="str">
        <f t="shared" si="181"/>
        <v>-</v>
      </c>
      <c r="T267" s="249" t="str">
        <f t="shared" si="171"/>
        <v>4EX264</v>
      </c>
      <c r="U267" s="249">
        <v>264</v>
      </c>
      <c r="V267" s="249">
        <f t="shared" si="172"/>
        <v>0</v>
      </c>
      <c r="W267" s="249">
        <f t="shared" si="173"/>
        <v>0</v>
      </c>
      <c r="X267" s="249">
        <f t="shared" si="174"/>
        <v>0</v>
      </c>
      <c r="Y267" s="249">
        <f t="shared" si="175"/>
        <v>0</v>
      </c>
      <c r="Z267" s="249" t="str">
        <f t="shared" si="176"/>
        <v>-</v>
      </c>
      <c r="AA267" s="268">
        <f t="shared" si="177"/>
        <v>0</v>
      </c>
      <c r="AB267" s="269"/>
      <c r="BT267" s="249" t="str">
        <f>CF267&amp;COUNTIF($CF$4:CF267,CF267)</f>
        <v>FALSE144</v>
      </c>
      <c r="BU267" s="334" t="str">
        <f t="shared" si="182"/>
        <v>---</v>
      </c>
      <c r="BW267" s="241" t="str">
        <f t="shared" si="183"/>
        <v>2018264</v>
      </c>
      <c r="BX267" s="249">
        <v>264</v>
      </c>
      <c r="BY267" s="249" t="str">
        <f t="shared" si="184"/>
        <v>-</v>
      </c>
      <c r="BZ267" s="249" t="str">
        <f t="shared" si="185"/>
        <v>-</v>
      </c>
      <c r="CA267" s="249" t="str">
        <f t="shared" si="186"/>
        <v>-</v>
      </c>
      <c r="CB267" s="249" t="str">
        <f t="shared" si="187"/>
        <v>-</v>
      </c>
      <c r="CC267" s="249" t="str">
        <f t="shared" si="188"/>
        <v>-</v>
      </c>
      <c r="CD267" s="345" t="str">
        <f t="shared" si="189"/>
        <v>-</v>
      </c>
      <c r="CE267" s="249">
        <f t="array" ref="CE267">MIN(IF(C:C=BU267,M:M))</f>
        <v>0</v>
      </c>
      <c r="CF267" s="249" t="b">
        <f t="shared" si="190"/>
        <v>0</v>
      </c>
    </row>
    <row r="268" spans="1:84" x14ac:dyDescent="0.3">
      <c r="A268" s="249" t="str">
        <f>B268&amp;COUNTIF(B$4:$B268,B268)</f>
        <v>2017130</v>
      </c>
      <c r="B268" s="249">
        <f t="shared" si="178"/>
        <v>2017</v>
      </c>
      <c r="C268" s="249" t="str">
        <f t="shared" si="179"/>
        <v>4AWDDuwayneVarnfield</v>
      </c>
      <c r="D268" s="268" t="str">
        <f>N268&amp;COUNTIF(N$4:$N268,N268)</f>
        <v>4286816</v>
      </c>
      <c r="E268" s="268" t="str">
        <f>F268&amp;COUNTIF(F$4:$F268,F268)</f>
        <v>428684AWD3</v>
      </c>
      <c r="F268" s="268" t="str">
        <f t="shared" si="180"/>
        <v>428684AWD</v>
      </c>
      <c r="G268" s="249" t="str">
        <f>I268&amp;COUNTIF($I$4:I268,I268)</f>
        <v>4AWD25</v>
      </c>
      <c r="I268" s="249" t="s">
        <v>23</v>
      </c>
      <c r="J268" s="249" t="s">
        <v>673</v>
      </c>
      <c r="K268" s="249" t="s">
        <v>674</v>
      </c>
      <c r="L268" s="249" t="s">
        <v>499</v>
      </c>
      <c r="M268" s="249">
        <v>13.696999999999999</v>
      </c>
      <c r="N268" s="268">
        <v>42868</v>
      </c>
      <c r="O268" s="241"/>
      <c r="S268" s="249" t="str">
        <f t="shared" si="181"/>
        <v>-</v>
      </c>
      <c r="T268" s="249" t="str">
        <f t="shared" si="171"/>
        <v>4EX265</v>
      </c>
      <c r="U268" s="249">
        <v>265</v>
      </c>
      <c r="V268" s="249">
        <f t="shared" si="172"/>
        <v>0</v>
      </c>
      <c r="W268" s="249">
        <f t="shared" si="173"/>
        <v>0</v>
      </c>
      <c r="X268" s="249">
        <f t="shared" si="174"/>
        <v>0</v>
      </c>
      <c r="Y268" s="249">
        <f t="shared" si="175"/>
        <v>0</v>
      </c>
      <c r="Z268" s="249" t="str">
        <f t="shared" si="176"/>
        <v>-</v>
      </c>
      <c r="AA268" s="268">
        <f t="shared" si="177"/>
        <v>0</v>
      </c>
      <c r="AB268" s="269"/>
      <c r="BT268" s="249" t="str">
        <f>CF268&amp;COUNTIF($CF$4:CF268,CF268)</f>
        <v>FALSE145</v>
      </c>
      <c r="BU268" s="334" t="str">
        <f t="shared" si="182"/>
        <v>---</v>
      </c>
      <c r="BW268" s="241" t="str">
        <f t="shared" si="183"/>
        <v>2018265</v>
      </c>
      <c r="BX268" s="249">
        <v>265</v>
      </c>
      <c r="BY268" s="249" t="str">
        <f t="shared" si="184"/>
        <v>-</v>
      </c>
      <c r="BZ268" s="249" t="str">
        <f t="shared" si="185"/>
        <v>-</v>
      </c>
      <c r="CA268" s="249" t="str">
        <f t="shared" si="186"/>
        <v>-</v>
      </c>
      <c r="CB268" s="249" t="str">
        <f t="shared" si="187"/>
        <v>-</v>
      </c>
      <c r="CC268" s="249" t="str">
        <f t="shared" si="188"/>
        <v>-</v>
      </c>
      <c r="CD268" s="345" t="str">
        <f t="shared" si="189"/>
        <v>-</v>
      </c>
      <c r="CE268" s="249">
        <f t="array" ref="CE268">MIN(IF(C:C=BU268,M:M))</f>
        <v>0</v>
      </c>
      <c r="CF268" s="249" t="b">
        <f t="shared" si="190"/>
        <v>0</v>
      </c>
    </row>
    <row r="269" spans="1:84" x14ac:dyDescent="0.3">
      <c r="A269" s="249" t="str">
        <f>B269&amp;COUNTIF(B$4:$B269,B269)</f>
        <v>2017131</v>
      </c>
      <c r="B269" s="249">
        <f t="shared" si="178"/>
        <v>2017</v>
      </c>
      <c r="C269" s="249" t="str">
        <f t="shared" si="179"/>
        <v>6ARTashriqRasdien</v>
      </c>
      <c r="D269" s="268" t="str">
        <f>N269&amp;COUNTIF(N$4:$N269,N269)</f>
        <v>4286817</v>
      </c>
      <c r="E269" s="268" t="str">
        <f>F269&amp;COUNTIF(F$4:$F269,F269)</f>
        <v>428686AR1</v>
      </c>
      <c r="F269" s="268" t="str">
        <f t="shared" si="180"/>
        <v>428686AR</v>
      </c>
      <c r="G269" s="249" t="str">
        <f>I269&amp;COUNTIF($I$4:I269,I269)</f>
        <v>6AR9</v>
      </c>
      <c r="I269" s="249" t="s">
        <v>93</v>
      </c>
      <c r="J269" s="249" t="s">
        <v>242</v>
      </c>
      <c r="K269" s="249" t="s">
        <v>243</v>
      </c>
      <c r="L269" s="249" t="s">
        <v>428</v>
      </c>
      <c r="M269" s="249">
        <v>14.476000000000001</v>
      </c>
      <c r="N269" s="268">
        <v>42868</v>
      </c>
      <c r="O269" s="241"/>
      <c r="S269" s="249" t="str">
        <f t="shared" si="181"/>
        <v>-</v>
      </c>
      <c r="T269" s="249" t="str">
        <f t="shared" si="171"/>
        <v>4EX266</v>
      </c>
      <c r="U269" s="249">
        <v>266</v>
      </c>
      <c r="V269" s="249">
        <f t="shared" si="172"/>
        <v>0</v>
      </c>
      <c r="W269" s="249">
        <f t="shared" si="173"/>
        <v>0</v>
      </c>
      <c r="X269" s="249">
        <f t="shared" si="174"/>
        <v>0</v>
      </c>
      <c r="Y269" s="249">
        <f t="shared" si="175"/>
        <v>0</v>
      </c>
      <c r="Z269" s="249" t="str">
        <f t="shared" si="176"/>
        <v>-</v>
      </c>
      <c r="AA269" s="268">
        <f t="shared" si="177"/>
        <v>0</v>
      </c>
      <c r="AB269" s="269"/>
      <c r="BT269" s="249" t="str">
        <f>CF269&amp;COUNTIF($CF$4:CF269,CF269)</f>
        <v>FALSE146</v>
      </c>
      <c r="BU269" s="334" t="str">
        <f t="shared" si="182"/>
        <v>---</v>
      </c>
      <c r="BW269" s="241" t="str">
        <f t="shared" si="183"/>
        <v>2018266</v>
      </c>
      <c r="BX269" s="249">
        <v>266</v>
      </c>
      <c r="BY269" s="249" t="str">
        <f t="shared" si="184"/>
        <v>-</v>
      </c>
      <c r="BZ269" s="249" t="str">
        <f t="shared" si="185"/>
        <v>-</v>
      </c>
      <c r="CA269" s="249" t="str">
        <f t="shared" si="186"/>
        <v>-</v>
      </c>
      <c r="CB269" s="249" t="str">
        <f t="shared" si="187"/>
        <v>-</v>
      </c>
      <c r="CC269" s="249" t="str">
        <f t="shared" si="188"/>
        <v>-</v>
      </c>
      <c r="CD269" s="345" t="str">
        <f t="shared" si="189"/>
        <v>-</v>
      </c>
      <c r="CE269" s="249">
        <f t="array" ref="CE269">MIN(IF(C:C=BU269,M:M))</f>
        <v>0</v>
      </c>
      <c r="CF269" s="249" t="b">
        <f t="shared" si="190"/>
        <v>0</v>
      </c>
    </row>
    <row r="270" spans="1:84" x14ac:dyDescent="0.3">
      <c r="A270" s="249" t="str">
        <f>B270&amp;COUNTIF(B$4:$B270,B270)</f>
        <v>2017132</v>
      </c>
      <c r="B270" s="249">
        <f t="shared" si="178"/>
        <v>2017</v>
      </c>
      <c r="C270" s="249" t="str">
        <f t="shared" si="179"/>
        <v>6BRMikeLewis</v>
      </c>
      <c r="D270" s="268" t="str">
        <f>N270&amp;COUNTIF(N$4:$N270,N270)</f>
        <v>4286818</v>
      </c>
      <c r="E270" s="268" t="str">
        <f>F270&amp;COUNTIF(F$4:$F270,F270)</f>
        <v>428686BR1</v>
      </c>
      <c r="F270" s="268" t="str">
        <f t="shared" si="180"/>
        <v>428686BR</v>
      </c>
      <c r="G270" s="249" t="str">
        <f>I270&amp;COUNTIF($I$4:I270,I270)</f>
        <v>6BR11</v>
      </c>
      <c r="I270" s="249" t="s">
        <v>5</v>
      </c>
      <c r="J270" s="249" t="s">
        <v>182</v>
      </c>
      <c r="K270" s="249" t="s">
        <v>217</v>
      </c>
      <c r="L270" s="249" t="s">
        <v>428</v>
      </c>
      <c r="M270" s="249">
        <v>14.941000000000001</v>
      </c>
      <c r="N270" s="268">
        <v>42868</v>
      </c>
      <c r="O270" s="241"/>
      <c r="S270" s="249" t="str">
        <f t="shared" si="181"/>
        <v>-</v>
      </c>
      <c r="T270" s="249" t="str">
        <f t="shared" si="171"/>
        <v>4EX267</v>
      </c>
      <c r="U270" s="249">
        <v>267</v>
      </c>
      <c r="V270" s="249">
        <f t="shared" si="172"/>
        <v>0</v>
      </c>
      <c r="W270" s="249">
        <f t="shared" si="173"/>
        <v>0</v>
      </c>
      <c r="X270" s="249">
        <f t="shared" si="174"/>
        <v>0</v>
      </c>
      <c r="Y270" s="249">
        <f t="shared" si="175"/>
        <v>0</v>
      </c>
      <c r="Z270" s="249" t="str">
        <f t="shared" si="176"/>
        <v>-</v>
      </c>
      <c r="AA270" s="268">
        <f t="shared" si="177"/>
        <v>0</v>
      </c>
      <c r="AB270" s="269"/>
      <c r="BT270" s="249" t="str">
        <f>CF270&amp;COUNTIF($CF$4:CF270,CF270)</f>
        <v>FALSE147</v>
      </c>
      <c r="BU270" s="334" t="str">
        <f t="shared" si="182"/>
        <v>---</v>
      </c>
      <c r="BW270" s="241" t="str">
        <f t="shared" si="183"/>
        <v>2018267</v>
      </c>
      <c r="BX270" s="249">
        <v>267</v>
      </c>
      <c r="BY270" s="249" t="str">
        <f t="shared" si="184"/>
        <v>-</v>
      </c>
      <c r="BZ270" s="249" t="str">
        <f t="shared" si="185"/>
        <v>-</v>
      </c>
      <c r="CA270" s="249" t="str">
        <f t="shared" si="186"/>
        <v>-</v>
      </c>
      <c r="CB270" s="249" t="str">
        <f t="shared" si="187"/>
        <v>-</v>
      </c>
      <c r="CC270" s="249" t="str">
        <f t="shared" si="188"/>
        <v>-</v>
      </c>
      <c r="CD270" s="345" t="str">
        <f t="shared" si="189"/>
        <v>-</v>
      </c>
      <c r="CE270" s="249">
        <f t="array" ref="CE270">MIN(IF(C:C=BU270,M:M))</f>
        <v>0</v>
      </c>
      <c r="CF270" s="249" t="b">
        <f t="shared" si="190"/>
        <v>0</v>
      </c>
    </row>
    <row r="271" spans="1:84" x14ac:dyDescent="0.3">
      <c r="A271" s="249" t="str">
        <f>B271&amp;COUNTIF(B$4:$B271,B271)</f>
        <v>2017133</v>
      </c>
      <c r="B271" s="249">
        <f t="shared" si="178"/>
        <v>2017</v>
      </c>
      <c r="C271" s="249" t="str">
        <f t="shared" si="179"/>
        <v>6AWDTheunisVan Schalkwyk</v>
      </c>
      <c r="D271" s="268" t="str">
        <f>N271&amp;COUNTIF(N$4:$N271,N271)</f>
        <v>4286819</v>
      </c>
      <c r="E271" s="268" t="str">
        <f>F271&amp;COUNTIF(F$4:$F271,F271)</f>
        <v>428686AWD1</v>
      </c>
      <c r="F271" s="268" t="str">
        <f t="shared" si="180"/>
        <v>428686AWD</v>
      </c>
      <c r="G271" s="249" t="str">
        <f>I271&amp;COUNTIF($I$4:I271,I271)</f>
        <v>6AWD19</v>
      </c>
      <c r="I271" s="249" t="s">
        <v>84</v>
      </c>
      <c r="J271" s="249" t="s">
        <v>261</v>
      </c>
      <c r="K271" s="249" t="s">
        <v>814</v>
      </c>
      <c r="L271" s="249" t="s">
        <v>506</v>
      </c>
      <c r="M271" s="249">
        <v>10.476000000000001</v>
      </c>
      <c r="N271" s="268">
        <v>42868</v>
      </c>
      <c r="O271" s="241"/>
      <c r="S271" s="249" t="str">
        <f t="shared" si="181"/>
        <v>-</v>
      </c>
      <c r="T271" s="249" t="str">
        <f t="shared" si="171"/>
        <v>4EX268</v>
      </c>
      <c r="U271" s="249">
        <v>268</v>
      </c>
      <c r="V271" s="249">
        <f t="shared" si="172"/>
        <v>0</v>
      </c>
      <c r="W271" s="249">
        <f t="shared" si="173"/>
        <v>0</v>
      </c>
      <c r="X271" s="249">
        <f t="shared" si="174"/>
        <v>0</v>
      </c>
      <c r="Y271" s="249">
        <f t="shared" si="175"/>
        <v>0</v>
      </c>
      <c r="Z271" s="249" t="str">
        <f t="shared" si="176"/>
        <v>-</v>
      </c>
      <c r="AA271" s="268">
        <f t="shared" si="177"/>
        <v>0</v>
      </c>
      <c r="AB271" s="269"/>
      <c r="BT271" s="249" t="str">
        <f>CF271&amp;COUNTIF($CF$4:CF271,CF271)</f>
        <v>FALSE148</v>
      </c>
      <c r="BU271" s="334" t="str">
        <f t="shared" si="182"/>
        <v>---</v>
      </c>
      <c r="BW271" s="241" t="str">
        <f t="shared" si="183"/>
        <v>2018268</v>
      </c>
      <c r="BX271" s="249">
        <v>268</v>
      </c>
      <c r="BY271" s="249" t="str">
        <f t="shared" si="184"/>
        <v>-</v>
      </c>
      <c r="BZ271" s="249" t="str">
        <f t="shared" si="185"/>
        <v>-</v>
      </c>
      <c r="CA271" s="249" t="str">
        <f t="shared" si="186"/>
        <v>-</v>
      </c>
      <c r="CB271" s="249" t="str">
        <f t="shared" si="187"/>
        <v>-</v>
      </c>
      <c r="CC271" s="249" t="str">
        <f t="shared" si="188"/>
        <v>-</v>
      </c>
      <c r="CD271" s="345" t="str">
        <f t="shared" si="189"/>
        <v>-</v>
      </c>
      <c r="CE271" s="249">
        <f t="array" ref="CE271">MIN(IF(C:C=BU271,M:M))</f>
        <v>0</v>
      </c>
      <c r="CF271" s="249" t="b">
        <f t="shared" si="190"/>
        <v>0</v>
      </c>
    </row>
    <row r="272" spans="1:84" x14ac:dyDescent="0.3">
      <c r="A272" s="249" t="str">
        <f>B272&amp;COUNTIF(B$4:$B272,B272)</f>
        <v>2017134</v>
      </c>
      <c r="B272" s="249">
        <f t="shared" si="178"/>
        <v>2017</v>
      </c>
      <c r="C272" s="249" t="str">
        <f t="shared" si="179"/>
        <v>6AWDCraigLawrence</v>
      </c>
      <c r="D272" s="268" t="str">
        <f>N272&amp;COUNTIF(N$4:$N272,N272)</f>
        <v>4286820</v>
      </c>
      <c r="E272" s="268" t="str">
        <f>F272&amp;COUNTIF(F$4:$F272,F272)</f>
        <v>428686AWD2</v>
      </c>
      <c r="F272" s="268" t="str">
        <f t="shared" si="180"/>
        <v>428686AWD</v>
      </c>
      <c r="G272" s="249" t="str">
        <f>I272&amp;COUNTIF($I$4:I272,I272)</f>
        <v>6AWD20</v>
      </c>
      <c r="I272" s="249" t="s">
        <v>84</v>
      </c>
      <c r="J272" s="249" t="s">
        <v>213</v>
      </c>
      <c r="K272" s="249" t="s">
        <v>214</v>
      </c>
      <c r="L272" s="249" t="s">
        <v>485</v>
      </c>
      <c r="M272" s="249">
        <v>11.016999999999999</v>
      </c>
      <c r="N272" s="268">
        <v>42868</v>
      </c>
      <c r="O272" s="241"/>
      <c r="S272" s="249" t="str">
        <f t="shared" si="181"/>
        <v>-</v>
      </c>
      <c r="T272" s="249" t="str">
        <f t="shared" si="171"/>
        <v>4EX269</v>
      </c>
      <c r="U272" s="249">
        <v>269</v>
      </c>
      <c r="V272" s="249">
        <f t="shared" si="172"/>
        <v>0</v>
      </c>
      <c r="W272" s="249">
        <f t="shared" si="173"/>
        <v>0</v>
      </c>
      <c r="X272" s="249">
        <f t="shared" si="174"/>
        <v>0</v>
      </c>
      <c r="Y272" s="249">
        <f t="shared" si="175"/>
        <v>0</v>
      </c>
      <c r="Z272" s="249" t="str">
        <f t="shared" si="176"/>
        <v>-</v>
      </c>
      <c r="AA272" s="268">
        <f t="shared" si="177"/>
        <v>0</v>
      </c>
      <c r="AB272" s="269"/>
      <c r="BT272" s="249" t="str">
        <f>CF272&amp;COUNTIF($CF$4:CF272,CF272)</f>
        <v>FALSE149</v>
      </c>
      <c r="BU272" s="334" t="str">
        <f t="shared" si="182"/>
        <v>---</v>
      </c>
      <c r="BW272" s="241" t="str">
        <f t="shared" si="183"/>
        <v>2018269</v>
      </c>
      <c r="BX272" s="249">
        <v>269</v>
      </c>
      <c r="BY272" s="249" t="str">
        <f t="shared" si="184"/>
        <v>-</v>
      </c>
      <c r="BZ272" s="249" t="str">
        <f t="shared" si="185"/>
        <v>-</v>
      </c>
      <c r="CA272" s="249" t="str">
        <f t="shared" si="186"/>
        <v>-</v>
      </c>
      <c r="CB272" s="249" t="str">
        <f t="shared" si="187"/>
        <v>-</v>
      </c>
      <c r="CC272" s="249" t="str">
        <f t="shared" si="188"/>
        <v>-</v>
      </c>
      <c r="CD272" s="345" t="str">
        <f t="shared" si="189"/>
        <v>-</v>
      </c>
      <c r="CE272" s="249">
        <f t="array" ref="CE272">MIN(IF(C:C=BU272,M:M))</f>
        <v>0</v>
      </c>
      <c r="CF272" s="249" t="b">
        <f t="shared" si="190"/>
        <v>0</v>
      </c>
    </row>
    <row r="273" spans="1:84" x14ac:dyDescent="0.3">
      <c r="A273" s="249" t="str">
        <f>B273&amp;COUNTIF(B$4:$B273,B273)</f>
        <v>2017135</v>
      </c>
      <c r="B273" s="249">
        <f t="shared" si="178"/>
        <v>2017</v>
      </c>
      <c r="C273" s="249" t="str">
        <f t="shared" si="179"/>
        <v>6AWDQuinsleySale</v>
      </c>
      <c r="D273" s="268" t="str">
        <f>N273&amp;COUNTIF(N$4:$N273,N273)</f>
        <v>4286821</v>
      </c>
      <c r="E273" s="268" t="str">
        <f>F273&amp;COUNTIF(F$4:$F273,F273)</f>
        <v>428686AWD3</v>
      </c>
      <c r="F273" s="268" t="str">
        <f t="shared" si="180"/>
        <v>428686AWD</v>
      </c>
      <c r="G273" s="249" t="str">
        <f>I273&amp;COUNTIF($I$4:I273,I273)</f>
        <v>6AWD21</v>
      </c>
      <c r="I273" s="249" t="s">
        <v>84</v>
      </c>
      <c r="J273" s="249" t="s">
        <v>248</v>
      </c>
      <c r="K273" s="249" t="s">
        <v>249</v>
      </c>
      <c r="L273" s="249" t="s">
        <v>429</v>
      </c>
      <c r="M273" s="249">
        <v>11.079000000000001</v>
      </c>
      <c r="N273" s="268">
        <v>42868</v>
      </c>
      <c r="O273" s="241"/>
      <c r="S273" s="249" t="str">
        <f t="shared" si="181"/>
        <v>-</v>
      </c>
      <c r="T273" s="249" t="str">
        <f t="shared" si="171"/>
        <v>4EX270</v>
      </c>
      <c r="U273" s="249">
        <v>270</v>
      </c>
      <c r="V273" s="249">
        <f t="shared" si="172"/>
        <v>0</v>
      </c>
      <c r="W273" s="249">
        <f t="shared" si="173"/>
        <v>0</v>
      </c>
      <c r="X273" s="249">
        <f t="shared" si="174"/>
        <v>0</v>
      </c>
      <c r="Y273" s="249">
        <f t="shared" si="175"/>
        <v>0</v>
      </c>
      <c r="Z273" s="249" t="str">
        <f t="shared" si="176"/>
        <v>-</v>
      </c>
      <c r="AA273" s="268">
        <f t="shared" si="177"/>
        <v>0</v>
      </c>
      <c r="AB273" s="269"/>
      <c r="BT273" s="249" t="str">
        <f>CF273&amp;COUNTIF($CF$4:CF273,CF273)</f>
        <v>FALSE150</v>
      </c>
      <c r="BU273" s="334" t="str">
        <f t="shared" si="182"/>
        <v>---</v>
      </c>
      <c r="BW273" s="241" t="str">
        <f t="shared" si="183"/>
        <v>2018270</v>
      </c>
      <c r="BX273" s="249">
        <v>270</v>
      </c>
      <c r="BY273" s="249" t="str">
        <f t="shared" si="184"/>
        <v>-</v>
      </c>
      <c r="BZ273" s="249" t="str">
        <f t="shared" si="185"/>
        <v>-</v>
      </c>
      <c r="CA273" s="249" t="str">
        <f t="shared" si="186"/>
        <v>-</v>
      </c>
      <c r="CB273" s="249" t="str">
        <f t="shared" si="187"/>
        <v>-</v>
      </c>
      <c r="CC273" s="249" t="str">
        <f t="shared" si="188"/>
        <v>-</v>
      </c>
      <c r="CD273" s="345" t="str">
        <f t="shared" si="189"/>
        <v>-</v>
      </c>
      <c r="CE273" s="249">
        <f t="array" ref="CE273">MIN(IF(C:C=BU273,M:M))</f>
        <v>0</v>
      </c>
      <c r="CF273" s="249" t="b">
        <f t="shared" si="190"/>
        <v>0</v>
      </c>
    </row>
    <row r="274" spans="1:84" x14ac:dyDescent="0.3">
      <c r="A274" s="249" t="str">
        <f>B274&amp;COUNTIF(B$4:$B274,B274)</f>
        <v>2017136</v>
      </c>
      <c r="B274" s="249">
        <f t="shared" si="178"/>
        <v>2017</v>
      </c>
      <c r="C274" s="249" t="str">
        <f t="shared" si="179"/>
        <v>6AWDKyranVan Rooyen</v>
      </c>
      <c r="D274" s="268" t="str">
        <f>N274&amp;COUNTIF(N$4:$N274,N274)</f>
        <v>4286822</v>
      </c>
      <c r="E274" s="268" t="str">
        <f>F274&amp;COUNTIF(F$4:$F274,F274)</f>
        <v>428686AWD4</v>
      </c>
      <c r="F274" s="268" t="str">
        <f t="shared" si="180"/>
        <v>428686AWD</v>
      </c>
      <c r="G274" s="249" t="str">
        <f>I274&amp;COUNTIF($I$4:I274,I274)</f>
        <v>6AWD22</v>
      </c>
      <c r="I274" s="249" t="s">
        <v>84</v>
      </c>
      <c r="J274" s="249" t="s">
        <v>689</v>
      </c>
      <c r="K274" s="249" t="s">
        <v>821</v>
      </c>
      <c r="L274" s="249" t="s">
        <v>485</v>
      </c>
      <c r="M274" s="249">
        <v>11.125</v>
      </c>
      <c r="N274" s="268">
        <v>42868</v>
      </c>
      <c r="O274" s="241"/>
      <c r="S274" s="249" t="str">
        <f t="shared" si="181"/>
        <v>-</v>
      </c>
      <c r="T274" s="249" t="str">
        <f t="shared" si="171"/>
        <v>4EX271</v>
      </c>
      <c r="U274" s="249">
        <v>271</v>
      </c>
      <c r="V274" s="249">
        <f t="shared" si="172"/>
        <v>0</v>
      </c>
      <c r="W274" s="249">
        <f t="shared" si="173"/>
        <v>0</v>
      </c>
      <c r="X274" s="249">
        <f t="shared" si="174"/>
        <v>0</v>
      </c>
      <c r="Y274" s="249">
        <f t="shared" si="175"/>
        <v>0</v>
      </c>
      <c r="Z274" s="249" t="str">
        <f t="shared" si="176"/>
        <v>-</v>
      </c>
      <c r="AA274" s="268">
        <f t="shared" si="177"/>
        <v>0</v>
      </c>
      <c r="AB274" s="269"/>
      <c r="BT274" s="249" t="str">
        <f>CF274&amp;COUNTIF($CF$4:CF274,CF274)</f>
        <v>FALSE151</v>
      </c>
      <c r="BU274" s="334" t="str">
        <f t="shared" si="182"/>
        <v>---</v>
      </c>
      <c r="BW274" s="241" t="str">
        <f t="shared" si="183"/>
        <v>2018271</v>
      </c>
      <c r="BX274" s="249">
        <v>271</v>
      </c>
      <c r="BY274" s="249" t="str">
        <f t="shared" si="184"/>
        <v>-</v>
      </c>
      <c r="BZ274" s="249" t="str">
        <f t="shared" si="185"/>
        <v>-</v>
      </c>
      <c r="CA274" s="249" t="str">
        <f t="shared" si="186"/>
        <v>-</v>
      </c>
      <c r="CB274" s="249" t="str">
        <f t="shared" si="187"/>
        <v>-</v>
      </c>
      <c r="CC274" s="249" t="str">
        <f t="shared" si="188"/>
        <v>-</v>
      </c>
      <c r="CD274" s="345" t="str">
        <f t="shared" si="189"/>
        <v>-</v>
      </c>
      <c r="CE274" s="249">
        <f t="array" ref="CE274">MIN(IF(C:C=BU274,M:M))</f>
        <v>0</v>
      </c>
      <c r="CF274" s="249" t="b">
        <f t="shared" si="190"/>
        <v>0</v>
      </c>
    </row>
    <row r="275" spans="1:84" x14ac:dyDescent="0.3">
      <c r="A275" s="249" t="str">
        <f>B275&amp;COUNTIF(B$4:$B275,B275)</f>
        <v>2017137</v>
      </c>
      <c r="B275" s="249">
        <f t="shared" si="178"/>
        <v>2017</v>
      </c>
      <c r="C275" s="249" t="str">
        <f t="shared" si="179"/>
        <v>6AWDJacquesKlase</v>
      </c>
      <c r="D275" s="268" t="str">
        <f>N275&amp;COUNTIF(N$4:$N275,N275)</f>
        <v>4286823</v>
      </c>
      <c r="E275" s="268" t="str">
        <f>F275&amp;COUNTIF(F$4:$F275,F275)</f>
        <v>428686AWD5</v>
      </c>
      <c r="F275" s="268" t="str">
        <f t="shared" si="180"/>
        <v>428686AWD</v>
      </c>
      <c r="G275" s="249" t="str">
        <f>I275&amp;COUNTIF($I$4:I275,I275)</f>
        <v>6AWD23</v>
      </c>
      <c r="I275" s="249" t="s">
        <v>84</v>
      </c>
      <c r="J275" s="249" t="s">
        <v>210</v>
      </c>
      <c r="K275" s="249" t="s">
        <v>211</v>
      </c>
      <c r="L275" s="249" t="s">
        <v>429</v>
      </c>
      <c r="M275" s="249">
        <v>11.363</v>
      </c>
      <c r="N275" s="268">
        <v>42868</v>
      </c>
      <c r="O275" s="241"/>
      <c r="S275" s="249" t="str">
        <f t="shared" si="181"/>
        <v>-</v>
      </c>
      <c r="T275" s="249" t="str">
        <f t="shared" si="171"/>
        <v>4EX272</v>
      </c>
      <c r="U275" s="249">
        <v>272</v>
      </c>
      <c r="V275" s="249">
        <f t="shared" si="172"/>
        <v>0</v>
      </c>
      <c r="W275" s="249">
        <f t="shared" si="173"/>
        <v>0</v>
      </c>
      <c r="X275" s="249">
        <f t="shared" si="174"/>
        <v>0</v>
      </c>
      <c r="Y275" s="249">
        <f t="shared" si="175"/>
        <v>0</v>
      </c>
      <c r="Z275" s="249" t="str">
        <f t="shared" si="176"/>
        <v>-</v>
      </c>
      <c r="AA275" s="268">
        <f t="shared" si="177"/>
        <v>0</v>
      </c>
      <c r="AB275" s="269"/>
      <c r="BT275" s="249" t="str">
        <f>CF275&amp;COUNTIF($CF$4:CF275,CF275)</f>
        <v>FALSE152</v>
      </c>
      <c r="BU275" s="334" t="str">
        <f t="shared" si="182"/>
        <v>---</v>
      </c>
      <c r="BW275" s="241" t="str">
        <f t="shared" si="183"/>
        <v>2018272</v>
      </c>
      <c r="BX275" s="249">
        <v>272</v>
      </c>
      <c r="BY275" s="249" t="str">
        <f t="shared" si="184"/>
        <v>-</v>
      </c>
      <c r="BZ275" s="249" t="str">
        <f t="shared" si="185"/>
        <v>-</v>
      </c>
      <c r="CA275" s="249" t="str">
        <f t="shared" si="186"/>
        <v>-</v>
      </c>
      <c r="CB275" s="249" t="str">
        <f t="shared" si="187"/>
        <v>-</v>
      </c>
      <c r="CC275" s="249" t="str">
        <f t="shared" si="188"/>
        <v>-</v>
      </c>
      <c r="CD275" s="345" t="str">
        <f t="shared" si="189"/>
        <v>-</v>
      </c>
      <c r="CE275" s="249">
        <f t="array" ref="CE275">MIN(IF(C:C=BU275,M:M))</f>
        <v>0</v>
      </c>
      <c r="CF275" s="249" t="b">
        <f t="shared" si="190"/>
        <v>0</v>
      </c>
    </row>
    <row r="276" spans="1:84" x14ac:dyDescent="0.3">
      <c r="A276" s="249" t="str">
        <f>B276&amp;COUNTIF(B$4:$B276,B276)</f>
        <v>2018130</v>
      </c>
      <c r="B276" s="249">
        <f t="shared" si="178"/>
        <v>2018</v>
      </c>
      <c r="C276" s="249" t="str">
        <f t="shared" si="179"/>
        <v>8AJamianQuirk</v>
      </c>
      <c r="D276" s="268" t="str">
        <f>N276&amp;COUNTIF(N$4:$N276,N276)</f>
        <v>4330946</v>
      </c>
      <c r="E276" s="268" t="str">
        <f>F276&amp;COUNTIF(F$4:$F276,F276)</f>
        <v>433098A3</v>
      </c>
      <c r="F276" s="268" t="str">
        <f t="shared" si="180"/>
        <v>433098A</v>
      </c>
      <c r="G276" s="249" t="str">
        <f>I276&amp;COUNTIF($I$4:I276,I276)</f>
        <v>8A8</v>
      </c>
      <c r="I276" s="249" t="s">
        <v>6</v>
      </c>
      <c r="J276" s="249" t="s">
        <v>575</v>
      </c>
      <c r="K276" s="249" t="s">
        <v>576</v>
      </c>
      <c r="L276" s="249" t="s">
        <v>507</v>
      </c>
      <c r="M276" s="249">
        <v>13.183999999999999</v>
      </c>
      <c r="N276" s="268">
        <v>43309</v>
      </c>
      <c r="O276" s="241"/>
      <c r="S276" s="249" t="str">
        <f t="shared" si="181"/>
        <v>-</v>
      </c>
      <c r="T276" s="249" t="str">
        <f t="shared" si="171"/>
        <v>4EX273</v>
      </c>
      <c r="U276" s="249">
        <v>273</v>
      </c>
      <c r="V276" s="249">
        <f t="shared" si="172"/>
        <v>0</v>
      </c>
      <c r="W276" s="249">
        <f t="shared" si="173"/>
        <v>0</v>
      </c>
      <c r="X276" s="249">
        <f t="shared" si="174"/>
        <v>0</v>
      </c>
      <c r="Y276" s="249">
        <f t="shared" si="175"/>
        <v>0</v>
      </c>
      <c r="Z276" s="249" t="str">
        <f t="shared" si="176"/>
        <v>-</v>
      </c>
      <c r="AA276" s="268">
        <f t="shared" si="177"/>
        <v>0</v>
      </c>
      <c r="AB276" s="269"/>
      <c r="BT276" s="249" t="str">
        <f>CF276&amp;COUNTIF($CF$4:CF276,CF276)</f>
        <v>FALSE153</v>
      </c>
      <c r="BU276" s="334" t="str">
        <f t="shared" si="182"/>
        <v>---</v>
      </c>
      <c r="BW276" s="241" t="str">
        <f t="shared" si="183"/>
        <v>2018273</v>
      </c>
      <c r="BX276" s="249">
        <v>273</v>
      </c>
      <c r="BY276" s="249" t="str">
        <f t="shared" si="184"/>
        <v>-</v>
      </c>
      <c r="BZ276" s="249" t="str">
        <f t="shared" si="185"/>
        <v>-</v>
      </c>
      <c r="CA276" s="249" t="str">
        <f t="shared" si="186"/>
        <v>-</v>
      </c>
      <c r="CB276" s="249" t="str">
        <f t="shared" si="187"/>
        <v>-</v>
      </c>
      <c r="CC276" s="249" t="str">
        <f t="shared" si="188"/>
        <v>-</v>
      </c>
      <c r="CD276" s="345" t="str">
        <f t="shared" si="189"/>
        <v>-</v>
      </c>
      <c r="CE276" s="249">
        <f t="array" ref="CE276">MIN(IF(C:C=BU276,M:M))</f>
        <v>0</v>
      </c>
      <c r="CF276" s="249" t="b">
        <f t="shared" si="190"/>
        <v>0</v>
      </c>
    </row>
    <row r="277" spans="1:84" x14ac:dyDescent="0.3">
      <c r="A277" s="249" t="str">
        <f>B277&amp;COUNTIF(B$4:$B277,B277)</f>
        <v>2018131</v>
      </c>
      <c r="B277" s="249">
        <f t="shared" si="178"/>
        <v>2018</v>
      </c>
      <c r="C277" s="249" t="str">
        <f t="shared" si="179"/>
        <v>8ANazeemSirkhotte</v>
      </c>
      <c r="D277" s="268" t="str">
        <f>N277&amp;COUNTIF(N$4:$N277,N277)</f>
        <v>4316252</v>
      </c>
      <c r="E277" s="268" t="str">
        <f>F277&amp;COUNTIF(F$4:$F277,F277)</f>
        <v>431628A1</v>
      </c>
      <c r="F277" s="268" t="str">
        <f t="shared" si="180"/>
        <v>431628A</v>
      </c>
      <c r="G277" s="249" t="str">
        <f>I277&amp;COUNTIF($I$4:I277,I277)</f>
        <v>8A9</v>
      </c>
      <c r="I277" s="249" t="s">
        <v>6</v>
      </c>
      <c r="J277" s="249" t="s">
        <v>251</v>
      </c>
      <c r="K277" s="249" t="s">
        <v>252</v>
      </c>
      <c r="L277" s="249" t="s">
        <v>455</v>
      </c>
      <c r="M277" s="249">
        <v>13.35</v>
      </c>
      <c r="N277" s="268">
        <v>43162</v>
      </c>
      <c r="O277" s="241"/>
      <c r="S277" s="249" t="str">
        <f t="shared" si="181"/>
        <v>-</v>
      </c>
      <c r="T277" s="249" t="str">
        <f t="shared" si="171"/>
        <v>4EX274</v>
      </c>
      <c r="U277" s="249">
        <v>274</v>
      </c>
      <c r="V277" s="249">
        <f t="shared" si="172"/>
        <v>0</v>
      </c>
      <c r="W277" s="249">
        <f t="shared" si="173"/>
        <v>0</v>
      </c>
      <c r="X277" s="249">
        <f t="shared" si="174"/>
        <v>0</v>
      </c>
      <c r="Y277" s="249">
        <f t="shared" si="175"/>
        <v>0</v>
      </c>
      <c r="Z277" s="249" t="str">
        <f t="shared" si="176"/>
        <v>-</v>
      </c>
      <c r="AA277" s="268">
        <f t="shared" si="177"/>
        <v>0</v>
      </c>
      <c r="AB277" s="269"/>
      <c r="BT277" s="249" t="str">
        <f>CF277&amp;COUNTIF($CF$4:CF277,CF277)</f>
        <v>FALSE154</v>
      </c>
      <c r="BU277" s="334" t="str">
        <f t="shared" si="182"/>
        <v>---</v>
      </c>
      <c r="BW277" s="241" t="str">
        <f t="shared" si="183"/>
        <v>2018274</v>
      </c>
      <c r="BX277" s="249">
        <v>274</v>
      </c>
      <c r="BY277" s="249" t="str">
        <f t="shared" si="184"/>
        <v>-</v>
      </c>
      <c r="BZ277" s="249" t="str">
        <f t="shared" si="185"/>
        <v>-</v>
      </c>
      <c r="CA277" s="249" t="str">
        <f t="shared" si="186"/>
        <v>-</v>
      </c>
      <c r="CB277" s="249" t="str">
        <f t="shared" si="187"/>
        <v>-</v>
      </c>
      <c r="CC277" s="249" t="str">
        <f t="shared" si="188"/>
        <v>-</v>
      </c>
      <c r="CD277" s="345" t="str">
        <f t="shared" si="189"/>
        <v>-</v>
      </c>
      <c r="CE277" s="249">
        <f t="array" ref="CE277">MIN(IF(C:C=BU277,M:M))</f>
        <v>0</v>
      </c>
      <c r="CF277" s="249" t="b">
        <f t="shared" si="190"/>
        <v>0</v>
      </c>
    </row>
    <row r="278" spans="1:84" x14ac:dyDescent="0.3">
      <c r="A278" s="249" t="str">
        <f>B278&amp;COUNTIF(B$4:$B278,B278)</f>
        <v>2017138</v>
      </c>
      <c r="B278" s="249">
        <f t="shared" si="178"/>
        <v>2017</v>
      </c>
      <c r="C278" s="249" t="str">
        <f t="shared" si="179"/>
        <v>4EXNazeemSirkhotte</v>
      </c>
      <c r="D278" s="268" t="str">
        <f>N278&amp;COUNTIF(N$4:$N278,N278)</f>
        <v>4286824</v>
      </c>
      <c r="E278" s="268" t="str">
        <f>F278&amp;COUNTIF(F$4:$F278,F278)</f>
        <v>428684EX1</v>
      </c>
      <c r="F278" s="268" t="str">
        <f t="shared" si="180"/>
        <v>428684EX</v>
      </c>
      <c r="G278" s="249" t="str">
        <f>I278&amp;COUNTIF($I$4:I278,I278)</f>
        <v>4EX50</v>
      </c>
      <c r="I278" s="249" t="s">
        <v>20</v>
      </c>
      <c r="J278" s="249" t="s">
        <v>251</v>
      </c>
      <c r="K278" s="249" t="s">
        <v>252</v>
      </c>
      <c r="L278" s="249" t="s">
        <v>486</v>
      </c>
      <c r="M278" s="249">
        <v>11.717000000000001</v>
      </c>
      <c r="N278" s="268">
        <v>42868</v>
      </c>
      <c r="O278" s="241"/>
      <c r="S278" s="249" t="str">
        <f t="shared" si="181"/>
        <v>-</v>
      </c>
      <c r="T278" s="249" t="str">
        <f t="shared" si="171"/>
        <v>4EX275</v>
      </c>
      <c r="U278" s="249">
        <v>275</v>
      </c>
      <c r="V278" s="249">
        <f t="shared" si="172"/>
        <v>0</v>
      </c>
      <c r="W278" s="249">
        <f t="shared" si="173"/>
        <v>0</v>
      </c>
      <c r="X278" s="249">
        <f t="shared" si="174"/>
        <v>0</v>
      </c>
      <c r="Y278" s="249">
        <f t="shared" si="175"/>
        <v>0</v>
      </c>
      <c r="Z278" s="249" t="str">
        <f t="shared" si="176"/>
        <v>-</v>
      </c>
      <c r="AA278" s="268">
        <f t="shared" si="177"/>
        <v>0</v>
      </c>
      <c r="AB278" s="269"/>
      <c r="BT278" s="249" t="str">
        <f>CF278&amp;COUNTIF($CF$4:CF278,CF278)</f>
        <v>FALSE155</v>
      </c>
      <c r="BU278" s="334" t="str">
        <f t="shared" si="182"/>
        <v>---</v>
      </c>
      <c r="BW278" s="241" t="str">
        <f t="shared" si="183"/>
        <v>2018275</v>
      </c>
      <c r="BX278" s="249">
        <v>275</v>
      </c>
      <c r="BY278" s="249" t="str">
        <f t="shared" si="184"/>
        <v>-</v>
      </c>
      <c r="BZ278" s="249" t="str">
        <f t="shared" si="185"/>
        <v>-</v>
      </c>
      <c r="CA278" s="249" t="str">
        <f t="shared" si="186"/>
        <v>-</v>
      </c>
      <c r="CB278" s="249" t="str">
        <f t="shared" si="187"/>
        <v>-</v>
      </c>
      <c r="CC278" s="249" t="str">
        <f t="shared" si="188"/>
        <v>-</v>
      </c>
      <c r="CD278" s="345" t="str">
        <f t="shared" si="189"/>
        <v>-</v>
      </c>
      <c r="CE278" s="249">
        <f t="array" ref="CE278">MIN(IF(C:C=BU278,M:M))</f>
        <v>0</v>
      </c>
      <c r="CF278" s="249" t="b">
        <f t="shared" si="190"/>
        <v>0</v>
      </c>
    </row>
    <row r="279" spans="1:84" x14ac:dyDescent="0.3">
      <c r="A279" s="249" t="str">
        <f>B279&amp;COUNTIF(B$4:$B279,B279)</f>
        <v>2017139</v>
      </c>
      <c r="B279" s="249">
        <f t="shared" si="178"/>
        <v>2017</v>
      </c>
      <c r="C279" s="249" t="str">
        <f t="shared" si="179"/>
        <v>4EXIfaanAbrahams</v>
      </c>
      <c r="D279" s="268" t="str">
        <f>N279&amp;COUNTIF(N$4:$N279,N279)</f>
        <v>4286825</v>
      </c>
      <c r="E279" s="268" t="str">
        <f>F279&amp;COUNTIF(F$4:$F279,F279)</f>
        <v>428684EX2</v>
      </c>
      <c r="F279" s="268" t="str">
        <f t="shared" si="180"/>
        <v>428684EX</v>
      </c>
      <c r="G279" s="249" t="str">
        <f>I279&amp;COUNTIF($I$4:I279,I279)</f>
        <v>4EX51</v>
      </c>
      <c r="I279" s="249" t="s">
        <v>20</v>
      </c>
      <c r="J279" s="249" t="s">
        <v>690</v>
      </c>
      <c r="K279" s="249" t="s">
        <v>168</v>
      </c>
      <c r="L279" s="249" t="s">
        <v>423</v>
      </c>
      <c r="M279" s="249">
        <v>13.579000000000001</v>
      </c>
      <c r="N279" s="268">
        <v>42868</v>
      </c>
      <c r="O279" s="241"/>
      <c r="S279" s="249" t="str">
        <f t="shared" si="181"/>
        <v>-</v>
      </c>
      <c r="T279" s="249" t="str">
        <f t="shared" si="171"/>
        <v>4EX276</v>
      </c>
      <c r="U279" s="249">
        <v>276</v>
      </c>
      <c r="V279" s="249">
        <f t="shared" si="172"/>
        <v>0</v>
      </c>
      <c r="W279" s="249">
        <f t="shared" si="173"/>
        <v>0</v>
      </c>
      <c r="X279" s="249">
        <f t="shared" si="174"/>
        <v>0</v>
      </c>
      <c r="Y279" s="249">
        <f t="shared" si="175"/>
        <v>0</v>
      </c>
      <c r="Z279" s="249" t="str">
        <f t="shared" si="176"/>
        <v>-</v>
      </c>
      <c r="AA279" s="268">
        <f t="shared" si="177"/>
        <v>0</v>
      </c>
      <c r="AB279" s="269"/>
      <c r="BT279" s="249" t="str">
        <f>CF279&amp;COUNTIF($CF$4:CF279,CF279)</f>
        <v>FALSE156</v>
      </c>
      <c r="BU279" s="334" t="str">
        <f t="shared" si="182"/>
        <v>---</v>
      </c>
      <c r="BW279" s="241" t="str">
        <f t="shared" si="183"/>
        <v>2018276</v>
      </c>
      <c r="BX279" s="249">
        <v>276</v>
      </c>
      <c r="BY279" s="249" t="str">
        <f t="shared" si="184"/>
        <v>-</v>
      </c>
      <c r="BZ279" s="249" t="str">
        <f t="shared" si="185"/>
        <v>-</v>
      </c>
      <c r="CA279" s="249" t="str">
        <f t="shared" si="186"/>
        <v>-</v>
      </c>
      <c r="CB279" s="249" t="str">
        <f t="shared" si="187"/>
        <v>-</v>
      </c>
      <c r="CC279" s="249" t="str">
        <f t="shared" si="188"/>
        <v>-</v>
      </c>
      <c r="CD279" s="345" t="str">
        <f t="shared" si="189"/>
        <v>-</v>
      </c>
      <c r="CE279" s="249">
        <f t="array" ref="CE279">MIN(IF(C:C=BU279,M:M))</f>
        <v>0</v>
      </c>
      <c r="CF279" s="249" t="b">
        <f t="shared" si="190"/>
        <v>0</v>
      </c>
    </row>
    <row r="280" spans="1:84" x14ac:dyDescent="0.3">
      <c r="A280" s="249" t="str">
        <f>B280&amp;COUNTIF(B$4:$B280,B280)</f>
        <v>2017140</v>
      </c>
      <c r="B280" s="249">
        <f t="shared" si="178"/>
        <v>2017</v>
      </c>
      <c r="C280" s="249" t="str">
        <f t="shared" si="179"/>
        <v>4EXReynardStander</v>
      </c>
      <c r="D280" s="268" t="str">
        <f>N280&amp;COUNTIF(N$4:$N280,N280)</f>
        <v>4286826</v>
      </c>
      <c r="E280" s="268" t="str">
        <f>F280&amp;COUNTIF(F$4:$F280,F280)</f>
        <v>428684EX3</v>
      </c>
      <c r="F280" s="268" t="str">
        <f t="shared" si="180"/>
        <v>428684EX</v>
      </c>
      <c r="G280" s="249" t="str">
        <f>I280&amp;COUNTIF($I$4:I280,I280)</f>
        <v>4EX52</v>
      </c>
      <c r="I280" s="249" t="s">
        <v>20</v>
      </c>
      <c r="J280" s="249" t="s">
        <v>691</v>
      </c>
      <c r="K280" s="249" t="s">
        <v>692</v>
      </c>
      <c r="L280" s="249" t="s">
        <v>508</v>
      </c>
      <c r="M280" s="249">
        <v>13.967000000000001</v>
      </c>
      <c r="N280" s="268">
        <v>42868</v>
      </c>
      <c r="O280" s="241"/>
      <c r="S280" s="249" t="str">
        <f t="shared" si="181"/>
        <v>-</v>
      </c>
      <c r="T280" s="249" t="str">
        <f t="shared" si="171"/>
        <v>4EX277</v>
      </c>
      <c r="U280" s="249">
        <v>277</v>
      </c>
      <c r="V280" s="249">
        <f t="shared" si="172"/>
        <v>0</v>
      </c>
      <c r="W280" s="249">
        <f t="shared" si="173"/>
        <v>0</v>
      </c>
      <c r="X280" s="249">
        <f t="shared" si="174"/>
        <v>0</v>
      </c>
      <c r="Y280" s="249">
        <f t="shared" si="175"/>
        <v>0</v>
      </c>
      <c r="Z280" s="249" t="str">
        <f t="shared" si="176"/>
        <v>-</v>
      </c>
      <c r="AA280" s="268">
        <f t="shared" si="177"/>
        <v>0</v>
      </c>
      <c r="AB280" s="269"/>
      <c r="BT280" s="249" t="str">
        <f>CF280&amp;COUNTIF($CF$4:CF280,CF280)</f>
        <v>FALSE157</v>
      </c>
      <c r="BU280" s="334" t="str">
        <f t="shared" si="182"/>
        <v>---</v>
      </c>
      <c r="BW280" s="241" t="str">
        <f t="shared" si="183"/>
        <v>2018277</v>
      </c>
      <c r="BX280" s="249">
        <v>277</v>
      </c>
      <c r="BY280" s="249" t="str">
        <f t="shared" si="184"/>
        <v>-</v>
      </c>
      <c r="BZ280" s="249" t="str">
        <f t="shared" si="185"/>
        <v>-</v>
      </c>
      <c r="CA280" s="249" t="str">
        <f t="shared" si="186"/>
        <v>-</v>
      </c>
      <c r="CB280" s="249" t="str">
        <f t="shared" si="187"/>
        <v>-</v>
      </c>
      <c r="CC280" s="249" t="str">
        <f t="shared" si="188"/>
        <v>-</v>
      </c>
      <c r="CD280" s="345" t="str">
        <f t="shared" si="189"/>
        <v>-</v>
      </c>
      <c r="CE280" s="249">
        <f t="array" ref="CE280">MIN(IF(C:C=BU280,M:M))</f>
        <v>0</v>
      </c>
      <c r="CF280" s="249" t="b">
        <f t="shared" si="190"/>
        <v>0</v>
      </c>
    </row>
    <row r="281" spans="1:84" x14ac:dyDescent="0.3">
      <c r="A281" s="249" t="str">
        <f>B281&amp;COUNTIF(B$4:$B281,B281)</f>
        <v>2017141</v>
      </c>
      <c r="B281" s="249">
        <f t="shared" si="178"/>
        <v>2017</v>
      </c>
      <c r="C281" s="249" t="str">
        <f t="shared" si="179"/>
        <v>4EXBernardWehmeyer</v>
      </c>
      <c r="D281" s="268" t="str">
        <f>N281&amp;COUNTIF(N$4:$N281,N281)</f>
        <v>4286827</v>
      </c>
      <c r="E281" s="268" t="str">
        <f>F281&amp;COUNTIF(F$4:$F281,F281)</f>
        <v>428684EX4</v>
      </c>
      <c r="F281" s="268" t="str">
        <f t="shared" si="180"/>
        <v>428684EX</v>
      </c>
      <c r="G281" s="249" t="str">
        <f>I281&amp;COUNTIF($I$4:I281,I281)</f>
        <v>4EX53</v>
      </c>
      <c r="I281" s="249" t="s">
        <v>20</v>
      </c>
      <c r="J281" s="249" t="s">
        <v>693</v>
      </c>
      <c r="K281" s="249" t="s">
        <v>633</v>
      </c>
      <c r="L281" s="249" t="s">
        <v>423</v>
      </c>
      <c r="M281" s="249">
        <v>14.279</v>
      </c>
      <c r="N281" s="268">
        <v>42868</v>
      </c>
      <c r="O281" s="241"/>
      <c r="S281" s="249" t="str">
        <f t="shared" si="181"/>
        <v>-</v>
      </c>
      <c r="T281" s="249" t="str">
        <f t="shared" si="171"/>
        <v>4EX278</v>
      </c>
      <c r="U281" s="249">
        <v>278</v>
      </c>
      <c r="V281" s="249">
        <f t="shared" si="172"/>
        <v>0</v>
      </c>
      <c r="W281" s="249">
        <f t="shared" si="173"/>
        <v>0</v>
      </c>
      <c r="X281" s="249">
        <f t="shared" si="174"/>
        <v>0</v>
      </c>
      <c r="Y281" s="249">
        <f t="shared" si="175"/>
        <v>0</v>
      </c>
      <c r="Z281" s="249" t="str">
        <f t="shared" si="176"/>
        <v>-</v>
      </c>
      <c r="AA281" s="268">
        <f t="shared" si="177"/>
        <v>0</v>
      </c>
      <c r="AB281" s="269"/>
      <c r="BT281" s="249" t="str">
        <f>CF281&amp;COUNTIF($CF$4:CF281,CF281)</f>
        <v>FALSE158</v>
      </c>
      <c r="BU281" s="334" t="str">
        <f t="shared" si="182"/>
        <v>---</v>
      </c>
      <c r="BW281" s="241" t="str">
        <f t="shared" si="183"/>
        <v>2018278</v>
      </c>
      <c r="BX281" s="249">
        <v>278</v>
      </c>
      <c r="BY281" s="249" t="str">
        <f t="shared" si="184"/>
        <v>-</v>
      </c>
      <c r="BZ281" s="249" t="str">
        <f t="shared" si="185"/>
        <v>-</v>
      </c>
      <c r="CA281" s="249" t="str">
        <f t="shared" si="186"/>
        <v>-</v>
      </c>
      <c r="CB281" s="249" t="str">
        <f t="shared" si="187"/>
        <v>-</v>
      </c>
      <c r="CC281" s="249" t="str">
        <f t="shared" si="188"/>
        <v>-</v>
      </c>
      <c r="CD281" s="345" t="str">
        <f t="shared" si="189"/>
        <v>-</v>
      </c>
      <c r="CE281" s="249">
        <f t="array" ref="CE281">MIN(IF(C:C=BU281,M:M))</f>
        <v>0</v>
      </c>
      <c r="CF281" s="249" t="b">
        <f t="shared" si="190"/>
        <v>0</v>
      </c>
    </row>
    <row r="282" spans="1:84" x14ac:dyDescent="0.3">
      <c r="A282" s="249" t="str">
        <f>B282&amp;COUNTIF(B$4:$B282,B282)</f>
        <v>2017142</v>
      </c>
      <c r="B282" s="249">
        <f t="shared" si="178"/>
        <v>2017</v>
      </c>
      <c r="C282" s="249" t="str">
        <f t="shared" si="179"/>
        <v>4EXKeenanJones</v>
      </c>
      <c r="D282" s="268" t="str">
        <f>N282&amp;COUNTIF(N$4:$N282,N282)</f>
        <v>4286828</v>
      </c>
      <c r="E282" s="268" t="str">
        <f>F282&amp;COUNTIF(F$4:$F282,F282)</f>
        <v>428684EX5</v>
      </c>
      <c r="F282" s="268" t="str">
        <f t="shared" si="180"/>
        <v>428684EX</v>
      </c>
      <c r="G282" s="249" t="str">
        <f>I282&amp;COUNTIF($I$4:I282,I282)</f>
        <v>4EX54</v>
      </c>
      <c r="I282" s="249" t="s">
        <v>20</v>
      </c>
      <c r="J282" s="249" t="s">
        <v>694</v>
      </c>
      <c r="K282" s="249" t="s">
        <v>695</v>
      </c>
      <c r="L282" s="249" t="s">
        <v>409</v>
      </c>
      <c r="M282" s="249">
        <v>13.528</v>
      </c>
      <c r="N282" s="268">
        <v>42868</v>
      </c>
      <c r="O282" s="241"/>
      <c r="S282" s="249" t="str">
        <f t="shared" si="181"/>
        <v>-</v>
      </c>
      <c r="T282" s="249" t="str">
        <f t="shared" si="171"/>
        <v>4EX279</v>
      </c>
      <c r="U282" s="249">
        <v>279</v>
      </c>
      <c r="V282" s="249">
        <f t="shared" si="172"/>
        <v>0</v>
      </c>
      <c r="W282" s="249">
        <f t="shared" si="173"/>
        <v>0</v>
      </c>
      <c r="X282" s="249">
        <f t="shared" si="174"/>
        <v>0</v>
      </c>
      <c r="Y282" s="249">
        <f t="shared" si="175"/>
        <v>0</v>
      </c>
      <c r="Z282" s="249" t="str">
        <f t="shared" si="176"/>
        <v>-</v>
      </c>
      <c r="AA282" s="268">
        <f t="shared" si="177"/>
        <v>0</v>
      </c>
      <c r="AB282" s="269"/>
      <c r="BT282" s="249" t="str">
        <f>CF282&amp;COUNTIF($CF$4:CF282,CF282)</f>
        <v>FALSE159</v>
      </c>
      <c r="BU282" s="334" t="str">
        <f t="shared" si="182"/>
        <v>---</v>
      </c>
      <c r="BW282" s="241" t="str">
        <f t="shared" si="183"/>
        <v>2018279</v>
      </c>
      <c r="BX282" s="249">
        <v>279</v>
      </c>
      <c r="BY282" s="249" t="str">
        <f t="shared" si="184"/>
        <v>-</v>
      </c>
      <c r="BZ282" s="249" t="str">
        <f t="shared" si="185"/>
        <v>-</v>
      </c>
      <c r="CA282" s="249" t="str">
        <f t="shared" si="186"/>
        <v>-</v>
      </c>
      <c r="CB282" s="249" t="str">
        <f t="shared" si="187"/>
        <v>-</v>
      </c>
      <c r="CC282" s="249" t="str">
        <f t="shared" si="188"/>
        <v>-</v>
      </c>
      <c r="CD282" s="345" t="str">
        <f t="shared" si="189"/>
        <v>-</v>
      </c>
      <c r="CE282" s="249">
        <f t="array" ref="CE282">MIN(IF(C:C=BU282,M:M))</f>
        <v>0</v>
      </c>
      <c r="CF282" s="249" t="b">
        <f t="shared" si="190"/>
        <v>0</v>
      </c>
    </row>
    <row r="283" spans="1:84" x14ac:dyDescent="0.3">
      <c r="A283" s="249" t="str">
        <f>B283&amp;COUNTIF(B$4:$B283,B283)</f>
        <v>2017143</v>
      </c>
      <c r="B283" s="249">
        <f t="shared" si="178"/>
        <v>2017</v>
      </c>
      <c r="C283" s="249" t="str">
        <f t="shared" si="179"/>
        <v>RALivanNaicker</v>
      </c>
      <c r="D283" s="268" t="str">
        <f>N283&amp;COUNTIF(N$4:$N283,N283)</f>
        <v>4286829</v>
      </c>
      <c r="E283" s="268" t="str">
        <f>F283&amp;COUNTIF(F$4:$F283,F283)</f>
        <v>42868RA1</v>
      </c>
      <c r="F283" s="268" t="str">
        <f t="shared" si="180"/>
        <v>42868RA</v>
      </c>
      <c r="G283" s="249" t="str">
        <f>I283&amp;COUNTIF($I$4:I283,I283)</f>
        <v>RA2</v>
      </c>
      <c r="I283" s="249" t="s">
        <v>133</v>
      </c>
      <c r="J283" s="249" t="s">
        <v>682</v>
      </c>
      <c r="K283" s="249" t="s">
        <v>683</v>
      </c>
      <c r="L283" s="249" t="s">
        <v>509</v>
      </c>
      <c r="M283" s="249">
        <v>14.832000000000001</v>
      </c>
      <c r="N283" s="268">
        <v>42868</v>
      </c>
      <c r="O283" s="241"/>
      <c r="S283" s="249" t="str">
        <f t="shared" si="181"/>
        <v>-</v>
      </c>
      <c r="T283" s="249" t="str">
        <f t="shared" si="171"/>
        <v>4EX280</v>
      </c>
      <c r="U283" s="249">
        <v>280</v>
      </c>
      <c r="V283" s="249">
        <f t="shared" si="172"/>
        <v>0</v>
      </c>
      <c r="W283" s="249">
        <f t="shared" si="173"/>
        <v>0</v>
      </c>
      <c r="X283" s="249">
        <f t="shared" si="174"/>
        <v>0</v>
      </c>
      <c r="Y283" s="249">
        <f t="shared" si="175"/>
        <v>0</v>
      </c>
      <c r="Z283" s="249" t="str">
        <f t="shared" si="176"/>
        <v>-</v>
      </c>
      <c r="AA283" s="268">
        <f t="shared" si="177"/>
        <v>0</v>
      </c>
      <c r="AB283" s="269"/>
      <c r="BT283" s="249" t="str">
        <f>CF283&amp;COUNTIF($CF$4:CF283,CF283)</f>
        <v>FALSE160</v>
      </c>
      <c r="BU283" s="334" t="str">
        <f t="shared" si="182"/>
        <v>---</v>
      </c>
      <c r="BW283" s="241" t="str">
        <f t="shared" si="183"/>
        <v>2018280</v>
      </c>
      <c r="BX283" s="249">
        <v>280</v>
      </c>
      <c r="BY283" s="249" t="str">
        <f t="shared" si="184"/>
        <v>-</v>
      </c>
      <c r="BZ283" s="249" t="str">
        <f t="shared" si="185"/>
        <v>-</v>
      </c>
      <c r="CA283" s="249" t="str">
        <f t="shared" si="186"/>
        <v>-</v>
      </c>
      <c r="CB283" s="249" t="str">
        <f t="shared" si="187"/>
        <v>-</v>
      </c>
      <c r="CC283" s="249" t="str">
        <f t="shared" si="188"/>
        <v>-</v>
      </c>
      <c r="CD283" s="345" t="str">
        <f t="shared" si="189"/>
        <v>-</v>
      </c>
      <c r="CE283" s="249">
        <f t="array" ref="CE283">MIN(IF(C:C=BU283,M:M))</f>
        <v>0</v>
      </c>
      <c r="CF283" s="249" t="b">
        <f t="shared" si="190"/>
        <v>0</v>
      </c>
    </row>
    <row r="284" spans="1:84" x14ac:dyDescent="0.3">
      <c r="A284" s="249" t="str">
        <f>B284&amp;COUNTIF(B$4:$B284,B284)</f>
        <v>2017144</v>
      </c>
      <c r="B284" s="249">
        <f t="shared" si="178"/>
        <v>2017</v>
      </c>
      <c r="C284" s="249" t="str">
        <f t="shared" si="179"/>
        <v>4AFRyanEls</v>
      </c>
      <c r="D284" s="268" t="str">
        <f>N284&amp;COUNTIF(N$4:$N284,N284)</f>
        <v>427982</v>
      </c>
      <c r="E284" s="268" t="str">
        <f>F284&amp;COUNTIF(F$4:$F284,F284)</f>
        <v>427984AF1</v>
      </c>
      <c r="F284" s="268" t="str">
        <f t="shared" si="180"/>
        <v>427984AF</v>
      </c>
      <c r="G284" s="249" t="str">
        <f>I284&amp;COUNTIF($I$4:I284,I284)</f>
        <v>4AF51</v>
      </c>
      <c r="I284" s="249" t="s">
        <v>1</v>
      </c>
      <c r="J284" s="249" t="s">
        <v>184</v>
      </c>
      <c r="K284" s="249" t="s">
        <v>191</v>
      </c>
      <c r="L284" s="249" t="s">
        <v>423</v>
      </c>
      <c r="M284" s="249">
        <v>14.191000000000001</v>
      </c>
      <c r="N284" s="268">
        <v>42798</v>
      </c>
      <c r="O284" s="241"/>
      <c r="S284" s="249" t="str">
        <f t="shared" si="181"/>
        <v>-</v>
      </c>
      <c r="T284" s="249" t="str">
        <f t="shared" si="171"/>
        <v>4EX281</v>
      </c>
      <c r="U284" s="249">
        <v>281</v>
      </c>
      <c r="V284" s="249">
        <f t="shared" si="172"/>
        <v>0</v>
      </c>
      <c r="W284" s="249">
        <f t="shared" si="173"/>
        <v>0</v>
      </c>
      <c r="X284" s="249">
        <f t="shared" si="174"/>
        <v>0</v>
      </c>
      <c r="Y284" s="249">
        <f t="shared" si="175"/>
        <v>0</v>
      </c>
      <c r="Z284" s="249" t="str">
        <f t="shared" si="176"/>
        <v>-</v>
      </c>
      <c r="AA284" s="268">
        <f t="shared" si="177"/>
        <v>0</v>
      </c>
      <c r="AB284" s="269"/>
      <c r="BT284" s="249" t="str">
        <f>CF284&amp;COUNTIF($CF$4:CF284,CF284)</f>
        <v>FALSE161</v>
      </c>
      <c r="BU284" s="334" t="str">
        <f t="shared" si="182"/>
        <v>---</v>
      </c>
      <c r="BW284" s="241" t="str">
        <f t="shared" si="183"/>
        <v>2018281</v>
      </c>
      <c r="BX284" s="249">
        <v>281</v>
      </c>
      <c r="BY284" s="249" t="str">
        <f t="shared" si="184"/>
        <v>-</v>
      </c>
      <c r="BZ284" s="249" t="str">
        <f t="shared" si="185"/>
        <v>-</v>
      </c>
      <c r="CA284" s="249" t="str">
        <f t="shared" si="186"/>
        <v>-</v>
      </c>
      <c r="CB284" s="249" t="str">
        <f t="shared" si="187"/>
        <v>-</v>
      </c>
      <c r="CC284" s="249" t="str">
        <f t="shared" si="188"/>
        <v>-</v>
      </c>
      <c r="CD284" s="345" t="str">
        <f t="shared" si="189"/>
        <v>-</v>
      </c>
      <c r="CE284" s="249">
        <f t="array" ref="CE284">MIN(IF(C:C=BU284,M:M))</f>
        <v>0</v>
      </c>
      <c r="CF284" s="249" t="b">
        <f t="shared" si="190"/>
        <v>0</v>
      </c>
    </row>
    <row r="285" spans="1:84" x14ac:dyDescent="0.3">
      <c r="A285" s="249" t="str">
        <f>B285&amp;COUNTIF(B$4:$B285,B285)</f>
        <v>2017145</v>
      </c>
      <c r="B285" s="249">
        <f t="shared" si="178"/>
        <v>2017</v>
      </c>
      <c r="C285" s="249" t="str">
        <f t="shared" si="179"/>
        <v>4AFLesleyVan Niekerk</v>
      </c>
      <c r="D285" s="268" t="str">
        <f>N285&amp;COUNTIF(N$4:$N285,N285)</f>
        <v>427983</v>
      </c>
      <c r="E285" s="268" t="str">
        <f>F285&amp;COUNTIF(F$4:$F285,F285)</f>
        <v>427984AF2</v>
      </c>
      <c r="F285" s="268" t="str">
        <f t="shared" si="180"/>
        <v>427984AF</v>
      </c>
      <c r="G285" s="249" t="str">
        <f>I285&amp;COUNTIF($I$4:I285,I285)</f>
        <v>4AF52</v>
      </c>
      <c r="I285" s="249" t="s">
        <v>1</v>
      </c>
      <c r="J285" s="249" t="s">
        <v>684</v>
      </c>
      <c r="K285" s="249" t="s">
        <v>813</v>
      </c>
      <c r="L285" s="249" t="s">
        <v>423</v>
      </c>
      <c r="M285" s="249">
        <v>14.249000000000001</v>
      </c>
      <c r="N285" s="268">
        <v>42798</v>
      </c>
      <c r="O285" s="241"/>
      <c r="S285" s="249" t="str">
        <f t="shared" si="181"/>
        <v>-</v>
      </c>
      <c r="T285" s="249" t="str">
        <f t="shared" si="171"/>
        <v>4EX282</v>
      </c>
      <c r="U285" s="249">
        <v>282</v>
      </c>
      <c r="V285" s="249">
        <f t="shared" si="172"/>
        <v>0</v>
      </c>
      <c r="W285" s="249">
        <f t="shared" si="173"/>
        <v>0</v>
      </c>
      <c r="X285" s="249">
        <f t="shared" si="174"/>
        <v>0</v>
      </c>
      <c r="Y285" s="249">
        <f t="shared" si="175"/>
        <v>0</v>
      </c>
      <c r="Z285" s="249" t="str">
        <f t="shared" si="176"/>
        <v>-</v>
      </c>
      <c r="AA285" s="268">
        <f t="shared" si="177"/>
        <v>0</v>
      </c>
      <c r="AB285" s="269"/>
      <c r="BT285" s="249" t="str">
        <f>CF285&amp;COUNTIF($CF$4:CF285,CF285)</f>
        <v>FALSE162</v>
      </c>
      <c r="BU285" s="334" t="str">
        <f t="shared" si="182"/>
        <v>---</v>
      </c>
      <c r="BW285" s="241" t="str">
        <f t="shared" si="183"/>
        <v>2018282</v>
      </c>
      <c r="BX285" s="249">
        <v>282</v>
      </c>
      <c r="BY285" s="249" t="str">
        <f t="shared" si="184"/>
        <v>-</v>
      </c>
      <c r="BZ285" s="249" t="str">
        <f t="shared" si="185"/>
        <v>-</v>
      </c>
      <c r="CA285" s="249" t="str">
        <f t="shared" si="186"/>
        <v>-</v>
      </c>
      <c r="CB285" s="249" t="str">
        <f t="shared" si="187"/>
        <v>-</v>
      </c>
      <c r="CC285" s="249" t="str">
        <f t="shared" si="188"/>
        <v>-</v>
      </c>
      <c r="CD285" s="345" t="str">
        <f t="shared" si="189"/>
        <v>-</v>
      </c>
      <c r="CE285" s="249">
        <f t="array" ref="CE285">MIN(IF(C:C=BU285,M:M))</f>
        <v>0</v>
      </c>
      <c r="CF285" s="249" t="b">
        <f t="shared" si="190"/>
        <v>0</v>
      </c>
    </row>
    <row r="286" spans="1:84" x14ac:dyDescent="0.3">
      <c r="A286" s="249" t="str">
        <f>B286&amp;COUNTIF(B$4:$B286,B286)</f>
        <v>2017146</v>
      </c>
      <c r="B286" s="249">
        <f t="shared" si="178"/>
        <v>2017</v>
      </c>
      <c r="C286" s="249" t="str">
        <f t="shared" si="179"/>
        <v>4AFPhillipJonker</v>
      </c>
      <c r="D286" s="268" t="str">
        <f>N286&amp;COUNTIF(N$4:$N286,N286)</f>
        <v>427984</v>
      </c>
      <c r="E286" s="268" t="str">
        <f>F286&amp;COUNTIF(F$4:$F286,F286)</f>
        <v>427984AF3</v>
      </c>
      <c r="F286" s="268" t="str">
        <f t="shared" si="180"/>
        <v>427984AF</v>
      </c>
      <c r="G286" s="249" t="str">
        <f>I286&amp;COUNTIF($I$4:I286,I286)</f>
        <v>4AF53</v>
      </c>
      <c r="I286" s="249" t="s">
        <v>1</v>
      </c>
      <c r="J286" s="249" t="s">
        <v>574</v>
      </c>
      <c r="K286" s="249" t="s">
        <v>208</v>
      </c>
      <c r="L286" s="249" t="s">
        <v>414</v>
      </c>
      <c r="M286" s="249">
        <v>14.771000000000001</v>
      </c>
      <c r="N286" s="268">
        <v>42798</v>
      </c>
      <c r="O286" s="241"/>
      <c r="S286" s="249" t="str">
        <f t="shared" si="181"/>
        <v>-</v>
      </c>
      <c r="T286" s="249" t="str">
        <f t="shared" si="171"/>
        <v>4EX283</v>
      </c>
      <c r="U286" s="249">
        <v>283</v>
      </c>
      <c r="V286" s="249">
        <f t="shared" si="172"/>
        <v>0</v>
      </c>
      <c r="W286" s="249">
        <f t="shared" si="173"/>
        <v>0</v>
      </c>
      <c r="X286" s="249">
        <f t="shared" si="174"/>
        <v>0</v>
      </c>
      <c r="Y286" s="249">
        <f t="shared" si="175"/>
        <v>0</v>
      </c>
      <c r="Z286" s="249" t="str">
        <f t="shared" si="176"/>
        <v>-</v>
      </c>
      <c r="AA286" s="268">
        <f t="shared" si="177"/>
        <v>0</v>
      </c>
      <c r="AB286" s="269"/>
      <c r="BT286" s="249" t="str">
        <f>CF286&amp;COUNTIF($CF$4:CF286,CF286)</f>
        <v>FALSE163</v>
      </c>
      <c r="BU286" s="334" t="str">
        <f t="shared" si="182"/>
        <v>---</v>
      </c>
      <c r="BW286" s="241" t="str">
        <f t="shared" si="183"/>
        <v>2018283</v>
      </c>
      <c r="BX286" s="249">
        <v>283</v>
      </c>
      <c r="BY286" s="249" t="str">
        <f t="shared" si="184"/>
        <v>-</v>
      </c>
      <c r="BZ286" s="249" t="str">
        <f t="shared" si="185"/>
        <v>-</v>
      </c>
      <c r="CA286" s="249" t="str">
        <f t="shared" si="186"/>
        <v>-</v>
      </c>
      <c r="CB286" s="249" t="str">
        <f t="shared" si="187"/>
        <v>-</v>
      </c>
      <c r="CC286" s="249" t="str">
        <f t="shared" si="188"/>
        <v>-</v>
      </c>
      <c r="CD286" s="345" t="str">
        <f t="shared" si="189"/>
        <v>-</v>
      </c>
      <c r="CE286" s="249">
        <f t="array" ref="CE286">MIN(IF(C:C=BU286,M:M))</f>
        <v>0</v>
      </c>
      <c r="CF286" s="249" t="b">
        <f t="shared" si="190"/>
        <v>0</v>
      </c>
    </row>
    <row r="287" spans="1:84" x14ac:dyDescent="0.3">
      <c r="A287" s="249" t="str">
        <f>B287&amp;COUNTIF(B$4:$B287,B287)</f>
        <v>2017147</v>
      </c>
      <c r="B287" s="249">
        <f t="shared" si="178"/>
        <v>2017</v>
      </c>
      <c r="C287" s="249" t="str">
        <f t="shared" si="179"/>
        <v>4AFEdwinHart</v>
      </c>
      <c r="D287" s="268" t="str">
        <f>N287&amp;COUNTIF(N$4:$N287,N287)</f>
        <v>427985</v>
      </c>
      <c r="E287" s="268" t="str">
        <f>F287&amp;COUNTIF(F$4:$F287,F287)</f>
        <v>427984AF4</v>
      </c>
      <c r="F287" s="268" t="str">
        <f t="shared" si="180"/>
        <v>427984AF</v>
      </c>
      <c r="G287" s="249" t="str">
        <f>I287&amp;COUNTIF($I$4:I287,I287)</f>
        <v>4AF54</v>
      </c>
      <c r="I287" s="249" t="s">
        <v>1</v>
      </c>
      <c r="J287" s="249" t="s">
        <v>590</v>
      </c>
      <c r="K287" s="249" t="s">
        <v>591</v>
      </c>
      <c r="L287" s="249" t="s">
        <v>435</v>
      </c>
      <c r="M287" s="249">
        <v>15.842000000000001</v>
      </c>
      <c r="N287" s="268">
        <v>42798</v>
      </c>
      <c r="O287" s="241"/>
      <c r="S287" s="249" t="str">
        <f t="shared" si="181"/>
        <v>-</v>
      </c>
      <c r="T287" s="249" t="str">
        <f t="shared" si="171"/>
        <v>4EX284</v>
      </c>
      <c r="U287" s="249">
        <v>284</v>
      </c>
      <c r="V287" s="249">
        <f t="shared" si="172"/>
        <v>0</v>
      </c>
      <c r="W287" s="249">
        <f t="shared" si="173"/>
        <v>0</v>
      </c>
      <c r="X287" s="249">
        <f t="shared" si="174"/>
        <v>0</v>
      </c>
      <c r="Y287" s="249">
        <f t="shared" si="175"/>
        <v>0</v>
      </c>
      <c r="Z287" s="249" t="str">
        <f t="shared" si="176"/>
        <v>-</v>
      </c>
      <c r="AA287" s="268">
        <f t="shared" si="177"/>
        <v>0</v>
      </c>
      <c r="AB287" s="269"/>
      <c r="BT287" s="249" t="str">
        <f>CF287&amp;COUNTIF($CF$4:CF287,CF287)</f>
        <v>FALSE164</v>
      </c>
      <c r="BU287" s="334" t="str">
        <f t="shared" si="182"/>
        <v>---</v>
      </c>
      <c r="BW287" s="241" t="str">
        <f t="shared" si="183"/>
        <v>2018284</v>
      </c>
      <c r="BX287" s="249">
        <v>284</v>
      </c>
      <c r="BY287" s="249" t="str">
        <f t="shared" si="184"/>
        <v>-</v>
      </c>
      <c r="BZ287" s="249" t="str">
        <f t="shared" si="185"/>
        <v>-</v>
      </c>
      <c r="CA287" s="249" t="str">
        <f t="shared" si="186"/>
        <v>-</v>
      </c>
      <c r="CB287" s="249" t="str">
        <f t="shared" si="187"/>
        <v>-</v>
      </c>
      <c r="CC287" s="249" t="str">
        <f t="shared" si="188"/>
        <v>-</v>
      </c>
      <c r="CD287" s="345" t="str">
        <f t="shared" si="189"/>
        <v>-</v>
      </c>
      <c r="CE287" s="249">
        <f t="array" ref="CE287">MIN(IF(C:C=BU287,M:M))</f>
        <v>0</v>
      </c>
      <c r="CF287" s="249" t="b">
        <f t="shared" si="190"/>
        <v>0</v>
      </c>
    </row>
    <row r="288" spans="1:84" x14ac:dyDescent="0.3">
      <c r="A288" s="249" t="str">
        <f>B288&amp;COUNTIF(B$4:$B288,B288)</f>
        <v>2017148</v>
      </c>
      <c r="B288" s="249">
        <f t="shared" si="178"/>
        <v>2017</v>
      </c>
      <c r="C288" s="249" t="str">
        <f t="shared" si="179"/>
        <v>4AFKeeganRamasamy</v>
      </c>
      <c r="D288" s="268" t="str">
        <f>N288&amp;COUNTIF(N$4:$N288,N288)</f>
        <v>427986</v>
      </c>
      <c r="E288" s="268" t="str">
        <f>F288&amp;COUNTIF(F$4:$F288,F288)</f>
        <v>427984AF5</v>
      </c>
      <c r="F288" s="268" t="str">
        <f t="shared" si="180"/>
        <v>427984AF</v>
      </c>
      <c r="G288" s="249" t="str">
        <f>I288&amp;COUNTIF($I$4:I288,I288)</f>
        <v>4AF55</v>
      </c>
      <c r="I288" s="249" t="s">
        <v>1</v>
      </c>
      <c r="J288" s="249" t="s">
        <v>588</v>
      </c>
      <c r="K288" s="249" t="s">
        <v>589</v>
      </c>
      <c r="L288" s="249" t="s">
        <v>435</v>
      </c>
      <c r="M288" s="249">
        <v>14.41</v>
      </c>
      <c r="N288" s="268">
        <v>42798</v>
      </c>
      <c r="O288" s="241"/>
      <c r="S288" s="249" t="str">
        <f t="shared" si="181"/>
        <v>-</v>
      </c>
      <c r="T288" s="249" t="str">
        <f t="shared" si="171"/>
        <v>4EX285</v>
      </c>
      <c r="U288" s="249">
        <v>285</v>
      </c>
      <c r="V288" s="249">
        <f t="shared" si="172"/>
        <v>0</v>
      </c>
      <c r="W288" s="249">
        <f t="shared" si="173"/>
        <v>0</v>
      </c>
      <c r="X288" s="249">
        <f t="shared" si="174"/>
        <v>0</v>
      </c>
      <c r="Y288" s="249">
        <f t="shared" si="175"/>
        <v>0</v>
      </c>
      <c r="Z288" s="249" t="str">
        <f t="shared" si="176"/>
        <v>-</v>
      </c>
      <c r="AA288" s="268">
        <f t="shared" si="177"/>
        <v>0</v>
      </c>
      <c r="AB288" s="269"/>
      <c r="BT288" s="249" t="str">
        <f>CF288&amp;COUNTIF($CF$4:CF288,CF288)</f>
        <v>FALSE165</v>
      </c>
      <c r="BU288" s="334" t="str">
        <f t="shared" si="182"/>
        <v>---</v>
      </c>
      <c r="BW288" s="241" t="str">
        <f t="shared" si="183"/>
        <v>2018285</v>
      </c>
      <c r="BX288" s="249">
        <v>285</v>
      </c>
      <c r="BY288" s="249" t="str">
        <f t="shared" si="184"/>
        <v>-</v>
      </c>
      <c r="BZ288" s="249" t="str">
        <f t="shared" si="185"/>
        <v>-</v>
      </c>
      <c r="CA288" s="249" t="str">
        <f t="shared" si="186"/>
        <v>-</v>
      </c>
      <c r="CB288" s="249" t="str">
        <f t="shared" si="187"/>
        <v>-</v>
      </c>
      <c r="CC288" s="249" t="str">
        <f t="shared" si="188"/>
        <v>-</v>
      </c>
      <c r="CD288" s="345" t="str">
        <f t="shared" si="189"/>
        <v>-</v>
      </c>
      <c r="CE288" s="249">
        <f t="array" ref="CE288">MIN(IF(C:C=BU288,M:M))</f>
        <v>0</v>
      </c>
      <c r="CF288" s="249" t="b">
        <f t="shared" si="190"/>
        <v>0</v>
      </c>
    </row>
    <row r="289" spans="1:84" x14ac:dyDescent="0.3">
      <c r="A289" s="249" t="str">
        <f>B289&amp;COUNTIF(B$4:$B289,B289)</f>
        <v>2017149</v>
      </c>
      <c r="B289" s="249">
        <f t="shared" si="178"/>
        <v>2017</v>
      </c>
      <c r="C289" s="249" t="str">
        <f t="shared" si="179"/>
        <v>4ARSeunDe Jager</v>
      </c>
      <c r="D289" s="268" t="str">
        <f>N289&amp;COUNTIF(N$4:$N289,N289)</f>
        <v>427987</v>
      </c>
      <c r="E289" s="268" t="str">
        <f>F289&amp;COUNTIF(F$4:$F289,F289)</f>
        <v>427984AR1</v>
      </c>
      <c r="F289" s="268" t="str">
        <f t="shared" si="180"/>
        <v>427984AR</v>
      </c>
      <c r="G289" s="249" t="str">
        <f>I289&amp;COUNTIF($I$4:I289,I289)</f>
        <v>4AR16</v>
      </c>
      <c r="I289" s="249" t="s">
        <v>7</v>
      </c>
      <c r="J289" s="249" t="s">
        <v>696</v>
      </c>
      <c r="K289" s="249" t="s">
        <v>820</v>
      </c>
      <c r="L289" s="249" t="s">
        <v>510</v>
      </c>
      <c r="M289" s="249">
        <v>14.975</v>
      </c>
      <c r="N289" s="268">
        <v>42798</v>
      </c>
      <c r="O289" s="241"/>
      <c r="S289" s="249" t="str">
        <f t="shared" si="181"/>
        <v>-</v>
      </c>
      <c r="T289" s="249" t="str">
        <f t="shared" si="171"/>
        <v>4EX286</v>
      </c>
      <c r="U289" s="249">
        <v>286</v>
      </c>
      <c r="V289" s="249">
        <f t="shared" si="172"/>
        <v>0</v>
      </c>
      <c r="W289" s="249">
        <f t="shared" si="173"/>
        <v>0</v>
      </c>
      <c r="X289" s="249">
        <f t="shared" si="174"/>
        <v>0</v>
      </c>
      <c r="Y289" s="249">
        <f t="shared" si="175"/>
        <v>0</v>
      </c>
      <c r="Z289" s="249" t="str">
        <f t="shared" si="176"/>
        <v>-</v>
      </c>
      <c r="AA289" s="268">
        <f t="shared" si="177"/>
        <v>0</v>
      </c>
      <c r="AB289" s="269"/>
      <c r="BT289" s="249" t="str">
        <f>CF289&amp;COUNTIF($CF$4:CF289,CF289)</f>
        <v>FALSE166</v>
      </c>
      <c r="BU289" s="334" t="str">
        <f t="shared" si="182"/>
        <v>---</v>
      </c>
      <c r="BW289" s="241" t="str">
        <f t="shared" si="183"/>
        <v>2018286</v>
      </c>
      <c r="BX289" s="249">
        <v>286</v>
      </c>
      <c r="BY289" s="249" t="str">
        <f t="shared" si="184"/>
        <v>-</v>
      </c>
      <c r="BZ289" s="249" t="str">
        <f t="shared" si="185"/>
        <v>-</v>
      </c>
      <c r="CA289" s="249" t="str">
        <f t="shared" si="186"/>
        <v>-</v>
      </c>
      <c r="CB289" s="249" t="str">
        <f t="shared" si="187"/>
        <v>-</v>
      </c>
      <c r="CC289" s="249" t="str">
        <f t="shared" si="188"/>
        <v>-</v>
      </c>
      <c r="CD289" s="345" t="str">
        <f t="shared" si="189"/>
        <v>-</v>
      </c>
      <c r="CE289" s="249">
        <f t="array" ref="CE289">MIN(IF(C:C=BU289,M:M))</f>
        <v>0</v>
      </c>
      <c r="CF289" s="249" t="b">
        <f t="shared" si="190"/>
        <v>0</v>
      </c>
    </row>
    <row r="290" spans="1:84" x14ac:dyDescent="0.3">
      <c r="A290" s="249" t="str">
        <f>B290&amp;COUNTIF(B$4:$B290,B290)</f>
        <v>2017150</v>
      </c>
      <c r="B290" s="249">
        <f t="shared" si="178"/>
        <v>2017</v>
      </c>
      <c r="C290" s="249" t="str">
        <f t="shared" si="179"/>
        <v>4ARFerdiMouton</v>
      </c>
      <c r="D290" s="268" t="str">
        <f>N290&amp;COUNTIF(N$4:$N290,N290)</f>
        <v>427988</v>
      </c>
      <c r="E290" s="268" t="str">
        <f>F290&amp;COUNTIF(F$4:$F290,F290)</f>
        <v>427984AR2</v>
      </c>
      <c r="F290" s="268" t="str">
        <f t="shared" si="180"/>
        <v>427984AR</v>
      </c>
      <c r="G290" s="249" t="str">
        <f>I290&amp;COUNTIF($I$4:I290,I290)</f>
        <v>4AR17</v>
      </c>
      <c r="I290" s="249" t="s">
        <v>7</v>
      </c>
      <c r="J290" s="249" t="s">
        <v>616</v>
      </c>
      <c r="K290" s="249" t="s">
        <v>617</v>
      </c>
      <c r="L290" s="249" t="s">
        <v>458</v>
      </c>
      <c r="M290" s="249">
        <v>15.015000000000001</v>
      </c>
      <c r="N290" s="268">
        <v>42798</v>
      </c>
      <c r="O290" s="241"/>
      <c r="S290" s="249" t="str">
        <f t="shared" si="181"/>
        <v>-</v>
      </c>
      <c r="T290" s="249" t="str">
        <f t="shared" si="171"/>
        <v>4EX287</v>
      </c>
      <c r="U290" s="249">
        <v>287</v>
      </c>
      <c r="V290" s="249">
        <f t="shared" si="172"/>
        <v>0</v>
      </c>
      <c r="W290" s="249">
        <f t="shared" si="173"/>
        <v>0</v>
      </c>
      <c r="X290" s="249">
        <f t="shared" si="174"/>
        <v>0</v>
      </c>
      <c r="Y290" s="249">
        <f t="shared" si="175"/>
        <v>0</v>
      </c>
      <c r="Z290" s="249" t="str">
        <f t="shared" si="176"/>
        <v>-</v>
      </c>
      <c r="AA290" s="268">
        <f t="shared" si="177"/>
        <v>0</v>
      </c>
      <c r="AB290" s="269"/>
      <c r="BT290" s="249" t="str">
        <f>CF290&amp;COUNTIF($CF$4:CF290,CF290)</f>
        <v>FALSE167</v>
      </c>
      <c r="BU290" s="334" t="str">
        <f t="shared" si="182"/>
        <v>---</v>
      </c>
      <c r="BW290" s="241" t="str">
        <f t="shared" si="183"/>
        <v>2018287</v>
      </c>
      <c r="BX290" s="249">
        <v>287</v>
      </c>
      <c r="BY290" s="249" t="str">
        <f t="shared" si="184"/>
        <v>-</v>
      </c>
      <c r="BZ290" s="249" t="str">
        <f t="shared" si="185"/>
        <v>-</v>
      </c>
      <c r="CA290" s="249" t="str">
        <f t="shared" si="186"/>
        <v>-</v>
      </c>
      <c r="CB290" s="249" t="str">
        <f t="shared" si="187"/>
        <v>-</v>
      </c>
      <c r="CC290" s="249" t="str">
        <f t="shared" si="188"/>
        <v>-</v>
      </c>
      <c r="CD290" s="345" t="str">
        <f t="shared" si="189"/>
        <v>-</v>
      </c>
      <c r="CE290" s="249">
        <f t="array" ref="CE290">MIN(IF(C:C=BU290,M:M))</f>
        <v>0</v>
      </c>
      <c r="CF290" s="249" t="b">
        <f t="shared" si="190"/>
        <v>0</v>
      </c>
    </row>
    <row r="291" spans="1:84" x14ac:dyDescent="0.3">
      <c r="A291" s="249" t="str">
        <f>B291&amp;COUNTIF(B$4:$B291,B291)</f>
        <v>2017151</v>
      </c>
      <c r="B291" s="249">
        <f t="shared" si="178"/>
        <v>2017</v>
      </c>
      <c r="C291" s="249" t="str">
        <f t="shared" si="179"/>
        <v>4BFSatishHarrichand</v>
      </c>
      <c r="D291" s="268" t="str">
        <f>N291&amp;COUNTIF(N$4:$N291,N291)</f>
        <v>427989</v>
      </c>
      <c r="E291" s="268" t="str">
        <f>F291&amp;COUNTIF(F$4:$F291,F291)</f>
        <v>427984BF1</v>
      </c>
      <c r="F291" s="268" t="str">
        <f t="shared" si="180"/>
        <v>427984BF</v>
      </c>
      <c r="G291" s="249" t="str">
        <f>I291&amp;COUNTIF($I$4:I291,I291)</f>
        <v>4BF24</v>
      </c>
      <c r="I291" s="249" t="s">
        <v>0</v>
      </c>
      <c r="J291" s="249" t="s">
        <v>697</v>
      </c>
      <c r="K291" s="249" t="s">
        <v>698</v>
      </c>
      <c r="L291" s="249" t="s">
        <v>435</v>
      </c>
      <c r="M291" s="249">
        <v>12.848000000000001</v>
      </c>
      <c r="N291" s="268">
        <v>42798</v>
      </c>
      <c r="O291" s="241"/>
      <c r="S291" s="249" t="str">
        <f t="shared" si="181"/>
        <v>-</v>
      </c>
      <c r="T291" s="249" t="str">
        <f t="shared" si="171"/>
        <v>4EX288</v>
      </c>
      <c r="U291" s="249">
        <v>288</v>
      </c>
      <c r="V291" s="249">
        <f t="shared" si="172"/>
        <v>0</v>
      </c>
      <c r="W291" s="249">
        <f t="shared" si="173"/>
        <v>0</v>
      </c>
      <c r="X291" s="249">
        <f t="shared" si="174"/>
        <v>0</v>
      </c>
      <c r="Y291" s="249">
        <f t="shared" si="175"/>
        <v>0</v>
      </c>
      <c r="Z291" s="249" t="str">
        <f t="shared" si="176"/>
        <v>-</v>
      </c>
      <c r="AA291" s="268">
        <f t="shared" si="177"/>
        <v>0</v>
      </c>
      <c r="AB291" s="269"/>
      <c r="BT291" s="249" t="str">
        <f>CF291&amp;COUNTIF($CF$4:CF291,CF291)</f>
        <v>FALSE168</v>
      </c>
      <c r="BU291" s="334" t="str">
        <f t="shared" si="182"/>
        <v>---</v>
      </c>
      <c r="BW291" s="241" t="str">
        <f t="shared" si="183"/>
        <v>2018288</v>
      </c>
      <c r="BX291" s="249">
        <v>288</v>
      </c>
      <c r="BY291" s="249" t="str">
        <f t="shared" si="184"/>
        <v>-</v>
      </c>
      <c r="BZ291" s="249" t="str">
        <f t="shared" si="185"/>
        <v>-</v>
      </c>
      <c r="CA291" s="249" t="str">
        <f t="shared" si="186"/>
        <v>-</v>
      </c>
      <c r="CB291" s="249" t="str">
        <f t="shared" si="187"/>
        <v>-</v>
      </c>
      <c r="CC291" s="249" t="str">
        <f t="shared" si="188"/>
        <v>-</v>
      </c>
      <c r="CD291" s="345" t="str">
        <f t="shared" si="189"/>
        <v>-</v>
      </c>
      <c r="CE291" s="249">
        <f t="array" ref="CE291">MIN(IF(C:C=BU291,M:M))</f>
        <v>0</v>
      </c>
      <c r="CF291" s="249" t="b">
        <f t="shared" si="190"/>
        <v>0</v>
      </c>
    </row>
    <row r="292" spans="1:84" x14ac:dyDescent="0.3">
      <c r="A292" s="249" t="str">
        <f>B292&amp;COUNTIF(B$4:$B292,B292)</f>
        <v>2017152</v>
      </c>
      <c r="B292" s="249">
        <f t="shared" si="178"/>
        <v>2017</v>
      </c>
      <c r="C292" s="249" t="str">
        <f t="shared" si="179"/>
        <v>4BFEnverAmien</v>
      </c>
      <c r="D292" s="268" t="str">
        <f>N292&amp;COUNTIF(N$4:$N292,N292)</f>
        <v>4279810</v>
      </c>
      <c r="E292" s="268" t="str">
        <f>F292&amp;COUNTIF(F$4:$F292,F292)</f>
        <v>427984BF2</v>
      </c>
      <c r="F292" s="268" t="str">
        <f t="shared" si="180"/>
        <v>427984BF</v>
      </c>
      <c r="G292" s="249" t="str">
        <f>I292&amp;COUNTIF($I$4:I292,I292)</f>
        <v>4BF25</v>
      </c>
      <c r="I292" s="249" t="s">
        <v>0</v>
      </c>
      <c r="J292" s="249" t="s">
        <v>171</v>
      </c>
      <c r="K292" s="249" t="s">
        <v>172</v>
      </c>
      <c r="L292" s="249" t="s">
        <v>16</v>
      </c>
      <c r="M292" s="249">
        <v>13.715999999999999</v>
      </c>
      <c r="N292" s="268">
        <v>42798</v>
      </c>
      <c r="O292" s="241"/>
      <c r="S292" s="249" t="str">
        <f t="shared" si="181"/>
        <v>-</v>
      </c>
      <c r="T292" s="249" t="str">
        <f t="shared" si="171"/>
        <v>4EX289</v>
      </c>
      <c r="U292" s="249">
        <v>289</v>
      </c>
      <c r="V292" s="249">
        <f t="shared" si="172"/>
        <v>0</v>
      </c>
      <c r="W292" s="249">
        <f t="shared" si="173"/>
        <v>0</v>
      </c>
      <c r="X292" s="249">
        <f t="shared" si="174"/>
        <v>0</v>
      </c>
      <c r="Y292" s="249">
        <f t="shared" si="175"/>
        <v>0</v>
      </c>
      <c r="Z292" s="249" t="str">
        <f t="shared" si="176"/>
        <v>-</v>
      </c>
      <c r="AA292" s="268">
        <f t="shared" si="177"/>
        <v>0</v>
      </c>
      <c r="AB292" s="269"/>
      <c r="BT292" s="249" t="str">
        <f>CF292&amp;COUNTIF($CF$4:CF292,CF292)</f>
        <v>FALSE169</v>
      </c>
      <c r="BU292" s="334" t="str">
        <f t="shared" si="182"/>
        <v>---</v>
      </c>
      <c r="BW292" s="241" t="str">
        <f t="shared" si="183"/>
        <v>2018289</v>
      </c>
      <c r="BX292" s="249">
        <v>289</v>
      </c>
      <c r="BY292" s="249" t="str">
        <f t="shared" si="184"/>
        <v>-</v>
      </c>
      <c r="BZ292" s="249" t="str">
        <f t="shared" si="185"/>
        <v>-</v>
      </c>
      <c r="CA292" s="249" t="str">
        <f t="shared" si="186"/>
        <v>-</v>
      </c>
      <c r="CB292" s="249" t="str">
        <f t="shared" si="187"/>
        <v>-</v>
      </c>
      <c r="CC292" s="249" t="str">
        <f t="shared" si="188"/>
        <v>-</v>
      </c>
      <c r="CD292" s="345" t="str">
        <f t="shared" si="189"/>
        <v>-</v>
      </c>
      <c r="CE292" s="249">
        <f t="array" ref="CE292">MIN(IF(C:C=BU292,M:M))</f>
        <v>0</v>
      </c>
      <c r="CF292" s="249" t="b">
        <f t="shared" si="190"/>
        <v>0</v>
      </c>
    </row>
    <row r="293" spans="1:84" x14ac:dyDescent="0.3">
      <c r="A293" s="249" t="str">
        <f>B293&amp;COUNTIF(B$4:$B293,B293)</f>
        <v>2017153</v>
      </c>
      <c r="B293" s="249">
        <f t="shared" si="178"/>
        <v>2017</v>
      </c>
      <c r="C293" s="249" t="str">
        <f t="shared" si="179"/>
        <v>4BFDonavanVosloo</v>
      </c>
      <c r="D293" s="268" t="str">
        <f>N293&amp;COUNTIF(N$4:$N293,N293)</f>
        <v>4279811</v>
      </c>
      <c r="E293" s="268" t="str">
        <f>F293&amp;COUNTIF(F$4:$F293,F293)</f>
        <v>427984BF3</v>
      </c>
      <c r="F293" s="268" t="str">
        <f t="shared" si="180"/>
        <v>427984BF</v>
      </c>
      <c r="G293" s="249" t="str">
        <f>I293&amp;COUNTIF($I$4:I293,I293)</f>
        <v>4BF26</v>
      </c>
      <c r="I293" s="249" t="s">
        <v>0</v>
      </c>
      <c r="J293" s="249" t="s">
        <v>578</v>
      </c>
      <c r="K293" s="249" t="s">
        <v>263</v>
      </c>
      <c r="L293" s="249" t="s">
        <v>418</v>
      </c>
      <c r="M293" s="249">
        <v>14.340999999999999</v>
      </c>
      <c r="N293" s="268">
        <v>42798</v>
      </c>
      <c r="O293" s="241"/>
      <c r="S293" s="249" t="str">
        <f t="shared" si="181"/>
        <v>-</v>
      </c>
      <c r="T293" s="249" t="str">
        <f t="shared" si="171"/>
        <v>4EX290</v>
      </c>
      <c r="U293" s="249">
        <v>290</v>
      </c>
      <c r="V293" s="249">
        <f t="shared" si="172"/>
        <v>0</v>
      </c>
      <c r="W293" s="249">
        <f t="shared" si="173"/>
        <v>0</v>
      </c>
      <c r="X293" s="249">
        <f t="shared" si="174"/>
        <v>0</v>
      </c>
      <c r="Y293" s="249">
        <f t="shared" si="175"/>
        <v>0</v>
      </c>
      <c r="Z293" s="249" t="str">
        <f t="shared" si="176"/>
        <v>-</v>
      </c>
      <c r="AA293" s="268">
        <f t="shared" si="177"/>
        <v>0</v>
      </c>
      <c r="AB293" s="269"/>
      <c r="BT293" s="249" t="str">
        <f>CF293&amp;COUNTIF($CF$4:CF293,CF293)</f>
        <v>FALSE170</v>
      </c>
      <c r="BU293" s="334" t="str">
        <f t="shared" si="182"/>
        <v>---</v>
      </c>
      <c r="BW293" s="241" t="str">
        <f t="shared" si="183"/>
        <v>2018290</v>
      </c>
      <c r="BX293" s="249">
        <v>290</v>
      </c>
      <c r="BY293" s="249" t="str">
        <f t="shared" si="184"/>
        <v>-</v>
      </c>
      <c r="BZ293" s="249" t="str">
        <f t="shared" si="185"/>
        <v>-</v>
      </c>
      <c r="CA293" s="249" t="str">
        <f t="shared" si="186"/>
        <v>-</v>
      </c>
      <c r="CB293" s="249" t="str">
        <f t="shared" si="187"/>
        <v>-</v>
      </c>
      <c r="CC293" s="249" t="str">
        <f t="shared" si="188"/>
        <v>-</v>
      </c>
      <c r="CD293" s="345" t="str">
        <f t="shared" si="189"/>
        <v>-</v>
      </c>
      <c r="CE293" s="249">
        <f t="array" ref="CE293">MIN(IF(C:C=BU293,M:M))</f>
        <v>0</v>
      </c>
      <c r="CF293" s="249" t="b">
        <f t="shared" si="190"/>
        <v>0</v>
      </c>
    </row>
    <row r="294" spans="1:84" x14ac:dyDescent="0.3">
      <c r="A294" s="249" t="str">
        <f>B294&amp;COUNTIF(B$4:$B294,B294)</f>
        <v>2017154</v>
      </c>
      <c r="B294" s="249">
        <f t="shared" si="178"/>
        <v>2017</v>
      </c>
      <c r="C294" s="249" t="str">
        <f t="shared" si="179"/>
        <v>4BFMichaelMalan</v>
      </c>
      <c r="D294" s="268" t="str">
        <f>N294&amp;COUNTIF(N$4:$N294,N294)</f>
        <v>4279812</v>
      </c>
      <c r="E294" s="268" t="str">
        <f>F294&amp;COUNTIF(F$4:$F294,F294)</f>
        <v>427984BF4</v>
      </c>
      <c r="F294" s="268" t="str">
        <f t="shared" si="180"/>
        <v>427984BF</v>
      </c>
      <c r="G294" s="249" t="str">
        <f>I294&amp;COUNTIF($I$4:I294,I294)</f>
        <v>4BF27</v>
      </c>
      <c r="I294" s="249" t="s">
        <v>0</v>
      </c>
      <c r="J294" s="249" t="s">
        <v>222</v>
      </c>
      <c r="K294" s="249" t="s">
        <v>699</v>
      </c>
      <c r="L294" s="249" t="s">
        <v>511</v>
      </c>
      <c r="M294" s="249">
        <v>17.192</v>
      </c>
      <c r="N294" s="268">
        <v>42798</v>
      </c>
      <c r="O294" s="241"/>
      <c r="S294" s="249" t="str">
        <f t="shared" si="181"/>
        <v>-</v>
      </c>
      <c r="T294" s="249" t="str">
        <f t="shared" si="171"/>
        <v>4EX291</v>
      </c>
      <c r="U294" s="249">
        <v>291</v>
      </c>
      <c r="V294" s="249">
        <f t="shared" si="172"/>
        <v>0</v>
      </c>
      <c r="W294" s="249">
        <f t="shared" si="173"/>
        <v>0</v>
      </c>
      <c r="X294" s="249">
        <f t="shared" si="174"/>
        <v>0</v>
      </c>
      <c r="Y294" s="249">
        <f t="shared" si="175"/>
        <v>0</v>
      </c>
      <c r="Z294" s="249" t="str">
        <f t="shared" si="176"/>
        <v>-</v>
      </c>
      <c r="AA294" s="268">
        <f t="shared" si="177"/>
        <v>0</v>
      </c>
      <c r="AB294" s="269"/>
      <c r="BT294" s="249" t="str">
        <f>CF294&amp;COUNTIF($CF$4:CF294,CF294)</f>
        <v>FALSE171</v>
      </c>
      <c r="BU294" s="334" t="str">
        <f t="shared" si="182"/>
        <v>---</v>
      </c>
      <c r="BW294" s="241" t="str">
        <f t="shared" si="183"/>
        <v>2018291</v>
      </c>
      <c r="BX294" s="249">
        <v>291</v>
      </c>
      <c r="BY294" s="249" t="str">
        <f t="shared" si="184"/>
        <v>-</v>
      </c>
      <c r="BZ294" s="249" t="str">
        <f t="shared" si="185"/>
        <v>-</v>
      </c>
      <c r="CA294" s="249" t="str">
        <f t="shared" si="186"/>
        <v>-</v>
      </c>
      <c r="CB294" s="249" t="str">
        <f t="shared" si="187"/>
        <v>-</v>
      </c>
      <c r="CC294" s="249" t="str">
        <f t="shared" si="188"/>
        <v>-</v>
      </c>
      <c r="CD294" s="345" t="str">
        <f t="shared" si="189"/>
        <v>-</v>
      </c>
      <c r="CE294" s="249">
        <f t="array" ref="CE294">MIN(IF(C:C=BU294,M:M))</f>
        <v>0</v>
      </c>
      <c r="CF294" s="249" t="b">
        <f t="shared" si="190"/>
        <v>0</v>
      </c>
    </row>
    <row r="295" spans="1:84" x14ac:dyDescent="0.3">
      <c r="A295" s="249" t="str">
        <f>B295&amp;COUNTIF(B$4:$B295,B295)</f>
        <v>2017155</v>
      </c>
      <c r="B295" s="249">
        <f t="shared" si="178"/>
        <v>2017</v>
      </c>
      <c r="C295" s="249" t="str">
        <f t="shared" si="179"/>
        <v>4BRAdrianLakay</v>
      </c>
      <c r="D295" s="268" t="str">
        <f>N295&amp;COUNTIF(N$4:$N295,N295)</f>
        <v>4279813</v>
      </c>
      <c r="E295" s="268" t="str">
        <f>F295&amp;COUNTIF(F$4:$F295,F295)</f>
        <v>427984BR1</v>
      </c>
      <c r="F295" s="268" t="str">
        <f t="shared" si="180"/>
        <v>427984BR</v>
      </c>
      <c r="G295" s="249" t="str">
        <f>I295&amp;COUNTIF($I$4:I295,I295)</f>
        <v>4BR2</v>
      </c>
      <c r="I295" s="249" t="s">
        <v>129</v>
      </c>
      <c r="J295" s="249" t="s">
        <v>700</v>
      </c>
      <c r="K295" s="249" t="s">
        <v>701</v>
      </c>
      <c r="L295" s="249" t="s">
        <v>512</v>
      </c>
      <c r="M295" s="249">
        <v>12.167</v>
      </c>
      <c r="N295" s="268">
        <v>42798</v>
      </c>
      <c r="O295" s="241"/>
      <c r="S295" s="249" t="str">
        <f t="shared" si="181"/>
        <v>-</v>
      </c>
      <c r="T295" s="249" t="str">
        <f t="shared" si="171"/>
        <v>4EX292</v>
      </c>
      <c r="U295" s="249">
        <v>292</v>
      </c>
      <c r="V295" s="249">
        <f t="shared" si="172"/>
        <v>0</v>
      </c>
      <c r="W295" s="249">
        <f t="shared" si="173"/>
        <v>0</v>
      </c>
      <c r="X295" s="249">
        <f t="shared" si="174"/>
        <v>0</v>
      </c>
      <c r="Y295" s="249">
        <f t="shared" si="175"/>
        <v>0</v>
      </c>
      <c r="Z295" s="249" t="str">
        <f t="shared" si="176"/>
        <v>-</v>
      </c>
      <c r="AA295" s="268">
        <f t="shared" si="177"/>
        <v>0</v>
      </c>
      <c r="AB295" s="269"/>
      <c r="BT295" s="249" t="str">
        <f>CF295&amp;COUNTIF($CF$4:CF295,CF295)</f>
        <v>FALSE172</v>
      </c>
      <c r="BU295" s="334" t="str">
        <f t="shared" si="182"/>
        <v>---</v>
      </c>
      <c r="BW295" s="241" t="str">
        <f t="shared" si="183"/>
        <v>2018292</v>
      </c>
      <c r="BX295" s="249">
        <v>292</v>
      </c>
      <c r="BY295" s="249" t="str">
        <f t="shared" si="184"/>
        <v>-</v>
      </c>
      <c r="BZ295" s="249" t="str">
        <f t="shared" si="185"/>
        <v>-</v>
      </c>
      <c r="CA295" s="249" t="str">
        <f t="shared" si="186"/>
        <v>-</v>
      </c>
      <c r="CB295" s="249" t="str">
        <f t="shared" si="187"/>
        <v>-</v>
      </c>
      <c r="CC295" s="249" t="str">
        <f t="shared" si="188"/>
        <v>-</v>
      </c>
      <c r="CD295" s="345" t="str">
        <f t="shared" si="189"/>
        <v>-</v>
      </c>
      <c r="CE295" s="249">
        <f t="array" ref="CE295">MIN(IF(C:C=BU295,M:M))</f>
        <v>0</v>
      </c>
      <c r="CF295" s="249" t="b">
        <f t="shared" si="190"/>
        <v>0</v>
      </c>
    </row>
    <row r="296" spans="1:84" x14ac:dyDescent="0.3">
      <c r="A296" s="249" t="str">
        <f>B296&amp;COUNTIF(B$4:$B296,B296)</f>
        <v>2017156</v>
      </c>
      <c r="B296" s="249">
        <f t="shared" si="178"/>
        <v>2017</v>
      </c>
      <c r="C296" s="249" t="str">
        <f t="shared" si="179"/>
        <v>4BRLootieVermeulen</v>
      </c>
      <c r="D296" s="268" t="str">
        <f>N296&amp;COUNTIF(N$4:$N296,N296)</f>
        <v>4279814</v>
      </c>
      <c r="E296" s="268" t="str">
        <f>F296&amp;COUNTIF(F$4:$F296,F296)</f>
        <v>427984BR2</v>
      </c>
      <c r="F296" s="268" t="str">
        <f t="shared" si="180"/>
        <v>427984BR</v>
      </c>
      <c r="G296" s="249" t="str">
        <f>I296&amp;COUNTIF($I$4:I296,I296)</f>
        <v>4BR3</v>
      </c>
      <c r="I296" s="249" t="s">
        <v>129</v>
      </c>
      <c r="J296" s="249" t="s">
        <v>702</v>
      </c>
      <c r="K296" s="249" t="s">
        <v>703</v>
      </c>
      <c r="L296" s="249" t="s">
        <v>513</v>
      </c>
      <c r="M296" s="249">
        <v>12.474</v>
      </c>
      <c r="N296" s="268">
        <v>42798</v>
      </c>
      <c r="O296" s="241"/>
      <c r="S296" s="249" t="str">
        <f t="shared" si="181"/>
        <v>-</v>
      </c>
      <c r="T296" s="249" t="str">
        <f t="shared" si="171"/>
        <v>4EX293</v>
      </c>
      <c r="U296" s="249">
        <v>293</v>
      </c>
      <c r="V296" s="249">
        <f t="shared" si="172"/>
        <v>0</v>
      </c>
      <c r="W296" s="249">
        <f t="shared" si="173"/>
        <v>0</v>
      </c>
      <c r="X296" s="249">
        <f t="shared" si="174"/>
        <v>0</v>
      </c>
      <c r="Y296" s="249">
        <f t="shared" si="175"/>
        <v>0</v>
      </c>
      <c r="Z296" s="249" t="str">
        <f t="shared" si="176"/>
        <v>-</v>
      </c>
      <c r="AA296" s="268">
        <f t="shared" si="177"/>
        <v>0</v>
      </c>
      <c r="AB296" s="269"/>
      <c r="BT296" s="249" t="str">
        <f>CF296&amp;COUNTIF($CF$4:CF296,CF296)</f>
        <v>FALSE173</v>
      </c>
      <c r="BU296" s="334" t="str">
        <f t="shared" si="182"/>
        <v>---</v>
      </c>
      <c r="BW296" s="241" t="str">
        <f t="shared" si="183"/>
        <v>2018293</v>
      </c>
      <c r="BX296" s="249">
        <v>293</v>
      </c>
      <c r="BY296" s="249" t="str">
        <f t="shared" si="184"/>
        <v>-</v>
      </c>
      <c r="BZ296" s="249" t="str">
        <f t="shared" si="185"/>
        <v>-</v>
      </c>
      <c r="CA296" s="249" t="str">
        <f t="shared" si="186"/>
        <v>-</v>
      </c>
      <c r="CB296" s="249" t="str">
        <f t="shared" si="187"/>
        <v>-</v>
      </c>
      <c r="CC296" s="249" t="str">
        <f t="shared" si="188"/>
        <v>-</v>
      </c>
      <c r="CD296" s="345" t="str">
        <f t="shared" si="189"/>
        <v>-</v>
      </c>
      <c r="CE296" s="249">
        <f t="array" ref="CE296">MIN(IF(C:C=BU296,M:M))</f>
        <v>0</v>
      </c>
      <c r="CF296" s="249" t="b">
        <f t="shared" si="190"/>
        <v>0</v>
      </c>
    </row>
    <row r="297" spans="1:84" x14ac:dyDescent="0.3">
      <c r="A297" s="249" t="str">
        <f>B297&amp;COUNTIF(B$4:$B297,B297)</f>
        <v>2017157</v>
      </c>
      <c r="B297" s="249">
        <f t="shared" si="178"/>
        <v>2017</v>
      </c>
      <c r="C297" s="249" t="str">
        <f t="shared" si="179"/>
        <v>4CRWillieFouche</v>
      </c>
      <c r="D297" s="268" t="str">
        <f>N297&amp;COUNTIF(N$4:$N297,N297)</f>
        <v>4279815</v>
      </c>
      <c r="E297" s="268" t="str">
        <f>F297&amp;COUNTIF(F$4:$F297,F297)</f>
        <v>427984CR1</v>
      </c>
      <c r="F297" s="268" t="str">
        <f t="shared" si="180"/>
        <v>427984CR</v>
      </c>
      <c r="G297" s="249" t="str">
        <f>I297&amp;COUNTIF($I$4:I297,I297)</f>
        <v>4CR2</v>
      </c>
      <c r="I297" s="249" t="s">
        <v>128</v>
      </c>
      <c r="J297" s="249" t="s">
        <v>195</v>
      </c>
      <c r="K297" s="249" t="s">
        <v>196</v>
      </c>
      <c r="L297" s="249" t="s">
        <v>467</v>
      </c>
      <c r="M297" s="249">
        <v>11.289</v>
      </c>
      <c r="N297" s="268">
        <v>42798</v>
      </c>
      <c r="O297" s="241"/>
      <c r="S297" s="249" t="str">
        <f t="shared" si="181"/>
        <v>-</v>
      </c>
      <c r="T297" s="249" t="str">
        <f t="shared" si="171"/>
        <v>4EX294</v>
      </c>
      <c r="U297" s="249">
        <v>294</v>
      </c>
      <c r="V297" s="249">
        <f t="shared" si="172"/>
        <v>0</v>
      </c>
      <c r="W297" s="249">
        <f t="shared" si="173"/>
        <v>0</v>
      </c>
      <c r="X297" s="249">
        <f t="shared" si="174"/>
        <v>0</v>
      </c>
      <c r="Y297" s="249">
        <f t="shared" si="175"/>
        <v>0</v>
      </c>
      <c r="Z297" s="249" t="str">
        <f t="shared" si="176"/>
        <v>-</v>
      </c>
      <c r="AA297" s="268">
        <f t="shared" si="177"/>
        <v>0</v>
      </c>
      <c r="AB297" s="269"/>
      <c r="BT297" s="249" t="str">
        <f>CF297&amp;COUNTIF($CF$4:CF297,CF297)</f>
        <v>FALSE174</v>
      </c>
      <c r="BU297" s="334" t="str">
        <f t="shared" si="182"/>
        <v>---</v>
      </c>
      <c r="BW297" s="241" t="str">
        <f t="shared" si="183"/>
        <v>2018294</v>
      </c>
      <c r="BX297" s="249">
        <v>294</v>
      </c>
      <c r="BY297" s="249" t="str">
        <f t="shared" si="184"/>
        <v>-</v>
      </c>
      <c r="BZ297" s="249" t="str">
        <f t="shared" si="185"/>
        <v>-</v>
      </c>
      <c r="CA297" s="249" t="str">
        <f t="shared" si="186"/>
        <v>-</v>
      </c>
      <c r="CB297" s="249" t="str">
        <f t="shared" si="187"/>
        <v>-</v>
      </c>
      <c r="CC297" s="249" t="str">
        <f t="shared" si="188"/>
        <v>-</v>
      </c>
      <c r="CD297" s="345" t="str">
        <f t="shared" si="189"/>
        <v>-</v>
      </c>
      <c r="CE297" s="249">
        <f t="array" ref="CE297">MIN(IF(C:C=BU297,M:M))</f>
        <v>0</v>
      </c>
      <c r="CF297" s="249" t="b">
        <f t="shared" si="190"/>
        <v>0</v>
      </c>
    </row>
    <row r="298" spans="1:84" x14ac:dyDescent="0.3">
      <c r="A298" s="249" t="str">
        <f>B298&amp;COUNTIF(B$4:$B298,B298)</f>
        <v>2017158</v>
      </c>
      <c r="B298" s="249">
        <f t="shared" si="178"/>
        <v>2017</v>
      </c>
      <c r="C298" s="249" t="str">
        <f t="shared" si="179"/>
        <v>4CREbenvan Niekerk</v>
      </c>
      <c r="D298" s="268" t="str">
        <f>N298&amp;COUNTIF(N$4:$N298,N298)</f>
        <v>4279816</v>
      </c>
      <c r="E298" s="268" t="str">
        <f>F298&amp;COUNTIF(F$4:$F298,F298)</f>
        <v>427984CR2</v>
      </c>
      <c r="F298" s="268" t="str">
        <f t="shared" si="180"/>
        <v>427984CR</v>
      </c>
      <c r="G298" s="249" t="str">
        <f>I298&amp;COUNTIF($I$4:I298,I298)</f>
        <v>4CR3</v>
      </c>
      <c r="I298" s="249" t="s">
        <v>128</v>
      </c>
      <c r="J298" s="249" t="s">
        <v>704</v>
      </c>
      <c r="K298" s="249" t="s">
        <v>819</v>
      </c>
      <c r="L298" s="249" t="s">
        <v>514</v>
      </c>
      <c r="M298" s="249">
        <v>11.897</v>
      </c>
      <c r="N298" s="268">
        <v>42798</v>
      </c>
      <c r="O298" s="241"/>
      <c r="S298" s="249" t="str">
        <f t="shared" si="181"/>
        <v>-</v>
      </c>
      <c r="T298" s="249" t="str">
        <f t="shared" si="171"/>
        <v>4EX295</v>
      </c>
      <c r="U298" s="249">
        <v>295</v>
      </c>
      <c r="V298" s="249">
        <f t="shared" si="172"/>
        <v>0</v>
      </c>
      <c r="W298" s="249">
        <f t="shared" si="173"/>
        <v>0</v>
      </c>
      <c r="X298" s="249">
        <f t="shared" si="174"/>
        <v>0</v>
      </c>
      <c r="Y298" s="249">
        <f t="shared" si="175"/>
        <v>0</v>
      </c>
      <c r="Z298" s="249" t="str">
        <f t="shared" si="176"/>
        <v>-</v>
      </c>
      <c r="AA298" s="268">
        <f t="shared" si="177"/>
        <v>0</v>
      </c>
      <c r="AB298" s="269"/>
      <c r="BT298" s="249" t="str">
        <f>CF298&amp;COUNTIF($CF$4:CF298,CF298)</f>
        <v>FALSE175</v>
      </c>
      <c r="BU298" s="334" t="str">
        <f t="shared" si="182"/>
        <v>---</v>
      </c>
      <c r="BW298" s="241" t="str">
        <f t="shared" si="183"/>
        <v>2018295</v>
      </c>
      <c r="BX298" s="249">
        <v>295</v>
      </c>
      <c r="BY298" s="249" t="str">
        <f t="shared" si="184"/>
        <v>-</v>
      </c>
      <c r="BZ298" s="249" t="str">
        <f t="shared" si="185"/>
        <v>-</v>
      </c>
      <c r="CA298" s="249" t="str">
        <f t="shared" si="186"/>
        <v>-</v>
      </c>
      <c r="CB298" s="249" t="str">
        <f t="shared" si="187"/>
        <v>-</v>
      </c>
      <c r="CC298" s="249" t="str">
        <f t="shared" si="188"/>
        <v>-</v>
      </c>
      <c r="CD298" s="345" t="str">
        <f t="shared" si="189"/>
        <v>-</v>
      </c>
      <c r="CE298" s="249">
        <f t="array" ref="CE298">MIN(IF(C:C=BU298,M:M))</f>
        <v>0</v>
      </c>
      <c r="CF298" s="249" t="b">
        <f t="shared" si="190"/>
        <v>0</v>
      </c>
    </row>
    <row r="299" spans="1:84" x14ac:dyDescent="0.3">
      <c r="A299" s="249" t="str">
        <f>B299&amp;COUNTIF(B$4:$B299,B299)</f>
        <v>2017159</v>
      </c>
      <c r="B299" s="249">
        <f t="shared" si="178"/>
        <v>2017</v>
      </c>
      <c r="C299" s="249" t="str">
        <f t="shared" si="179"/>
        <v>4EXKurtCain</v>
      </c>
      <c r="D299" s="268" t="str">
        <f>N299&amp;COUNTIF(N$4:$N299,N299)</f>
        <v>4279817</v>
      </c>
      <c r="E299" s="268" t="str">
        <f>F299&amp;COUNTIF(F$4:$F299,F299)</f>
        <v>427984EX1</v>
      </c>
      <c r="F299" s="268" t="str">
        <f t="shared" si="180"/>
        <v>427984EX</v>
      </c>
      <c r="G299" s="249" t="str">
        <f>I299&amp;COUNTIF($I$4:I299,I299)</f>
        <v>4EX55</v>
      </c>
      <c r="I299" s="249" t="s">
        <v>20</v>
      </c>
      <c r="J299" s="249" t="s">
        <v>705</v>
      </c>
      <c r="K299" s="249" t="s">
        <v>706</v>
      </c>
      <c r="L299" s="249" t="s">
        <v>493</v>
      </c>
      <c r="M299" s="249">
        <v>13.577</v>
      </c>
      <c r="N299" s="268">
        <v>42798</v>
      </c>
      <c r="O299" s="241"/>
      <c r="S299" s="249" t="str">
        <f t="shared" si="181"/>
        <v>-</v>
      </c>
      <c r="T299" s="249" t="str">
        <f t="shared" si="171"/>
        <v>4EX296</v>
      </c>
      <c r="U299" s="249">
        <v>296</v>
      </c>
      <c r="V299" s="249">
        <f t="shared" si="172"/>
        <v>0</v>
      </c>
      <c r="W299" s="249">
        <f t="shared" si="173"/>
        <v>0</v>
      </c>
      <c r="X299" s="249">
        <f t="shared" si="174"/>
        <v>0</v>
      </c>
      <c r="Y299" s="249">
        <f t="shared" si="175"/>
        <v>0</v>
      </c>
      <c r="Z299" s="249" t="str">
        <f t="shared" si="176"/>
        <v>-</v>
      </c>
      <c r="AA299" s="268">
        <f t="shared" si="177"/>
        <v>0</v>
      </c>
      <c r="AB299" s="269"/>
      <c r="BT299" s="249" t="str">
        <f>CF299&amp;COUNTIF($CF$4:CF299,CF299)</f>
        <v>FALSE176</v>
      </c>
      <c r="BU299" s="334" t="str">
        <f t="shared" si="182"/>
        <v>---</v>
      </c>
      <c r="BW299" s="241" t="str">
        <f t="shared" si="183"/>
        <v>2018296</v>
      </c>
      <c r="BX299" s="249">
        <v>296</v>
      </c>
      <c r="BY299" s="249" t="str">
        <f t="shared" si="184"/>
        <v>-</v>
      </c>
      <c r="BZ299" s="249" t="str">
        <f t="shared" si="185"/>
        <v>-</v>
      </c>
      <c r="CA299" s="249" t="str">
        <f t="shared" si="186"/>
        <v>-</v>
      </c>
      <c r="CB299" s="249" t="str">
        <f t="shared" si="187"/>
        <v>-</v>
      </c>
      <c r="CC299" s="249" t="str">
        <f t="shared" si="188"/>
        <v>-</v>
      </c>
      <c r="CD299" s="345" t="str">
        <f t="shared" si="189"/>
        <v>-</v>
      </c>
      <c r="CE299" s="249">
        <f t="array" ref="CE299">MIN(IF(C:C=BU299,M:M))</f>
        <v>0</v>
      </c>
      <c r="CF299" s="249" t="b">
        <f t="shared" si="190"/>
        <v>0</v>
      </c>
    </row>
    <row r="300" spans="1:84" x14ac:dyDescent="0.3">
      <c r="A300" s="249" t="str">
        <f>B300&amp;COUNTIF(B$4:$B300,B300)</f>
        <v>2017160</v>
      </c>
      <c r="B300" s="249">
        <f t="shared" si="178"/>
        <v>2017</v>
      </c>
      <c r="C300" s="249" t="str">
        <f t="shared" si="179"/>
        <v>4EXIfaanAbrahams</v>
      </c>
      <c r="D300" s="268" t="str">
        <f>N300&amp;COUNTIF(N$4:$N300,N300)</f>
        <v>4279818</v>
      </c>
      <c r="E300" s="268" t="str">
        <f>F300&amp;COUNTIF(F$4:$F300,F300)</f>
        <v>427984EX2</v>
      </c>
      <c r="F300" s="268" t="str">
        <f t="shared" si="180"/>
        <v>427984EX</v>
      </c>
      <c r="G300" s="249" t="str">
        <f>I300&amp;COUNTIF($I$4:I300,I300)</f>
        <v>4EX56</v>
      </c>
      <c r="I300" s="249" t="s">
        <v>20</v>
      </c>
      <c r="J300" s="249" t="s">
        <v>690</v>
      </c>
      <c r="K300" s="249" t="s">
        <v>168</v>
      </c>
      <c r="L300" s="249" t="s">
        <v>423</v>
      </c>
      <c r="M300" s="249">
        <v>13.64</v>
      </c>
      <c r="N300" s="268">
        <v>42798</v>
      </c>
      <c r="O300" s="241"/>
      <c r="S300" s="249" t="str">
        <f t="shared" si="181"/>
        <v>-</v>
      </c>
      <c r="T300" s="249" t="str">
        <f t="shared" si="171"/>
        <v>4EX297</v>
      </c>
      <c r="U300" s="249">
        <v>297</v>
      </c>
      <c r="V300" s="249">
        <f t="shared" si="172"/>
        <v>0</v>
      </c>
      <c r="W300" s="249">
        <f t="shared" si="173"/>
        <v>0</v>
      </c>
      <c r="X300" s="249">
        <f t="shared" si="174"/>
        <v>0</v>
      </c>
      <c r="Y300" s="249">
        <f t="shared" si="175"/>
        <v>0</v>
      </c>
      <c r="Z300" s="249" t="str">
        <f t="shared" si="176"/>
        <v>-</v>
      </c>
      <c r="AA300" s="268">
        <f t="shared" si="177"/>
        <v>0</v>
      </c>
      <c r="AB300" s="269"/>
      <c r="BT300" s="249" t="str">
        <f>CF300&amp;COUNTIF($CF$4:CF300,CF300)</f>
        <v>FALSE177</v>
      </c>
      <c r="BU300" s="334" t="str">
        <f t="shared" si="182"/>
        <v>---</v>
      </c>
      <c r="BW300" s="241" t="str">
        <f t="shared" si="183"/>
        <v>2018297</v>
      </c>
      <c r="BX300" s="249">
        <v>297</v>
      </c>
      <c r="BY300" s="249" t="str">
        <f t="shared" si="184"/>
        <v>-</v>
      </c>
      <c r="BZ300" s="249" t="str">
        <f t="shared" si="185"/>
        <v>-</v>
      </c>
      <c r="CA300" s="249" t="str">
        <f t="shared" si="186"/>
        <v>-</v>
      </c>
      <c r="CB300" s="249" t="str">
        <f t="shared" si="187"/>
        <v>-</v>
      </c>
      <c r="CC300" s="249" t="str">
        <f t="shared" si="188"/>
        <v>-</v>
      </c>
      <c r="CD300" s="345" t="str">
        <f t="shared" si="189"/>
        <v>-</v>
      </c>
      <c r="CE300" s="249">
        <f t="array" ref="CE300">MIN(IF(C:C=BU300,M:M))</f>
        <v>0</v>
      </c>
      <c r="CF300" s="249" t="b">
        <f t="shared" si="190"/>
        <v>0</v>
      </c>
    </row>
    <row r="301" spans="1:84" x14ac:dyDescent="0.3">
      <c r="A301" s="249" t="str">
        <f>B301&amp;COUNTIF(B$4:$B301,B301)</f>
        <v>2017161</v>
      </c>
      <c r="B301" s="249">
        <f t="shared" si="178"/>
        <v>2017</v>
      </c>
      <c r="C301" s="249" t="str">
        <f t="shared" si="179"/>
        <v>4EXDarrenVan Staden</v>
      </c>
      <c r="D301" s="268" t="str">
        <f>N301&amp;COUNTIF(N$4:$N301,N301)</f>
        <v>4279819</v>
      </c>
      <c r="E301" s="268" t="str">
        <f>F301&amp;COUNTIF(F$4:$F301,F301)</f>
        <v>427984EX3</v>
      </c>
      <c r="F301" s="268" t="str">
        <f t="shared" si="180"/>
        <v>427984EX</v>
      </c>
      <c r="G301" s="249" t="str">
        <f>I301&amp;COUNTIF($I$4:I301,I301)</f>
        <v>4EX57</v>
      </c>
      <c r="I301" s="249" t="s">
        <v>20</v>
      </c>
      <c r="J301" s="249" t="s">
        <v>606</v>
      </c>
      <c r="K301" s="249" t="s">
        <v>818</v>
      </c>
      <c r="L301" s="249" t="s">
        <v>423</v>
      </c>
      <c r="M301" s="249">
        <v>14.544</v>
      </c>
      <c r="N301" s="268">
        <v>42798</v>
      </c>
      <c r="O301" s="241"/>
      <c r="S301" s="249" t="str">
        <f t="shared" si="181"/>
        <v>-</v>
      </c>
      <c r="T301" s="249" t="str">
        <f t="shared" si="171"/>
        <v>4EX298</v>
      </c>
      <c r="U301" s="249">
        <v>298</v>
      </c>
      <c r="V301" s="249">
        <f t="shared" si="172"/>
        <v>0</v>
      </c>
      <c r="W301" s="249">
        <f t="shared" si="173"/>
        <v>0</v>
      </c>
      <c r="X301" s="249">
        <f t="shared" si="174"/>
        <v>0</v>
      </c>
      <c r="Y301" s="249">
        <f t="shared" si="175"/>
        <v>0</v>
      </c>
      <c r="Z301" s="249" t="str">
        <f t="shared" si="176"/>
        <v>-</v>
      </c>
      <c r="AA301" s="268">
        <f t="shared" si="177"/>
        <v>0</v>
      </c>
      <c r="AB301" s="269"/>
      <c r="BT301" s="249" t="str">
        <f>CF301&amp;COUNTIF($CF$4:CF301,CF301)</f>
        <v>FALSE178</v>
      </c>
      <c r="BU301" s="334" t="str">
        <f t="shared" si="182"/>
        <v>---</v>
      </c>
      <c r="BW301" s="241" t="str">
        <f t="shared" si="183"/>
        <v>2018298</v>
      </c>
      <c r="BX301" s="249">
        <v>298</v>
      </c>
      <c r="BY301" s="249" t="str">
        <f t="shared" si="184"/>
        <v>-</v>
      </c>
      <c r="BZ301" s="249" t="str">
        <f t="shared" si="185"/>
        <v>-</v>
      </c>
      <c r="CA301" s="249" t="str">
        <f t="shared" si="186"/>
        <v>-</v>
      </c>
      <c r="CB301" s="249" t="str">
        <f t="shared" si="187"/>
        <v>-</v>
      </c>
      <c r="CC301" s="249" t="str">
        <f t="shared" si="188"/>
        <v>-</v>
      </c>
      <c r="CD301" s="345" t="str">
        <f t="shared" si="189"/>
        <v>-</v>
      </c>
      <c r="CE301" s="249">
        <f t="array" ref="CE301">MIN(IF(C:C=BU301,M:M))</f>
        <v>0</v>
      </c>
      <c r="CF301" s="249" t="b">
        <f t="shared" si="190"/>
        <v>0</v>
      </c>
    </row>
    <row r="302" spans="1:84" x14ac:dyDescent="0.3">
      <c r="A302" s="249" t="str">
        <f>B302&amp;COUNTIF(B$4:$B302,B302)</f>
        <v>2017162</v>
      </c>
      <c r="B302" s="249">
        <f t="shared" si="178"/>
        <v>2017</v>
      </c>
      <c r="C302" s="249" t="str">
        <f t="shared" si="179"/>
        <v>4EXChestonPilcher</v>
      </c>
      <c r="D302" s="268" t="str">
        <f>N302&amp;COUNTIF(N$4:$N302,N302)</f>
        <v>4279820</v>
      </c>
      <c r="E302" s="268" t="str">
        <f>F302&amp;COUNTIF(F$4:$F302,F302)</f>
        <v>427984EX4</v>
      </c>
      <c r="F302" s="268" t="str">
        <f t="shared" si="180"/>
        <v>427984EX</v>
      </c>
      <c r="G302" s="249" t="str">
        <f>I302&amp;COUNTIF($I$4:I302,I302)</f>
        <v>4EX58</v>
      </c>
      <c r="I302" s="249" t="s">
        <v>20</v>
      </c>
      <c r="J302" s="249" t="s">
        <v>236</v>
      </c>
      <c r="K302" s="249" t="s">
        <v>237</v>
      </c>
      <c r="L302" s="249" t="s">
        <v>425</v>
      </c>
      <c r="M302" s="249">
        <v>14.696999999999999</v>
      </c>
      <c r="N302" s="268">
        <v>42798</v>
      </c>
      <c r="O302" s="241"/>
      <c r="S302" s="249" t="str">
        <f t="shared" si="181"/>
        <v>-</v>
      </c>
      <c r="T302" s="249" t="str">
        <f t="shared" si="171"/>
        <v>4EX299</v>
      </c>
      <c r="U302" s="249">
        <v>299</v>
      </c>
      <c r="V302" s="249">
        <f t="shared" si="172"/>
        <v>0</v>
      </c>
      <c r="W302" s="249">
        <f t="shared" si="173"/>
        <v>0</v>
      </c>
      <c r="X302" s="249">
        <f t="shared" si="174"/>
        <v>0</v>
      </c>
      <c r="Y302" s="249">
        <f t="shared" si="175"/>
        <v>0</v>
      </c>
      <c r="Z302" s="249" t="str">
        <f t="shared" si="176"/>
        <v>-</v>
      </c>
      <c r="AA302" s="268">
        <f t="shared" si="177"/>
        <v>0</v>
      </c>
      <c r="AB302" s="269"/>
      <c r="BT302" s="249" t="str">
        <f>CF302&amp;COUNTIF($CF$4:CF302,CF302)</f>
        <v>FALSE179</v>
      </c>
      <c r="BU302" s="334" t="str">
        <f t="shared" si="182"/>
        <v>---</v>
      </c>
      <c r="BW302" s="241" t="str">
        <f t="shared" si="183"/>
        <v>2018299</v>
      </c>
      <c r="BX302" s="249">
        <v>299</v>
      </c>
      <c r="BY302" s="249" t="str">
        <f t="shared" si="184"/>
        <v>-</v>
      </c>
      <c r="BZ302" s="249" t="str">
        <f t="shared" si="185"/>
        <v>-</v>
      </c>
      <c r="CA302" s="249" t="str">
        <f t="shared" si="186"/>
        <v>-</v>
      </c>
      <c r="CB302" s="249" t="str">
        <f t="shared" si="187"/>
        <v>-</v>
      </c>
      <c r="CC302" s="249" t="str">
        <f t="shared" si="188"/>
        <v>-</v>
      </c>
      <c r="CD302" s="345" t="str">
        <f t="shared" si="189"/>
        <v>-</v>
      </c>
      <c r="CE302" s="249">
        <f t="array" ref="CE302">MIN(IF(C:C=BU302,M:M))</f>
        <v>0</v>
      </c>
      <c r="CF302" s="249" t="b">
        <f t="shared" si="190"/>
        <v>0</v>
      </c>
    </row>
    <row r="303" spans="1:84" x14ac:dyDescent="0.3">
      <c r="A303" s="249" t="str">
        <f>B303&amp;COUNTIF(B$4:$B303,B303)</f>
        <v>2017163</v>
      </c>
      <c r="B303" s="249">
        <f t="shared" si="178"/>
        <v>2017</v>
      </c>
      <c r="C303" s="249" t="str">
        <f t="shared" si="179"/>
        <v>4EXBernardWehmeyer</v>
      </c>
      <c r="D303" s="268" t="str">
        <f>N303&amp;COUNTIF(N$4:$N303,N303)</f>
        <v>4279821</v>
      </c>
      <c r="E303" s="268" t="str">
        <f>F303&amp;COUNTIF(F$4:$F303,F303)</f>
        <v>427984EX5</v>
      </c>
      <c r="F303" s="268" t="str">
        <f t="shared" si="180"/>
        <v>427984EX</v>
      </c>
      <c r="G303" s="249" t="str">
        <f>I303&amp;COUNTIF($I$4:I303,I303)</f>
        <v>4EX59</v>
      </c>
      <c r="I303" s="249" t="s">
        <v>20</v>
      </c>
      <c r="J303" s="249" t="s">
        <v>693</v>
      </c>
      <c r="K303" s="249" t="s">
        <v>633</v>
      </c>
      <c r="L303" s="249" t="s">
        <v>423</v>
      </c>
      <c r="M303" s="249">
        <v>14.942</v>
      </c>
      <c r="N303" s="268">
        <v>42798</v>
      </c>
      <c r="O303" s="241"/>
      <c r="S303" s="249" t="str">
        <f t="shared" si="181"/>
        <v>-</v>
      </c>
      <c r="T303" s="249" t="str">
        <f t="shared" si="171"/>
        <v>4EX300</v>
      </c>
      <c r="U303" s="249">
        <v>300</v>
      </c>
      <c r="V303" s="249">
        <f t="shared" si="172"/>
        <v>0</v>
      </c>
      <c r="W303" s="249">
        <f t="shared" si="173"/>
        <v>0</v>
      </c>
      <c r="X303" s="249">
        <f t="shared" si="174"/>
        <v>0</v>
      </c>
      <c r="Y303" s="249">
        <f t="shared" si="175"/>
        <v>0</v>
      </c>
      <c r="Z303" s="249" t="str">
        <f t="shared" si="176"/>
        <v>-</v>
      </c>
      <c r="AA303" s="268">
        <f t="shared" si="177"/>
        <v>0</v>
      </c>
      <c r="AB303" s="269"/>
      <c r="BT303" s="249" t="str">
        <f>CF303&amp;COUNTIF($CF$4:CF303,CF303)</f>
        <v>FALSE180</v>
      </c>
      <c r="BU303" s="334" t="str">
        <f t="shared" si="182"/>
        <v>---</v>
      </c>
      <c r="BW303" s="241" t="str">
        <f t="shared" si="183"/>
        <v>2018300</v>
      </c>
      <c r="BX303" s="249">
        <v>300</v>
      </c>
      <c r="BY303" s="249" t="str">
        <f t="shared" si="184"/>
        <v>-</v>
      </c>
      <c r="BZ303" s="249" t="str">
        <f t="shared" si="185"/>
        <v>-</v>
      </c>
      <c r="CA303" s="249" t="str">
        <f t="shared" si="186"/>
        <v>-</v>
      </c>
      <c r="CB303" s="249" t="str">
        <f t="shared" si="187"/>
        <v>-</v>
      </c>
      <c r="CC303" s="249" t="str">
        <f t="shared" si="188"/>
        <v>-</v>
      </c>
      <c r="CD303" s="345" t="str">
        <f t="shared" si="189"/>
        <v>-</v>
      </c>
      <c r="CE303" s="249">
        <f t="array" ref="CE303">MIN(IF(C:C=BU303,M:M))</f>
        <v>0</v>
      </c>
      <c r="CF303" s="249" t="b">
        <f t="shared" si="190"/>
        <v>0</v>
      </c>
    </row>
    <row r="304" spans="1:84" x14ac:dyDescent="0.3">
      <c r="A304" s="249" t="str">
        <f>B304&amp;COUNTIF(B$4:$B304,B304)</f>
        <v>2017164</v>
      </c>
      <c r="B304" s="249">
        <f t="shared" si="178"/>
        <v>2017</v>
      </c>
      <c r="C304" s="249" t="str">
        <f t="shared" si="179"/>
        <v>4AWDSugenGovender</v>
      </c>
      <c r="D304" s="268" t="str">
        <f>N304&amp;COUNTIF(N$4:$N304,N304)</f>
        <v>4279822</v>
      </c>
      <c r="E304" s="268" t="str">
        <f>F304&amp;COUNTIF(F$4:$F304,F304)</f>
        <v>427984AWD1</v>
      </c>
      <c r="F304" s="268" t="str">
        <f t="shared" si="180"/>
        <v>427984AWD</v>
      </c>
      <c r="G304" s="249" t="str">
        <f>I304&amp;COUNTIF($I$4:I304,I304)</f>
        <v>4AWD26</v>
      </c>
      <c r="I304" s="249" t="s">
        <v>23</v>
      </c>
      <c r="J304" s="249" t="s">
        <v>707</v>
      </c>
      <c r="K304" s="249" t="s">
        <v>708</v>
      </c>
      <c r="L304" s="249" t="s">
        <v>499</v>
      </c>
      <c r="M304" s="249">
        <v>11.39</v>
      </c>
      <c r="N304" s="268">
        <v>42798</v>
      </c>
      <c r="O304" s="241"/>
      <c r="S304" s="249" t="str">
        <f t="shared" si="181"/>
        <v>-</v>
      </c>
      <c r="T304" s="249" t="str">
        <f t="shared" si="171"/>
        <v>4EX301</v>
      </c>
      <c r="U304" s="249">
        <v>301</v>
      </c>
      <c r="V304" s="249">
        <f t="shared" si="172"/>
        <v>0</v>
      </c>
      <c r="W304" s="249">
        <f t="shared" si="173"/>
        <v>0</v>
      </c>
      <c r="X304" s="249">
        <f t="shared" si="174"/>
        <v>0</v>
      </c>
      <c r="Y304" s="249">
        <f t="shared" si="175"/>
        <v>0</v>
      </c>
      <c r="Z304" s="249" t="str">
        <f t="shared" si="176"/>
        <v>-</v>
      </c>
      <c r="AA304" s="268">
        <f t="shared" si="177"/>
        <v>0</v>
      </c>
      <c r="AB304" s="269"/>
      <c r="BT304" s="249" t="str">
        <f>CF304&amp;COUNTIF($CF$4:CF304,CF304)</f>
        <v>FALSE181</v>
      </c>
      <c r="BU304" s="334" t="str">
        <f t="shared" si="182"/>
        <v>---</v>
      </c>
      <c r="BW304" s="241" t="str">
        <f t="shared" si="183"/>
        <v>2018301</v>
      </c>
      <c r="BX304" s="249">
        <v>301</v>
      </c>
      <c r="BY304" s="249" t="str">
        <f t="shared" si="184"/>
        <v>-</v>
      </c>
      <c r="BZ304" s="249" t="str">
        <f t="shared" si="185"/>
        <v>-</v>
      </c>
      <c r="CA304" s="249" t="str">
        <f t="shared" si="186"/>
        <v>-</v>
      </c>
      <c r="CB304" s="249" t="str">
        <f t="shared" si="187"/>
        <v>-</v>
      </c>
      <c r="CC304" s="249" t="str">
        <f t="shared" si="188"/>
        <v>-</v>
      </c>
      <c r="CD304" s="345" t="str">
        <f t="shared" si="189"/>
        <v>-</v>
      </c>
      <c r="CE304" s="249">
        <f t="array" ref="CE304">MIN(IF(C:C=BU304,M:M))</f>
        <v>0</v>
      </c>
      <c r="CF304" s="249" t="b">
        <f t="shared" si="190"/>
        <v>0</v>
      </c>
    </row>
    <row r="305" spans="1:84" x14ac:dyDescent="0.3">
      <c r="A305" s="249" t="str">
        <f>B305&amp;COUNTIF(B$4:$B305,B305)</f>
        <v>2017165</v>
      </c>
      <c r="B305" s="249">
        <f t="shared" si="178"/>
        <v>2017</v>
      </c>
      <c r="C305" s="249" t="str">
        <f t="shared" si="179"/>
        <v>4AWDAshleyInce</v>
      </c>
      <c r="D305" s="268" t="str">
        <f>N305&amp;COUNTIF(N$4:$N305,N305)</f>
        <v>4279823</v>
      </c>
      <c r="E305" s="268" t="str">
        <f>F305&amp;COUNTIF(F$4:$F305,F305)</f>
        <v>427984AWD2</v>
      </c>
      <c r="F305" s="268" t="str">
        <f t="shared" si="180"/>
        <v>427984AWD</v>
      </c>
      <c r="G305" s="249" t="str">
        <f>I305&amp;COUNTIF($I$4:I305,I305)</f>
        <v>4AWD27</v>
      </c>
      <c r="I305" s="249" t="s">
        <v>23</v>
      </c>
      <c r="J305" s="249" t="s">
        <v>176</v>
      </c>
      <c r="K305" s="249" t="s">
        <v>672</v>
      </c>
      <c r="L305" s="249" t="s">
        <v>490</v>
      </c>
      <c r="M305" s="249">
        <v>12.423</v>
      </c>
      <c r="N305" s="268">
        <v>42798</v>
      </c>
      <c r="O305" s="241"/>
      <c r="S305" s="249" t="str">
        <f t="shared" si="181"/>
        <v>-</v>
      </c>
      <c r="T305" s="249" t="str">
        <f t="shared" si="171"/>
        <v>4EX302</v>
      </c>
      <c r="U305" s="249">
        <v>302</v>
      </c>
      <c r="V305" s="249">
        <f t="shared" si="172"/>
        <v>0</v>
      </c>
      <c r="W305" s="249">
        <f t="shared" si="173"/>
        <v>0</v>
      </c>
      <c r="X305" s="249">
        <f t="shared" si="174"/>
        <v>0</v>
      </c>
      <c r="Y305" s="249">
        <f t="shared" si="175"/>
        <v>0</v>
      </c>
      <c r="Z305" s="249" t="str">
        <f t="shared" si="176"/>
        <v>-</v>
      </c>
      <c r="AA305" s="268">
        <f t="shared" si="177"/>
        <v>0</v>
      </c>
      <c r="AB305" s="269"/>
      <c r="BT305" s="249" t="str">
        <f>CF305&amp;COUNTIF($CF$4:CF305,CF305)</f>
        <v>FALSE182</v>
      </c>
      <c r="BU305" s="334" t="str">
        <f t="shared" si="182"/>
        <v>---</v>
      </c>
      <c r="BW305" s="241" t="str">
        <f t="shared" si="183"/>
        <v>2018302</v>
      </c>
      <c r="BX305" s="249">
        <v>302</v>
      </c>
      <c r="BY305" s="249" t="str">
        <f t="shared" si="184"/>
        <v>-</v>
      </c>
      <c r="BZ305" s="249" t="str">
        <f t="shared" si="185"/>
        <v>-</v>
      </c>
      <c r="CA305" s="249" t="str">
        <f t="shared" si="186"/>
        <v>-</v>
      </c>
      <c r="CB305" s="249" t="str">
        <f t="shared" si="187"/>
        <v>-</v>
      </c>
      <c r="CC305" s="249" t="str">
        <f t="shared" si="188"/>
        <v>-</v>
      </c>
      <c r="CD305" s="345" t="str">
        <f t="shared" si="189"/>
        <v>-</v>
      </c>
      <c r="CE305" s="249">
        <f t="array" ref="CE305">MIN(IF(C:C=BU305,M:M))</f>
        <v>0</v>
      </c>
      <c r="CF305" s="249" t="b">
        <f t="shared" si="190"/>
        <v>0</v>
      </c>
    </row>
    <row r="306" spans="1:84" x14ac:dyDescent="0.3">
      <c r="A306" s="249" t="str">
        <f>B306&amp;COUNTIF(B$4:$B306,B306)</f>
        <v>2017166</v>
      </c>
      <c r="B306" s="249">
        <f t="shared" si="178"/>
        <v>2017</v>
      </c>
      <c r="C306" s="249" t="str">
        <f t="shared" si="179"/>
        <v>4AWDCharletonMendes</v>
      </c>
      <c r="D306" s="268" t="str">
        <f>N306&amp;COUNTIF(N$4:$N306,N306)</f>
        <v>4279824</v>
      </c>
      <c r="E306" s="268" t="str">
        <f>F306&amp;COUNTIF(F$4:$F306,F306)</f>
        <v>427984AWD3</v>
      </c>
      <c r="F306" s="268" t="str">
        <f t="shared" si="180"/>
        <v>427984AWD</v>
      </c>
      <c r="G306" s="249" t="str">
        <f>I306&amp;COUNTIF($I$4:I306,I306)</f>
        <v>4AWD28</v>
      </c>
      <c r="I306" s="249" t="s">
        <v>23</v>
      </c>
      <c r="J306" s="249" t="s">
        <v>597</v>
      </c>
      <c r="K306" s="249" t="s">
        <v>598</v>
      </c>
      <c r="L306" s="249" t="s">
        <v>87</v>
      </c>
      <c r="M306" s="249">
        <v>12.558999999999999</v>
      </c>
      <c r="N306" s="268">
        <v>42798</v>
      </c>
      <c r="O306" s="241"/>
      <c r="S306" s="249" t="str">
        <f t="shared" si="181"/>
        <v>-</v>
      </c>
      <c r="T306" s="249" t="str">
        <f t="shared" si="171"/>
        <v>4EX303</v>
      </c>
      <c r="U306" s="249">
        <v>303</v>
      </c>
      <c r="V306" s="249">
        <f t="shared" si="172"/>
        <v>0</v>
      </c>
      <c r="W306" s="249">
        <f t="shared" si="173"/>
        <v>0</v>
      </c>
      <c r="X306" s="249">
        <f t="shared" si="174"/>
        <v>0</v>
      </c>
      <c r="Y306" s="249">
        <f t="shared" si="175"/>
        <v>0</v>
      </c>
      <c r="Z306" s="249" t="str">
        <f t="shared" si="176"/>
        <v>-</v>
      </c>
      <c r="AA306" s="268">
        <f t="shared" si="177"/>
        <v>0</v>
      </c>
      <c r="AB306" s="269"/>
      <c r="BT306" s="249" t="str">
        <f>CF306&amp;COUNTIF($CF$4:CF306,CF306)</f>
        <v>FALSE183</v>
      </c>
      <c r="BU306" s="334" t="str">
        <f t="shared" si="182"/>
        <v>---</v>
      </c>
      <c r="BW306" s="241" t="str">
        <f t="shared" si="183"/>
        <v>2018303</v>
      </c>
      <c r="BX306" s="249">
        <v>303</v>
      </c>
      <c r="BY306" s="249" t="str">
        <f t="shared" si="184"/>
        <v>-</v>
      </c>
      <c r="BZ306" s="249" t="str">
        <f t="shared" si="185"/>
        <v>-</v>
      </c>
      <c r="CA306" s="249" t="str">
        <f t="shared" si="186"/>
        <v>-</v>
      </c>
      <c r="CB306" s="249" t="str">
        <f t="shared" si="187"/>
        <v>-</v>
      </c>
      <c r="CC306" s="249" t="str">
        <f t="shared" si="188"/>
        <v>-</v>
      </c>
      <c r="CD306" s="345" t="str">
        <f t="shared" si="189"/>
        <v>-</v>
      </c>
      <c r="CE306" s="249">
        <f t="array" ref="CE306">MIN(IF(C:C=BU306,M:M))</f>
        <v>0</v>
      </c>
      <c r="CF306" s="249" t="b">
        <f t="shared" si="190"/>
        <v>0</v>
      </c>
    </row>
    <row r="307" spans="1:84" x14ac:dyDescent="0.3">
      <c r="A307" s="249" t="str">
        <f>B307&amp;COUNTIF(B$4:$B307,B307)</f>
        <v>2017167</v>
      </c>
      <c r="B307" s="249">
        <f t="shared" si="178"/>
        <v>2017</v>
      </c>
      <c r="C307" s="249" t="str">
        <f t="shared" si="179"/>
        <v>4AWDJuanPretorius</v>
      </c>
      <c r="D307" s="268" t="str">
        <f>N307&amp;COUNTIF(N$4:$N307,N307)</f>
        <v>4279825</v>
      </c>
      <c r="E307" s="268" t="str">
        <f>F307&amp;COUNTIF(F$4:$F307,F307)</f>
        <v>427984AWD4</v>
      </c>
      <c r="F307" s="268" t="str">
        <f t="shared" si="180"/>
        <v>427984AWD</v>
      </c>
      <c r="G307" s="249" t="str">
        <f>I307&amp;COUNTIF($I$4:I307,I307)</f>
        <v>4AWD29</v>
      </c>
      <c r="I307" s="249" t="s">
        <v>23</v>
      </c>
      <c r="J307" s="249" t="s">
        <v>709</v>
      </c>
      <c r="K307" s="249" t="s">
        <v>239</v>
      </c>
      <c r="L307" s="249" t="s">
        <v>387</v>
      </c>
      <c r="M307" s="249">
        <v>12.584</v>
      </c>
      <c r="N307" s="268">
        <v>42798</v>
      </c>
      <c r="O307" s="241"/>
      <c r="S307" s="249" t="str">
        <f t="shared" si="181"/>
        <v>-</v>
      </c>
      <c r="T307" s="249" t="str">
        <f t="shared" si="171"/>
        <v>4EX304</v>
      </c>
      <c r="U307" s="249">
        <v>304</v>
      </c>
      <c r="V307" s="249">
        <f t="shared" si="172"/>
        <v>0</v>
      </c>
      <c r="W307" s="249">
        <f t="shared" si="173"/>
        <v>0</v>
      </c>
      <c r="X307" s="249">
        <f t="shared" si="174"/>
        <v>0</v>
      </c>
      <c r="Y307" s="249">
        <f t="shared" si="175"/>
        <v>0</v>
      </c>
      <c r="Z307" s="249" t="str">
        <f t="shared" si="176"/>
        <v>-</v>
      </c>
      <c r="AA307" s="268">
        <f t="shared" si="177"/>
        <v>0</v>
      </c>
      <c r="AB307" s="269"/>
      <c r="BT307" s="249" t="str">
        <f>CF307&amp;COUNTIF($CF$4:CF307,CF307)</f>
        <v>FALSE184</v>
      </c>
      <c r="BU307" s="334" t="str">
        <f t="shared" si="182"/>
        <v>---</v>
      </c>
      <c r="BW307" s="241" t="str">
        <f t="shared" si="183"/>
        <v>2018304</v>
      </c>
      <c r="BX307" s="249">
        <v>304</v>
      </c>
      <c r="BY307" s="249" t="str">
        <f t="shared" si="184"/>
        <v>-</v>
      </c>
      <c r="BZ307" s="249" t="str">
        <f t="shared" si="185"/>
        <v>-</v>
      </c>
      <c r="CA307" s="249" t="str">
        <f t="shared" si="186"/>
        <v>-</v>
      </c>
      <c r="CB307" s="249" t="str">
        <f t="shared" si="187"/>
        <v>-</v>
      </c>
      <c r="CC307" s="249" t="str">
        <f t="shared" si="188"/>
        <v>-</v>
      </c>
      <c r="CD307" s="345" t="str">
        <f t="shared" si="189"/>
        <v>-</v>
      </c>
      <c r="CE307" s="249">
        <f t="array" ref="CE307">MIN(IF(C:C=BU307,M:M))</f>
        <v>0</v>
      </c>
      <c r="CF307" s="249" t="b">
        <f t="shared" si="190"/>
        <v>0</v>
      </c>
    </row>
    <row r="308" spans="1:84" x14ac:dyDescent="0.3">
      <c r="A308" s="249" t="str">
        <f>B308&amp;COUNTIF(B$4:$B308,B308)</f>
        <v>2017168</v>
      </c>
      <c r="B308" s="249">
        <f t="shared" si="178"/>
        <v>2017</v>
      </c>
      <c r="C308" s="249" t="str">
        <f t="shared" si="179"/>
        <v>4AWDYasirHart</v>
      </c>
      <c r="D308" s="268" t="str">
        <f>N308&amp;COUNTIF(N$4:$N308,N308)</f>
        <v>4279826</v>
      </c>
      <c r="E308" s="268" t="str">
        <f>F308&amp;COUNTIF(F$4:$F308,F308)</f>
        <v>427984AWD5</v>
      </c>
      <c r="F308" s="268" t="str">
        <f t="shared" si="180"/>
        <v>427984AWD</v>
      </c>
      <c r="G308" s="249" t="str">
        <f>I308&amp;COUNTIF($I$4:I308,I308)</f>
        <v>4AWD30</v>
      </c>
      <c r="I308" s="249" t="s">
        <v>23</v>
      </c>
      <c r="J308" s="249" t="s">
        <v>596</v>
      </c>
      <c r="K308" s="249" t="s">
        <v>591</v>
      </c>
      <c r="L308" s="249" t="s">
        <v>87</v>
      </c>
      <c r="M308" s="249">
        <v>12.657</v>
      </c>
      <c r="N308" s="268">
        <v>42798</v>
      </c>
      <c r="O308" s="241"/>
      <c r="S308" s="249" t="str">
        <f t="shared" si="181"/>
        <v>-</v>
      </c>
      <c r="T308" s="249" t="str">
        <f t="shared" si="171"/>
        <v>4EX305</v>
      </c>
      <c r="U308" s="249">
        <v>305</v>
      </c>
      <c r="V308" s="249">
        <f t="shared" si="172"/>
        <v>0</v>
      </c>
      <c r="W308" s="249">
        <f t="shared" si="173"/>
        <v>0</v>
      </c>
      <c r="X308" s="249">
        <f t="shared" si="174"/>
        <v>0</v>
      </c>
      <c r="Y308" s="249">
        <f t="shared" si="175"/>
        <v>0</v>
      </c>
      <c r="Z308" s="249" t="str">
        <f t="shared" si="176"/>
        <v>-</v>
      </c>
      <c r="AA308" s="268">
        <f t="shared" si="177"/>
        <v>0</v>
      </c>
      <c r="AB308" s="269"/>
      <c r="BT308" s="249" t="str">
        <f>CF308&amp;COUNTIF($CF$4:CF308,CF308)</f>
        <v>FALSE185</v>
      </c>
      <c r="BU308" s="334" t="str">
        <f t="shared" si="182"/>
        <v>---</v>
      </c>
      <c r="BW308" s="241" t="str">
        <f t="shared" si="183"/>
        <v>2018305</v>
      </c>
      <c r="BX308" s="249">
        <v>305</v>
      </c>
      <c r="BY308" s="249" t="str">
        <f t="shared" si="184"/>
        <v>-</v>
      </c>
      <c r="BZ308" s="249" t="str">
        <f t="shared" si="185"/>
        <v>-</v>
      </c>
      <c r="CA308" s="249" t="str">
        <f t="shared" si="186"/>
        <v>-</v>
      </c>
      <c r="CB308" s="249" t="str">
        <f t="shared" si="187"/>
        <v>-</v>
      </c>
      <c r="CC308" s="249" t="str">
        <f t="shared" si="188"/>
        <v>-</v>
      </c>
      <c r="CD308" s="345" t="str">
        <f t="shared" si="189"/>
        <v>-</v>
      </c>
      <c r="CE308" s="249">
        <f t="array" ref="CE308">MIN(IF(C:C=BU308,M:M))</f>
        <v>0</v>
      </c>
      <c r="CF308" s="249" t="b">
        <f t="shared" si="190"/>
        <v>0</v>
      </c>
    </row>
    <row r="309" spans="1:84" x14ac:dyDescent="0.3">
      <c r="A309" s="249" t="str">
        <f>B309&amp;COUNTIF(B$4:$B309,B309)</f>
        <v>2017169</v>
      </c>
      <c r="B309" s="249">
        <f t="shared" si="178"/>
        <v>2017</v>
      </c>
      <c r="C309" s="249" t="str">
        <f t="shared" si="179"/>
        <v>4AWDDuwayneVarnfield</v>
      </c>
      <c r="D309" s="268" t="str">
        <f>N309&amp;COUNTIF(N$4:$N309,N309)</f>
        <v>4279827</v>
      </c>
      <c r="E309" s="268" t="str">
        <f>F309&amp;COUNTIF(F$4:$F309,F309)</f>
        <v>427984AWD6</v>
      </c>
      <c r="F309" s="268" t="str">
        <f t="shared" si="180"/>
        <v>427984AWD</v>
      </c>
      <c r="G309" s="249" t="str">
        <f>I309&amp;COUNTIF($I$4:I309,I309)</f>
        <v>4AWD31</v>
      </c>
      <c r="I309" s="249" t="s">
        <v>23</v>
      </c>
      <c r="J309" s="249" t="s">
        <v>673</v>
      </c>
      <c r="K309" s="249" t="s">
        <v>674</v>
      </c>
      <c r="L309" s="249" t="s">
        <v>499</v>
      </c>
      <c r="M309" s="249">
        <v>13.034000000000001</v>
      </c>
      <c r="N309" s="268">
        <v>42798</v>
      </c>
      <c r="O309" s="241"/>
      <c r="S309" s="249" t="str">
        <f t="shared" si="181"/>
        <v>-</v>
      </c>
      <c r="T309" s="249" t="str">
        <f t="shared" si="171"/>
        <v>4EX306</v>
      </c>
      <c r="U309" s="249">
        <v>306</v>
      </c>
      <c r="V309" s="249">
        <f t="shared" si="172"/>
        <v>0</v>
      </c>
      <c r="W309" s="249">
        <f t="shared" si="173"/>
        <v>0</v>
      </c>
      <c r="X309" s="249">
        <f t="shared" si="174"/>
        <v>0</v>
      </c>
      <c r="Y309" s="249">
        <f t="shared" si="175"/>
        <v>0</v>
      </c>
      <c r="Z309" s="249" t="str">
        <f t="shared" si="176"/>
        <v>-</v>
      </c>
      <c r="AA309" s="268">
        <f t="shared" si="177"/>
        <v>0</v>
      </c>
      <c r="AB309" s="269"/>
      <c r="BT309" s="249" t="str">
        <f>CF309&amp;COUNTIF($CF$4:CF309,CF309)</f>
        <v>FALSE186</v>
      </c>
      <c r="BU309" s="334" t="str">
        <f t="shared" si="182"/>
        <v>---</v>
      </c>
      <c r="BW309" s="241" t="str">
        <f t="shared" si="183"/>
        <v>2018306</v>
      </c>
      <c r="BX309" s="249">
        <v>306</v>
      </c>
      <c r="BY309" s="249" t="str">
        <f t="shared" si="184"/>
        <v>-</v>
      </c>
      <c r="BZ309" s="249" t="str">
        <f t="shared" si="185"/>
        <v>-</v>
      </c>
      <c r="CA309" s="249" t="str">
        <f t="shared" si="186"/>
        <v>-</v>
      </c>
      <c r="CB309" s="249" t="str">
        <f t="shared" si="187"/>
        <v>-</v>
      </c>
      <c r="CC309" s="249" t="str">
        <f t="shared" si="188"/>
        <v>-</v>
      </c>
      <c r="CD309" s="345" t="str">
        <f t="shared" si="189"/>
        <v>-</v>
      </c>
      <c r="CE309" s="249">
        <f t="array" ref="CE309">MIN(IF(C:C=BU309,M:M))</f>
        <v>0</v>
      </c>
      <c r="CF309" s="249" t="b">
        <f t="shared" si="190"/>
        <v>0</v>
      </c>
    </row>
    <row r="310" spans="1:84" x14ac:dyDescent="0.3">
      <c r="A310" s="249" t="str">
        <f>B310&amp;COUNTIF(B$4:$B310,B310)</f>
        <v>2017170</v>
      </c>
      <c r="B310" s="249">
        <f t="shared" si="178"/>
        <v>2017</v>
      </c>
      <c r="C310" s="249" t="str">
        <f t="shared" si="179"/>
        <v>4AWDNathanPhillips</v>
      </c>
      <c r="D310" s="268" t="str">
        <f>N310&amp;COUNTIF(N$4:$N310,N310)</f>
        <v>4279828</v>
      </c>
      <c r="E310" s="268" t="str">
        <f>F310&amp;COUNTIF(F$4:$F310,F310)</f>
        <v>427984AWD7</v>
      </c>
      <c r="F310" s="268" t="str">
        <f t="shared" si="180"/>
        <v>427984AWD</v>
      </c>
      <c r="G310" s="249" t="str">
        <f>I310&amp;COUNTIF($I$4:I310,I310)</f>
        <v>4AWD32</v>
      </c>
      <c r="I310" s="249" t="s">
        <v>23</v>
      </c>
      <c r="J310" s="249" t="s">
        <v>612</v>
      </c>
      <c r="K310" s="249" t="s">
        <v>235</v>
      </c>
      <c r="L310" s="249" t="s">
        <v>460</v>
      </c>
      <c r="M310" s="249">
        <v>13.231</v>
      </c>
      <c r="N310" s="268">
        <v>42798</v>
      </c>
      <c r="O310" s="241"/>
      <c r="S310" s="249" t="str">
        <f t="shared" si="181"/>
        <v>-</v>
      </c>
      <c r="T310" s="249" t="str">
        <f t="shared" si="171"/>
        <v>4EX307</v>
      </c>
      <c r="U310" s="249">
        <v>307</v>
      </c>
      <c r="V310" s="249">
        <f t="shared" si="172"/>
        <v>0</v>
      </c>
      <c r="W310" s="249">
        <f t="shared" si="173"/>
        <v>0</v>
      </c>
      <c r="X310" s="249">
        <f t="shared" si="174"/>
        <v>0</v>
      </c>
      <c r="Y310" s="249">
        <f t="shared" si="175"/>
        <v>0</v>
      </c>
      <c r="Z310" s="249" t="str">
        <f t="shared" si="176"/>
        <v>-</v>
      </c>
      <c r="AA310" s="268">
        <f t="shared" si="177"/>
        <v>0</v>
      </c>
      <c r="AB310" s="269"/>
      <c r="BT310" s="249" t="str">
        <f>CF310&amp;COUNTIF($CF$4:CF310,CF310)</f>
        <v>FALSE187</v>
      </c>
      <c r="BU310" s="334" t="str">
        <f t="shared" si="182"/>
        <v>---</v>
      </c>
      <c r="BW310" s="241" t="str">
        <f t="shared" si="183"/>
        <v>2018307</v>
      </c>
      <c r="BX310" s="249">
        <v>307</v>
      </c>
      <c r="BY310" s="249" t="str">
        <f t="shared" si="184"/>
        <v>-</v>
      </c>
      <c r="BZ310" s="249" t="str">
        <f t="shared" si="185"/>
        <v>-</v>
      </c>
      <c r="CA310" s="249" t="str">
        <f t="shared" si="186"/>
        <v>-</v>
      </c>
      <c r="CB310" s="249" t="str">
        <f t="shared" si="187"/>
        <v>-</v>
      </c>
      <c r="CC310" s="249" t="str">
        <f t="shared" si="188"/>
        <v>-</v>
      </c>
      <c r="CD310" s="345" t="str">
        <f t="shared" si="189"/>
        <v>-</v>
      </c>
      <c r="CE310" s="249">
        <f t="array" ref="CE310">MIN(IF(C:C=BU310,M:M))</f>
        <v>0</v>
      </c>
      <c r="CF310" s="249" t="b">
        <f t="shared" si="190"/>
        <v>0</v>
      </c>
    </row>
    <row r="311" spans="1:84" x14ac:dyDescent="0.3">
      <c r="A311" s="249" t="str">
        <f>B311&amp;COUNTIF(B$4:$B311,B311)</f>
        <v>2017171</v>
      </c>
      <c r="B311" s="249">
        <f t="shared" si="178"/>
        <v>2017</v>
      </c>
      <c r="C311" s="249" t="str">
        <f t="shared" si="179"/>
        <v>5AWDBrendonRobson</v>
      </c>
      <c r="D311" s="268" t="str">
        <f>N311&amp;COUNTIF(N$4:$N311,N311)</f>
        <v>4279829</v>
      </c>
      <c r="E311" s="268" t="str">
        <f>F311&amp;COUNTIF(F$4:$F311,F311)</f>
        <v>427985AWD1</v>
      </c>
      <c r="F311" s="268" t="str">
        <f t="shared" si="180"/>
        <v>427985AWD</v>
      </c>
      <c r="G311" s="249" t="str">
        <f>I311&amp;COUNTIF($I$4:I311,I311)</f>
        <v>5AWD3</v>
      </c>
      <c r="I311" s="249" t="s">
        <v>132</v>
      </c>
      <c r="J311" s="249" t="s">
        <v>246</v>
      </c>
      <c r="K311" s="249" t="s">
        <v>710</v>
      </c>
      <c r="L311" s="249" t="s">
        <v>482</v>
      </c>
      <c r="M311" s="249">
        <v>11.743</v>
      </c>
      <c r="N311" s="268">
        <v>42798</v>
      </c>
      <c r="O311" s="241"/>
      <c r="S311" s="249" t="str">
        <f t="shared" si="181"/>
        <v>-</v>
      </c>
      <c r="T311" s="249" t="str">
        <f t="shared" si="171"/>
        <v>4EX308</v>
      </c>
      <c r="U311" s="249">
        <v>308</v>
      </c>
      <c r="V311" s="249">
        <f t="shared" si="172"/>
        <v>0</v>
      </c>
      <c r="W311" s="249">
        <f t="shared" si="173"/>
        <v>0</v>
      </c>
      <c r="X311" s="249">
        <f t="shared" si="174"/>
        <v>0</v>
      </c>
      <c r="Y311" s="249">
        <f t="shared" si="175"/>
        <v>0</v>
      </c>
      <c r="Z311" s="249" t="str">
        <f t="shared" si="176"/>
        <v>-</v>
      </c>
      <c r="AA311" s="268">
        <f t="shared" si="177"/>
        <v>0</v>
      </c>
      <c r="AB311" s="269"/>
      <c r="BT311" s="249" t="str">
        <f>CF311&amp;COUNTIF($CF$4:CF311,CF311)</f>
        <v>FALSE188</v>
      </c>
      <c r="BU311" s="334" t="str">
        <f t="shared" si="182"/>
        <v>---</v>
      </c>
      <c r="BW311" s="241" t="str">
        <f t="shared" si="183"/>
        <v>2018308</v>
      </c>
      <c r="BX311" s="249">
        <v>308</v>
      </c>
      <c r="BY311" s="249" t="str">
        <f t="shared" si="184"/>
        <v>-</v>
      </c>
      <c r="BZ311" s="249" t="str">
        <f t="shared" si="185"/>
        <v>-</v>
      </c>
      <c r="CA311" s="249" t="str">
        <f t="shared" si="186"/>
        <v>-</v>
      </c>
      <c r="CB311" s="249" t="str">
        <f t="shared" si="187"/>
        <v>-</v>
      </c>
      <c r="CC311" s="249" t="str">
        <f t="shared" si="188"/>
        <v>-</v>
      </c>
      <c r="CD311" s="345" t="str">
        <f t="shared" si="189"/>
        <v>-</v>
      </c>
      <c r="CE311" s="249">
        <f t="array" ref="CE311">MIN(IF(C:C=BU311,M:M))</f>
        <v>0</v>
      </c>
      <c r="CF311" s="249" t="b">
        <f t="shared" si="190"/>
        <v>0</v>
      </c>
    </row>
    <row r="312" spans="1:84" x14ac:dyDescent="0.3">
      <c r="A312" s="249" t="str">
        <f>B312&amp;COUNTIF(B$4:$B312,B312)</f>
        <v>2017172</v>
      </c>
      <c r="B312" s="249">
        <f t="shared" si="178"/>
        <v>2017</v>
      </c>
      <c r="C312" s="249" t="str">
        <f t="shared" si="179"/>
        <v>5AWDAmishRaga</v>
      </c>
      <c r="D312" s="268" t="str">
        <f>N312&amp;COUNTIF(N$4:$N312,N312)</f>
        <v>4279830</v>
      </c>
      <c r="E312" s="268" t="str">
        <f>F312&amp;COUNTIF(F$4:$F312,F312)</f>
        <v>427985AWD2</v>
      </c>
      <c r="F312" s="268" t="str">
        <f t="shared" si="180"/>
        <v>427985AWD</v>
      </c>
      <c r="G312" s="249" t="str">
        <f>I312&amp;COUNTIF($I$4:I312,I312)</f>
        <v>5AWD4</v>
      </c>
      <c r="I312" s="249" t="s">
        <v>132</v>
      </c>
      <c r="J312" s="249" t="s">
        <v>594</v>
      </c>
      <c r="K312" s="249" t="s">
        <v>595</v>
      </c>
      <c r="L312" s="249" t="s">
        <v>482</v>
      </c>
      <c r="M312" s="249">
        <v>11.833</v>
      </c>
      <c r="N312" s="268">
        <v>42798</v>
      </c>
      <c r="O312" s="241"/>
      <c r="S312" s="249" t="str">
        <f t="shared" si="181"/>
        <v>-</v>
      </c>
      <c r="T312" s="249" t="str">
        <f t="shared" si="171"/>
        <v>4EX309</v>
      </c>
      <c r="U312" s="249">
        <v>309</v>
      </c>
      <c r="V312" s="249">
        <f t="shared" si="172"/>
        <v>0</v>
      </c>
      <c r="W312" s="249">
        <f t="shared" si="173"/>
        <v>0</v>
      </c>
      <c r="X312" s="249">
        <f t="shared" si="174"/>
        <v>0</v>
      </c>
      <c r="Y312" s="249">
        <f t="shared" si="175"/>
        <v>0</v>
      </c>
      <c r="Z312" s="249" t="str">
        <f t="shared" si="176"/>
        <v>-</v>
      </c>
      <c r="AA312" s="268">
        <f t="shared" si="177"/>
        <v>0</v>
      </c>
      <c r="AB312" s="269"/>
      <c r="BT312" s="249" t="str">
        <f>CF312&amp;COUNTIF($CF$4:CF312,CF312)</f>
        <v>FALSE189</v>
      </c>
      <c r="BU312" s="334" t="str">
        <f t="shared" si="182"/>
        <v>---</v>
      </c>
      <c r="BW312" s="241" t="str">
        <f t="shared" si="183"/>
        <v>2018309</v>
      </c>
      <c r="BX312" s="249">
        <v>309</v>
      </c>
      <c r="BY312" s="249" t="str">
        <f t="shared" si="184"/>
        <v>-</v>
      </c>
      <c r="BZ312" s="249" t="str">
        <f t="shared" si="185"/>
        <v>-</v>
      </c>
      <c r="CA312" s="249" t="str">
        <f t="shared" si="186"/>
        <v>-</v>
      </c>
      <c r="CB312" s="249" t="str">
        <f t="shared" si="187"/>
        <v>-</v>
      </c>
      <c r="CC312" s="249" t="str">
        <f t="shared" si="188"/>
        <v>-</v>
      </c>
      <c r="CD312" s="345" t="str">
        <f t="shared" si="189"/>
        <v>-</v>
      </c>
      <c r="CE312" s="249">
        <f t="array" ref="CE312">MIN(IF(C:C=BU312,M:M))</f>
        <v>0</v>
      </c>
      <c r="CF312" s="249" t="b">
        <f t="shared" si="190"/>
        <v>0</v>
      </c>
    </row>
    <row r="313" spans="1:84" x14ac:dyDescent="0.3">
      <c r="A313" s="249" t="str">
        <f>B313&amp;COUNTIF(B$4:$B313,B313)</f>
        <v>2017173</v>
      </c>
      <c r="B313" s="249">
        <f t="shared" si="178"/>
        <v>2017</v>
      </c>
      <c r="C313" s="249" t="str">
        <f t="shared" si="179"/>
        <v>6AWDClaytonDaniels</v>
      </c>
      <c r="D313" s="268" t="str">
        <f>N313&amp;COUNTIF(N$4:$N313,N313)</f>
        <v>4279831</v>
      </c>
      <c r="E313" s="268" t="str">
        <f>F313&amp;COUNTIF(F$4:$F313,F313)</f>
        <v>427986AWD1</v>
      </c>
      <c r="F313" s="268" t="str">
        <f t="shared" si="180"/>
        <v>427986AWD</v>
      </c>
      <c r="G313" s="249" t="str">
        <f>I313&amp;COUNTIF($I$4:I313,I313)</f>
        <v>6AWD24</v>
      </c>
      <c r="I313" s="249" t="s">
        <v>84</v>
      </c>
      <c r="J313" s="249" t="s">
        <v>186</v>
      </c>
      <c r="K313" s="249" t="s">
        <v>187</v>
      </c>
      <c r="L313" s="249" t="s">
        <v>500</v>
      </c>
      <c r="M313" s="249">
        <v>12.557</v>
      </c>
      <c r="N313" s="268">
        <v>42798</v>
      </c>
      <c r="O313" s="241"/>
      <c r="S313" s="249" t="str">
        <f t="shared" si="181"/>
        <v>-</v>
      </c>
      <c r="T313" s="249" t="str">
        <f t="shared" si="171"/>
        <v>4EX310</v>
      </c>
      <c r="U313" s="249">
        <v>310</v>
      </c>
      <c r="V313" s="249">
        <f t="shared" si="172"/>
        <v>0</v>
      </c>
      <c r="W313" s="249">
        <f t="shared" si="173"/>
        <v>0</v>
      </c>
      <c r="X313" s="249">
        <f t="shared" si="174"/>
        <v>0</v>
      </c>
      <c r="Y313" s="249">
        <f t="shared" si="175"/>
        <v>0</v>
      </c>
      <c r="Z313" s="249" t="str">
        <f t="shared" si="176"/>
        <v>-</v>
      </c>
      <c r="AA313" s="268">
        <f t="shared" si="177"/>
        <v>0</v>
      </c>
      <c r="AB313" s="269"/>
      <c r="BT313" s="249" t="str">
        <f>CF313&amp;COUNTIF($CF$4:CF313,CF313)</f>
        <v>FALSE190</v>
      </c>
      <c r="BU313" s="334" t="str">
        <f t="shared" si="182"/>
        <v>---</v>
      </c>
      <c r="BW313" s="241" t="str">
        <f t="shared" si="183"/>
        <v>2018310</v>
      </c>
      <c r="BX313" s="249">
        <v>310</v>
      </c>
      <c r="BY313" s="249" t="str">
        <f t="shared" si="184"/>
        <v>-</v>
      </c>
      <c r="BZ313" s="249" t="str">
        <f t="shared" si="185"/>
        <v>-</v>
      </c>
      <c r="CA313" s="249" t="str">
        <f t="shared" si="186"/>
        <v>-</v>
      </c>
      <c r="CB313" s="249" t="str">
        <f t="shared" si="187"/>
        <v>-</v>
      </c>
      <c r="CC313" s="249" t="str">
        <f t="shared" si="188"/>
        <v>-</v>
      </c>
      <c r="CD313" s="345" t="str">
        <f t="shared" si="189"/>
        <v>-</v>
      </c>
      <c r="CE313" s="249">
        <f t="array" ref="CE313">MIN(IF(C:C=BU313,M:M))</f>
        <v>0</v>
      </c>
      <c r="CF313" s="249" t="b">
        <f t="shared" si="190"/>
        <v>0</v>
      </c>
    </row>
    <row r="314" spans="1:84" x14ac:dyDescent="0.3">
      <c r="A314" s="249" t="str">
        <f>B314&amp;COUNTIF(B$4:$B314,B314)</f>
        <v>2017174</v>
      </c>
      <c r="B314" s="249">
        <f t="shared" si="178"/>
        <v>2017</v>
      </c>
      <c r="C314" s="249" t="str">
        <f t="shared" si="179"/>
        <v>6ARTashriqRasdien</v>
      </c>
      <c r="D314" s="268" t="str">
        <f>N314&amp;COUNTIF(N$4:$N314,N314)</f>
        <v>4279832</v>
      </c>
      <c r="E314" s="268" t="str">
        <f>F314&amp;COUNTIF(F$4:$F314,F314)</f>
        <v>427986AR1</v>
      </c>
      <c r="F314" s="268" t="str">
        <f t="shared" si="180"/>
        <v>427986AR</v>
      </c>
      <c r="G314" s="249" t="str">
        <f>I314&amp;COUNTIF($I$4:I314,I314)</f>
        <v>6AR10</v>
      </c>
      <c r="I314" s="249" t="s">
        <v>93</v>
      </c>
      <c r="J314" s="249" t="s">
        <v>242</v>
      </c>
      <c r="K314" s="249" t="s">
        <v>243</v>
      </c>
      <c r="L314" s="249" t="s">
        <v>428</v>
      </c>
      <c r="M314" s="249">
        <v>14.141</v>
      </c>
      <c r="N314" s="268">
        <v>42798</v>
      </c>
      <c r="O314" s="241"/>
      <c r="S314" s="249" t="str">
        <f t="shared" si="181"/>
        <v>-</v>
      </c>
      <c r="T314" s="249" t="str">
        <f t="shared" si="171"/>
        <v>4EX311</v>
      </c>
      <c r="U314" s="249">
        <v>311</v>
      </c>
      <c r="V314" s="249">
        <f t="shared" si="172"/>
        <v>0</v>
      </c>
      <c r="W314" s="249">
        <f t="shared" si="173"/>
        <v>0</v>
      </c>
      <c r="X314" s="249">
        <f t="shared" si="174"/>
        <v>0</v>
      </c>
      <c r="Y314" s="249">
        <f t="shared" si="175"/>
        <v>0</v>
      </c>
      <c r="Z314" s="249" t="str">
        <f t="shared" si="176"/>
        <v>-</v>
      </c>
      <c r="AA314" s="268">
        <f t="shared" si="177"/>
        <v>0</v>
      </c>
      <c r="AB314" s="269"/>
      <c r="BT314" s="249" t="str">
        <f>CF314&amp;COUNTIF($CF$4:CF314,CF314)</f>
        <v>FALSE191</v>
      </c>
      <c r="BU314" s="334" t="str">
        <f t="shared" si="182"/>
        <v>---</v>
      </c>
      <c r="BW314" s="241" t="str">
        <f t="shared" si="183"/>
        <v>2018311</v>
      </c>
      <c r="BX314" s="249">
        <v>311</v>
      </c>
      <c r="BY314" s="249" t="str">
        <f t="shared" si="184"/>
        <v>-</v>
      </c>
      <c r="BZ314" s="249" t="str">
        <f t="shared" si="185"/>
        <v>-</v>
      </c>
      <c r="CA314" s="249" t="str">
        <f t="shared" si="186"/>
        <v>-</v>
      </c>
      <c r="CB314" s="249" t="str">
        <f t="shared" si="187"/>
        <v>-</v>
      </c>
      <c r="CC314" s="249" t="str">
        <f t="shared" si="188"/>
        <v>-</v>
      </c>
      <c r="CD314" s="345" t="str">
        <f t="shared" si="189"/>
        <v>-</v>
      </c>
      <c r="CE314" s="249">
        <f t="array" ref="CE314">MIN(IF(C:C=BU314,M:M))</f>
        <v>0</v>
      </c>
      <c r="CF314" s="249" t="b">
        <f t="shared" si="190"/>
        <v>0</v>
      </c>
    </row>
    <row r="315" spans="1:84" x14ac:dyDescent="0.3">
      <c r="A315" s="249" t="str">
        <f>B315&amp;COUNTIF(B$4:$B315,B315)</f>
        <v>2017175</v>
      </c>
      <c r="B315" s="249">
        <f t="shared" si="178"/>
        <v>2017</v>
      </c>
      <c r="C315" s="249" t="str">
        <f t="shared" si="179"/>
        <v>6BRCraigLawrence</v>
      </c>
      <c r="D315" s="268" t="str">
        <f>N315&amp;COUNTIF(N$4:$N315,N315)</f>
        <v>4279833</v>
      </c>
      <c r="E315" s="268" t="str">
        <f>F315&amp;COUNTIF(F$4:$F315,F315)</f>
        <v>427986BR1</v>
      </c>
      <c r="F315" s="268" t="str">
        <f t="shared" si="180"/>
        <v>427986BR</v>
      </c>
      <c r="G315" s="249" t="str">
        <f>I315&amp;COUNTIF($I$4:I315,I315)</f>
        <v>6BR12</v>
      </c>
      <c r="I315" s="249" t="s">
        <v>5</v>
      </c>
      <c r="J315" s="249" t="s">
        <v>213</v>
      </c>
      <c r="K315" s="249" t="s">
        <v>214</v>
      </c>
      <c r="L315" s="249" t="s">
        <v>485</v>
      </c>
      <c r="M315" s="249">
        <v>11.307</v>
      </c>
      <c r="N315" s="268">
        <v>42798</v>
      </c>
      <c r="O315" s="241"/>
      <c r="S315" s="249" t="str">
        <f t="shared" si="181"/>
        <v>-</v>
      </c>
      <c r="T315" s="249" t="str">
        <f t="shared" si="171"/>
        <v>4EX312</v>
      </c>
      <c r="U315" s="249">
        <v>312</v>
      </c>
      <c r="V315" s="249">
        <f t="shared" si="172"/>
        <v>0</v>
      </c>
      <c r="W315" s="249">
        <f t="shared" si="173"/>
        <v>0</v>
      </c>
      <c r="X315" s="249">
        <f t="shared" si="174"/>
        <v>0</v>
      </c>
      <c r="Y315" s="249">
        <f t="shared" si="175"/>
        <v>0</v>
      </c>
      <c r="Z315" s="249" t="str">
        <f t="shared" si="176"/>
        <v>-</v>
      </c>
      <c r="AA315" s="268">
        <f t="shared" si="177"/>
        <v>0</v>
      </c>
      <c r="AB315" s="269"/>
      <c r="BT315" s="249" t="str">
        <f>CF315&amp;COUNTIF($CF$4:CF315,CF315)</f>
        <v>FALSE192</v>
      </c>
      <c r="BU315" s="334" t="str">
        <f t="shared" si="182"/>
        <v>---</v>
      </c>
      <c r="BW315" s="241" t="str">
        <f t="shared" si="183"/>
        <v>2018312</v>
      </c>
      <c r="BX315" s="249">
        <v>312</v>
      </c>
      <c r="BY315" s="249" t="str">
        <f t="shared" si="184"/>
        <v>-</v>
      </c>
      <c r="BZ315" s="249" t="str">
        <f t="shared" si="185"/>
        <v>-</v>
      </c>
      <c r="CA315" s="249" t="str">
        <f t="shared" si="186"/>
        <v>-</v>
      </c>
      <c r="CB315" s="249" t="str">
        <f t="shared" si="187"/>
        <v>-</v>
      </c>
      <c r="CC315" s="249" t="str">
        <f t="shared" si="188"/>
        <v>-</v>
      </c>
      <c r="CD315" s="345" t="str">
        <f t="shared" si="189"/>
        <v>-</v>
      </c>
      <c r="CE315" s="249">
        <f t="array" ref="CE315">MIN(IF(C:C=BU315,M:M))</f>
        <v>0</v>
      </c>
      <c r="CF315" s="249" t="b">
        <f t="shared" si="190"/>
        <v>0</v>
      </c>
    </row>
    <row r="316" spans="1:84" x14ac:dyDescent="0.3">
      <c r="A316" s="249" t="str">
        <f>B316&amp;COUNTIF(B$4:$B316,B316)</f>
        <v>2017176</v>
      </c>
      <c r="B316" s="249">
        <f t="shared" si="178"/>
        <v>2017</v>
      </c>
      <c r="C316" s="249" t="str">
        <f t="shared" si="179"/>
        <v>6BRKyleHodgkinson</v>
      </c>
      <c r="D316" s="268" t="str">
        <f>N316&amp;COUNTIF(N$4:$N316,N316)</f>
        <v>4279834</v>
      </c>
      <c r="E316" s="268" t="str">
        <f>F316&amp;COUNTIF(F$4:$F316,F316)</f>
        <v>427986BR2</v>
      </c>
      <c r="F316" s="268" t="str">
        <f t="shared" si="180"/>
        <v>427986BR</v>
      </c>
      <c r="G316" s="249" t="str">
        <f>I316&amp;COUNTIF($I$4:I316,I316)</f>
        <v>6BR13</v>
      </c>
      <c r="I316" s="249" t="s">
        <v>5</v>
      </c>
      <c r="J316" s="249" t="s">
        <v>711</v>
      </c>
      <c r="K316" s="249" t="s">
        <v>712</v>
      </c>
      <c r="L316" s="249" t="s">
        <v>515</v>
      </c>
      <c r="M316" s="249">
        <v>12.685</v>
      </c>
      <c r="N316" s="268">
        <v>42798</v>
      </c>
      <c r="O316" s="241"/>
      <c r="S316" s="249" t="str">
        <f t="shared" si="181"/>
        <v>-</v>
      </c>
      <c r="T316" s="249" t="str">
        <f t="shared" si="171"/>
        <v>4EX313</v>
      </c>
      <c r="U316" s="249">
        <v>313</v>
      </c>
      <c r="V316" s="249">
        <f t="shared" si="172"/>
        <v>0</v>
      </c>
      <c r="W316" s="249">
        <f t="shared" si="173"/>
        <v>0</v>
      </c>
      <c r="X316" s="249">
        <f t="shared" si="174"/>
        <v>0</v>
      </c>
      <c r="Y316" s="249">
        <f t="shared" si="175"/>
        <v>0</v>
      </c>
      <c r="Z316" s="249" t="str">
        <f t="shared" si="176"/>
        <v>-</v>
      </c>
      <c r="AA316" s="268">
        <f t="shared" si="177"/>
        <v>0</v>
      </c>
      <c r="AB316" s="269"/>
      <c r="BT316" s="249" t="str">
        <f>CF316&amp;COUNTIF($CF$4:CF316,CF316)</f>
        <v>FALSE193</v>
      </c>
      <c r="BU316" s="334" t="str">
        <f t="shared" si="182"/>
        <v>---</v>
      </c>
      <c r="BW316" s="241" t="str">
        <f t="shared" si="183"/>
        <v>2018313</v>
      </c>
      <c r="BX316" s="249">
        <v>313</v>
      </c>
      <c r="BY316" s="249" t="str">
        <f t="shared" si="184"/>
        <v>-</v>
      </c>
      <c r="BZ316" s="249" t="str">
        <f t="shared" si="185"/>
        <v>-</v>
      </c>
      <c r="CA316" s="249" t="str">
        <f t="shared" si="186"/>
        <v>-</v>
      </c>
      <c r="CB316" s="249" t="str">
        <f t="shared" si="187"/>
        <v>-</v>
      </c>
      <c r="CC316" s="249" t="str">
        <f t="shared" si="188"/>
        <v>-</v>
      </c>
      <c r="CD316" s="345" t="str">
        <f t="shared" si="189"/>
        <v>-</v>
      </c>
      <c r="CE316" s="249">
        <f t="array" ref="CE316">MIN(IF(C:C=BU316,M:M))</f>
        <v>0</v>
      </c>
      <c r="CF316" s="249" t="b">
        <f t="shared" si="190"/>
        <v>0</v>
      </c>
    </row>
    <row r="317" spans="1:84" x14ac:dyDescent="0.3">
      <c r="A317" s="249" t="str">
        <f>B317&amp;COUNTIF(B$4:$B317,B317)</f>
        <v>2017177</v>
      </c>
      <c r="B317" s="249">
        <f t="shared" si="178"/>
        <v>2017</v>
      </c>
      <c r="C317" s="249" t="str">
        <f t="shared" si="179"/>
        <v>EXViswanathanWilliams</v>
      </c>
      <c r="D317" s="268" t="str">
        <f>N317&amp;COUNTIF(N$4:$N317,N317)</f>
        <v>4279835</v>
      </c>
      <c r="E317" s="268" t="str">
        <f>F317&amp;COUNTIF(F$4:$F317,F317)</f>
        <v>42798EX1</v>
      </c>
      <c r="F317" s="268" t="str">
        <f t="shared" si="180"/>
        <v>42798EX</v>
      </c>
      <c r="G317" s="249" t="str">
        <f>I317&amp;COUNTIF($I$4:I317,I317)</f>
        <v>EX11</v>
      </c>
      <c r="I317" s="249" t="s">
        <v>130</v>
      </c>
      <c r="J317" s="249" t="s">
        <v>586</v>
      </c>
      <c r="K317" s="249" t="s">
        <v>264</v>
      </c>
      <c r="L317" s="249" t="s">
        <v>429</v>
      </c>
      <c r="M317" s="249">
        <v>10.728999999999999</v>
      </c>
      <c r="N317" s="268">
        <v>42798</v>
      </c>
      <c r="O317" s="241"/>
      <c r="S317" s="249" t="str">
        <f t="shared" si="181"/>
        <v>-</v>
      </c>
      <c r="T317" s="249" t="str">
        <f t="shared" si="171"/>
        <v>4EX314</v>
      </c>
      <c r="U317" s="249">
        <v>314</v>
      </c>
      <c r="V317" s="249">
        <f t="shared" si="172"/>
        <v>0</v>
      </c>
      <c r="W317" s="249">
        <f t="shared" si="173"/>
        <v>0</v>
      </c>
      <c r="X317" s="249">
        <f t="shared" si="174"/>
        <v>0</v>
      </c>
      <c r="Y317" s="249">
        <f t="shared" si="175"/>
        <v>0</v>
      </c>
      <c r="Z317" s="249" t="str">
        <f t="shared" si="176"/>
        <v>-</v>
      </c>
      <c r="AA317" s="268">
        <f t="shared" si="177"/>
        <v>0</v>
      </c>
      <c r="AB317" s="269"/>
      <c r="BT317" s="249" t="str">
        <f>CF317&amp;COUNTIF($CF$4:CF317,CF317)</f>
        <v>FALSE194</v>
      </c>
      <c r="BU317" s="334" t="str">
        <f t="shared" si="182"/>
        <v>---</v>
      </c>
      <c r="BW317" s="241" t="str">
        <f t="shared" si="183"/>
        <v>2018314</v>
      </c>
      <c r="BX317" s="249">
        <v>314</v>
      </c>
      <c r="BY317" s="249" t="str">
        <f t="shared" si="184"/>
        <v>-</v>
      </c>
      <c r="BZ317" s="249" t="str">
        <f t="shared" si="185"/>
        <v>-</v>
      </c>
      <c r="CA317" s="249" t="str">
        <f t="shared" si="186"/>
        <v>-</v>
      </c>
      <c r="CB317" s="249" t="str">
        <f t="shared" si="187"/>
        <v>-</v>
      </c>
      <c r="CC317" s="249" t="str">
        <f t="shared" si="188"/>
        <v>-</v>
      </c>
      <c r="CD317" s="345" t="str">
        <f t="shared" si="189"/>
        <v>-</v>
      </c>
      <c r="CE317" s="249">
        <f t="array" ref="CE317">MIN(IF(C:C=BU317,M:M))</f>
        <v>0</v>
      </c>
      <c r="CF317" s="249" t="b">
        <f t="shared" si="190"/>
        <v>0</v>
      </c>
    </row>
    <row r="318" spans="1:84" x14ac:dyDescent="0.3">
      <c r="A318" s="249" t="str">
        <f>B318&amp;COUNTIF(B$4:$B318,B318)</f>
        <v>2017178</v>
      </c>
      <c r="B318" s="249">
        <f t="shared" si="178"/>
        <v>2017</v>
      </c>
      <c r="C318" s="249" t="str">
        <f t="shared" si="179"/>
        <v>6AWDNeereshHiralal</v>
      </c>
      <c r="D318" s="268" t="str">
        <f>N318&amp;COUNTIF(N$4:$N318,N318)</f>
        <v>4279836</v>
      </c>
      <c r="E318" s="268" t="str">
        <f>F318&amp;COUNTIF(F$4:$F318,F318)</f>
        <v>427986AWD2</v>
      </c>
      <c r="F318" s="268" t="str">
        <f t="shared" si="180"/>
        <v>427986AWD</v>
      </c>
      <c r="G318" s="249" t="str">
        <f>I318&amp;COUNTIF($I$4:I318,I318)</f>
        <v>6AWD25</v>
      </c>
      <c r="I318" s="249" t="s">
        <v>84</v>
      </c>
      <c r="J318" s="249" t="s">
        <v>713</v>
      </c>
      <c r="K318" s="249" t="s">
        <v>714</v>
      </c>
      <c r="L318" s="249" t="s">
        <v>429</v>
      </c>
      <c r="M318" s="249">
        <v>11.295999999999999</v>
      </c>
      <c r="N318" s="268">
        <v>42798</v>
      </c>
      <c r="O318" s="241"/>
      <c r="S318" s="249" t="str">
        <f t="shared" si="181"/>
        <v>-</v>
      </c>
      <c r="T318" s="249" t="str">
        <f t="shared" si="171"/>
        <v>4EX315</v>
      </c>
      <c r="U318" s="249">
        <v>315</v>
      </c>
      <c r="V318" s="249">
        <f t="shared" si="172"/>
        <v>0</v>
      </c>
      <c r="W318" s="249">
        <f t="shared" si="173"/>
        <v>0</v>
      </c>
      <c r="X318" s="249">
        <f t="shared" si="174"/>
        <v>0</v>
      </c>
      <c r="Y318" s="249">
        <f t="shared" si="175"/>
        <v>0</v>
      </c>
      <c r="Z318" s="249" t="str">
        <f t="shared" si="176"/>
        <v>-</v>
      </c>
      <c r="AA318" s="268">
        <f t="shared" si="177"/>
        <v>0</v>
      </c>
      <c r="AB318" s="269"/>
      <c r="BT318" s="249" t="str">
        <f>CF318&amp;COUNTIF($CF$4:CF318,CF318)</f>
        <v>FALSE195</v>
      </c>
      <c r="BU318" s="334" t="str">
        <f t="shared" si="182"/>
        <v>---</v>
      </c>
      <c r="BW318" s="241" t="str">
        <f t="shared" si="183"/>
        <v>2018315</v>
      </c>
      <c r="BX318" s="249">
        <v>315</v>
      </c>
      <c r="BY318" s="249" t="str">
        <f t="shared" si="184"/>
        <v>-</v>
      </c>
      <c r="BZ318" s="249" t="str">
        <f t="shared" si="185"/>
        <v>-</v>
      </c>
      <c r="CA318" s="249" t="str">
        <f t="shared" si="186"/>
        <v>-</v>
      </c>
      <c r="CB318" s="249" t="str">
        <f t="shared" si="187"/>
        <v>-</v>
      </c>
      <c r="CC318" s="249" t="str">
        <f t="shared" si="188"/>
        <v>-</v>
      </c>
      <c r="CD318" s="345" t="str">
        <f t="shared" si="189"/>
        <v>-</v>
      </c>
      <c r="CE318" s="249">
        <f t="array" ref="CE318">MIN(IF(C:C=BU318,M:M))</f>
        <v>0</v>
      </c>
      <c r="CF318" s="249" t="b">
        <f t="shared" si="190"/>
        <v>0</v>
      </c>
    </row>
    <row r="319" spans="1:84" x14ac:dyDescent="0.3">
      <c r="A319" s="249" t="str">
        <f>B319&amp;COUNTIF(B$4:$B319,B319)</f>
        <v>2017179</v>
      </c>
      <c r="B319" s="249">
        <f t="shared" si="178"/>
        <v>2017</v>
      </c>
      <c r="C319" s="249" t="str">
        <f t="shared" si="179"/>
        <v>6CRShaibSambo</v>
      </c>
      <c r="D319" s="268" t="str">
        <f>N319&amp;COUNTIF(N$4:$N319,N319)</f>
        <v>4279837</v>
      </c>
      <c r="E319" s="268" t="str">
        <f>F319&amp;COUNTIF(F$4:$F319,F319)</f>
        <v>427986CR1</v>
      </c>
      <c r="F319" s="268" t="str">
        <f t="shared" si="180"/>
        <v>427986CR</v>
      </c>
      <c r="G319" s="249" t="str">
        <f>I319&amp;COUNTIF($I$4:I319,I319)</f>
        <v>6CR3</v>
      </c>
      <c r="I319" s="249" t="s">
        <v>3</v>
      </c>
      <c r="J319" s="249" t="s">
        <v>715</v>
      </c>
      <c r="K319" s="249" t="s">
        <v>716</v>
      </c>
      <c r="L319" s="249" t="s">
        <v>516</v>
      </c>
      <c r="M319" s="249">
        <v>11.339</v>
      </c>
      <c r="N319" s="268">
        <v>42798</v>
      </c>
      <c r="O319" s="241"/>
      <c r="S319" s="249" t="str">
        <f t="shared" si="181"/>
        <v>-</v>
      </c>
      <c r="T319" s="249" t="str">
        <f t="shared" si="171"/>
        <v>4EX316</v>
      </c>
      <c r="U319" s="249">
        <v>316</v>
      </c>
      <c r="V319" s="249">
        <f t="shared" si="172"/>
        <v>0</v>
      </c>
      <c r="W319" s="249">
        <f t="shared" si="173"/>
        <v>0</v>
      </c>
      <c r="X319" s="249">
        <f t="shared" si="174"/>
        <v>0</v>
      </c>
      <c r="Y319" s="249">
        <f t="shared" si="175"/>
        <v>0</v>
      </c>
      <c r="Z319" s="249" t="str">
        <f t="shared" si="176"/>
        <v>-</v>
      </c>
      <c r="AA319" s="268">
        <f t="shared" si="177"/>
        <v>0</v>
      </c>
      <c r="AB319" s="269"/>
      <c r="BT319" s="249" t="str">
        <f>CF319&amp;COUNTIF($CF$4:CF319,CF319)</f>
        <v>FALSE196</v>
      </c>
      <c r="BU319" s="334" t="str">
        <f t="shared" si="182"/>
        <v>---</v>
      </c>
      <c r="BW319" s="241" t="str">
        <f t="shared" si="183"/>
        <v>2018316</v>
      </c>
      <c r="BX319" s="249">
        <v>316</v>
      </c>
      <c r="BY319" s="249" t="str">
        <f t="shared" si="184"/>
        <v>-</v>
      </c>
      <c r="BZ319" s="249" t="str">
        <f t="shared" si="185"/>
        <v>-</v>
      </c>
      <c r="CA319" s="249" t="str">
        <f t="shared" si="186"/>
        <v>-</v>
      </c>
      <c r="CB319" s="249" t="str">
        <f t="shared" si="187"/>
        <v>-</v>
      </c>
      <c r="CC319" s="249" t="str">
        <f t="shared" si="188"/>
        <v>-</v>
      </c>
      <c r="CD319" s="345" t="str">
        <f t="shared" si="189"/>
        <v>-</v>
      </c>
      <c r="CE319" s="249">
        <f t="array" ref="CE319">MIN(IF(C:C=BU319,M:M))</f>
        <v>0</v>
      </c>
      <c r="CF319" s="249" t="b">
        <f t="shared" si="190"/>
        <v>0</v>
      </c>
    </row>
    <row r="320" spans="1:84" x14ac:dyDescent="0.3">
      <c r="A320" s="249" t="str">
        <f>B320&amp;COUNTIF(B$4:$B320,B320)</f>
        <v>2017180</v>
      </c>
      <c r="B320" s="249">
        <f t="shared" si="178"/>
        <v>2017</v>
      </c>
      <c r="C320" s="249" t="str">
        <f t="shared" si="179"/>
        <v>6CRIsmailBorez</v>
      </c>
      <c r="D320" s="268" t="str">
        <f>N320&amp;COUNTIF(N$4:$N320,N320)</f>
        <v>4279838</v>
      </c>
      <c r="E320" s="268" t="str">
        <f>F320&amp;COUNTIF(F$4:$F320,F320)</f>
        <v>427986CR2</v>
      </c>
      <c r="F320" s="268" t="str">
        <f t="shared" si="180"/>
        <v>427986CR</v>
      </c>
      <c r="G320" s="249" t="str">
        <f>I320&amp;COUNTIF($I$4:I320,I320)</f>
        <v>6CR4</v>
      </c>
      <c r="I320" s="249" t="s">
        <v>3</v>
      </c>
      <c r="J320" s="249" t="s">
        <v>717</v>
      </c>
      <c r="K320" s="249" t="s">
        <v>718</v>
      </c>
      <c r="L320" s="249" t="s">
        <v>445</v>
      </c>
      <c r="M320" s="249">
        <v>11.592000000000001</v>
      </c>
      <c r="N320" s="268">
        <v>42798</v>
      </c>
      <c r="O320" s="241"/>
      <c r="S320" s="249" t="str">
        <f t="shared" si="181"/>
        <v>-</v>
      </c>
      <c r="T320" s="249" t="str">
        <f t="shared" si="171"/>
        <v>4EX317</v>
      </c>
      <c r="U320" s="249">
        <v>317</v>
      </c>
      <c r="V320" s="249">
        <f t="shared" si="172"/>
        <v>0</v>
      </c>
      <c r="W320" s="249">
        <f t="shared" si="173"/>
        <v>0</v>
      </c>
      <c r="X320" s="249">
        <f t="shared" si="174"/>
        <v>0</v>
      </c>
      <c r="Y320" s="249">
        <f t="shared" si="175"/>
        <v>0</v>
      </c>
      <c r="Z320" s="249" t="str">
        <f t="shared" si="176"/>
        <v>-</v>
      </c>
      <c r="AA320" s="268">
        <f t="shared" si="177"/>
        <v>0</v>
      </c>
      <c r="AB320" s="269"/>
      <c r="BT320" s="249" t="str">
        <f>CF320&amp;COUNTIF($CF$4:CF320,CF320)</f>
        <v>FALSE197</v>
      </c>
      <c r="BU320" s="334" t="str">
        <f t="shared" si="182"/>
        <v>---</v>
      </c>
      <c r="BW320" s="241" t="str">
        <f t="shared" si="183"/>
        <v>2018317</v>
      </c>
      <c r="BX320" s="249">
        <v>317</v>
      </c>
      <c r="BY320" s="249" t="str">
        <f t="shared" si="184"/>
        <v>-</v>
      </c>
      <c r="BZ320" s="249" t="str">
        <f t="shared" si="185"/>
        <v>-</v>
      </c>
      <c r="CA320" s="249" t="str">
        <f t="shared" si="186"/>
        <v>-</v>
      </c>
      <c r="CB320" s="249" t="str">
        <f t="shared" si="187"/>
        <v>-</v>
      </c>
      <c r="CC320" s="249" t="str">
        <f t="shared" si="188"/>
        <v>-</v>
      </c>
      <c r="CD320" s="345" t="str">
        <f t="shared" si="189"/>
        <v>-</v>
      </c>
      <c r="CE320" s="249">
        <f t="array" ref="CE320">MIN(IF(C:C=BU320,M:M))</f>
        <v>0</v>
      </c>
      <c r="CF320" s="249" t="b">
        <f t="shared" si="190"/>
        <v>0</v>
      </c>
    </row>
    <row r="321" spans="1:84" x14ac:dyDescent="0.3">
      <c r="A321" s="249" t="str">
        <f>B321&amp;COUNTIF(B$4:$B321,B321)</f>
        <v>2017181</v>
      </c>
      <c r="B321" s="249">
        <f t="shared" si="178"/>
        <v>2017</v>
      </c>
      <c r="C321" s="249" t="str">
        <f t="shared" si="179"/>
        <v>6AWDJacquesKlase</v>
      </c>
      <c r="D321" s="268" t="str">
        <f>N321&amp;COUNTIF(N$4:$N321,N321)</f>
        <v>4279839</v>
      </c>
      <c r="E321" s="268" t="str">
        <f>F321&amp;COUNTIF(F$4:$F321,F321)</f>
        <v>427986AWD3</v>
      </c>
      <c r="F321" s="268" t="str">
        <f t="shared" si="180"/>
        <v>427986AWD</v>
      </c>
      <c r="G321" s="249" t="str">
        <f>I321&amp;COUNTIF($I$4:I321,I321)</f>
        <v>6AWD26</v>
      </c>
      <c r="I321" s="249" t="s">
        <v>84</v>
      </c>
      <c r="J321" s="249" t="s">
        <v>210</v>
      </c>
      <c r="K321" s="249" t="s">
        <v>211</v>
      </c>
      <c r="L321" s="249" t="s">
        <v>429</v>
      </c>
      <c r="M321" s="249">
        <v>11.651999999999999</v>
      </c>
      <c r="N321" s="268">
        <v>42798</v>
      </c>
      <c r="O321" s="241"/>
      <c r="S321" s="249" t="str">
        <f t="shared" si="181"/>
        <v>-</v>
      </c>
      <c r="T321" s="249" t="str">
        <f t="shared" si="171"/>
        <v>4EX318</v>
      </c>
      <c r="U321" s="249">
        <v>318</v>
      </c>
      <c r="V321" s="249">
        <f t="shared" si="172"/>
        <v>0</v>
      </c>
      <c r="W321" s="249">
        <f t="shared" si="173"/>
        <v>0</v>
      </c>
      <c r="X321" s="249">
        <f t="shared" si="174"/>
        <v>0</v>
      </c>
      <c r="Y321" s="249">
        <f t="shared" si="175"/>
        <v>0</v>
      </c>
      <c r="Z321" s="249" t="str">
        <f t="shared" si="176"/>
        <v>-</v>
      </c>
      <c r="AA321" s="268">
        <f t="shared" si="177"/>
        <v>0</v>
      </c>
      <c r="AB321" s="269"/>
      <c r="BT321" s="249" t="str">
        <f>CF321&amp;COUNTIF($CF$4:CF321,CF321)</f>
        <v>FALSE198</v>
      </c>
      <c r="BU321" s="334" t="str">
        <f t="shared" si="182"/>
        <v>---</v>
      </c>
      <c r="BW321" s="241" t="str">
        <f t="shared" si="183"/>
        <v>2018318</v>
      </c>
      <c r="BX321" s="249">
        <v>318</v>
      </c>
      <c r="BY321" s="249" t="str">
        <f t="shared" si="184"/>
        <v>-</v>
      </c>
      <c r="BZ321" s="249" t="str">
        <f t="shared" si="185"/>
        <v>-</v>
      </c>
      <c r="CA321" s="249" t="str">
        <f t="shared" si="186"/>
        <v>-</v>
      </c>
      <c r="CB321" s="249" t="str">
        <f t="shared" si="187"/>
        <v>-</v>
      </c>
      <c r="CC321" s="249" t="str">
        <f t="shared" si="188"/>
        <v>-</v>
      </c>
      <c r="CD321" s="345" t="str">
        <f t="shared" si="189"/>
        <v>-</v>
      </c>
      <c r="CE321" s="249">
        <f t="array" ref="CE321">MIN(IF(C:C=BU321,M:M))</f>
        <v>0</v>
      </c>
      <c r="CF321" s="249" t="b">
        <f t="shared" si="190"/>
        <v>0</v>
      </c>
    </row>
    <row r="322" spans="1:84" x14ac:dyDescent="0.3">
      <c r="A322" s="249" t="str">
        <f>B322&amp;COUNTIF(B$4:$B322,B322)</f>
        <v>2017182</v>
      </c>
      <c r="B322" s="249">
        <f t="shared" si="178"/>
        <v>2017</v>
      </c>
      <c r="C322" s="249" t="str">
        <f t="shared" si="179"/>
        <v>6AWDTheunisVan Schalkwyk</v>
      </c>
      <c r="D322" s="268" t="str">
        <f>N322&amp;COUNTIF(N$4:$N322,N322)</f>
        <v>4279840</v>
      </c>
      <c r="E322" s="268" t="str">
        <f>F322&amp;COUNTIF(F$4:$F322,F322)</f>
        <v>427986AWD4</v>
      </c>
      <c r="F322" s="268" t="str">
        <f t="shared" si="180"/>
        <v>427986AWD</v>
      </c>
      <c r="G322" s="249" t="str">
        <f>I322&amp;COUNTIF($I$4:I322,I322)</f>
        <v>6AWD27</v>
      </c>
      <c r="I322" s="249" t="s">
        <v>84</v>
      </c>
      <c r="J322" s="249" t="s">
        <v>261</v>
      </c>
      <c r="K322" s="249" t="s">
        <v>814</v>
      </c>
      <c r="L322" s="249" t="s">
        <v>429</v>
      </c>
      <c r="M322" s="249">
        <v>12.163</v>
      </c>
      <c r="N322" s="268">
        <v>42798</v>
      </c>
      <c r="O322" s="241"/>
      <c r="S322" s="249" t="str">
        <f t="shared" si="181"/>
        <v>-</v>
      </c>
      <c r="T322" s="249" t="str">
        <f t="shared" si="171"/>
        <v>4EX319</v>
      </c>
      <c r="U322" s="249">
        <v>319</v>
      </c>
      <c r="V322" s="249">
        <f t="shared" si="172"/>
        <v>0</v>
      </c>
      <c r="W322" s="249">
        <f t="shared" si="173"/>
        <v>0</v>
      </c>
      <c r="X322" s="249">
        <f t="shared" si="174"/>
        <v>0</v>
      </c>
      <c r="Y322" s="249">
        <f t="shared" si="175"/>
        <v>0</v>
      </c>
      <c r="Z322" s="249" t="str">
        <f t="shared" si="176"/>
        <v>-</v>
      </c>
      <c r="AA322" s="268">
        <f t="shared" si="177"/>
        <v>0</v>
      </c>
      <c r="AB322" s="269"/>
      <c r="BT322" s="249" t="str">
        <f>CF322&amp;COUNTIF($CF$4:CF322,CF322)</f>
        <v>FALSE199</v>
      </c>
      <c r="BU322" s="334" t="str">
        <f t="shared" si="182"/>
        <v>---</v>
      </c>
      <c r="BW322" s="241" t="str">
        <f t="shared" si="183"/>
        <v>2018319</v>
      </c>
      <c r="BX322" s="249">
        <v>319</v>
      </c>
      <c r="BY322" s="249" t="str">
        <f t="shared" si="184"/>
        <v>-</v>
      </c>
      <c r="BZ322" s="249" t="str">
        <f t="shared" si="185"/>
        <v>-</v>
      </c>
      <c r="CA322" s="249" t="str">
        <f t="shared" si="186"/>
        <v>-</v>
      </c>
      <c r="CB322" s="249" t="str">
        <f t="shared" si="187"/>
        <v>-</v>
      </c>
      <c r="CC322" s="249" t="str">
        <f t="shared" si="188"/>
        <v>-</v>
      </c>
      <c r="CD322" s="345" t="str">
        <f t="shared" si="189"/>
        <v>-</v>
      </c>
      <c r="CE322" s="249">
        <f t="array" ref="CE322">MIN(IF(C:C=BU322,M:M))</f>
        <v>0</v>
      </c>
      <c r="CF322" s="249" t="b">
        <f t="shared" si="190"/>
        <v>0</v>
      </c>
    </row>
    <row r="323" spans="1:84" x14ac:dyDescent="0.3">
      <c r="A323" s="249" t="str">
        <f>B323&amp;COUNTIF(B$4:$B323,B323)</f>
        <v>2017183</v>
      </c>
      <c r="B323" s="249">
        <f t="shared" si="178"/>
        <v>2017</v>
      </c>
      <c r="C323" s="249" t="str">
        <f t="shared" si="179"/>
        <v>8APieterVan Loggenberg</v>
      </c>
      <c r="D323" s="268" t="str">
        <f>N323&amp;COUNTIF(N$4:$N323,N323)</f>
        <v>4279841</v>
      </c>
      <c r="E323" s="268" t="str">
        <f>F323&amp;COUNTIF(F$4:$F323,F323)</f>
        <v>427988A2</v>
      </c>
      <c r="F323" s="268" t="str">
        <f t="shared" si="180"/>
        <v>427988A</v>
      </c>
      <c r="G323" s="249" t="str">
        <f>I323&amp;COUNTIF($I$4:I323,I323)</f>
        <v>8A10</v>
      </c>
      <c r="I323" s="249" t="s">
        <v>6</v>
      </c>
      <c r="J323" s="249" t="s">
        <v>719</v>
      </c>
      <c r="K323" s="249" t="s">
        <v>817</v>
      </c>
      <c r="L323" s="249" t="s">
        <v>517</v>
      </c>
      <c r="M323" s="249">
        <v>13.449</v>
      </c>
      <c r="N323" s="268">
        <v>42798</v>
      </c>
      <c r="O323" s="241"/>
      <c r="S323" s="249" t="str">
        <f t="shared" si="181"/>
        <v>-</v>
      </c>
      <c r="T323" s="249" t="str">
        <f t="shared" si="171"/>
        <v>4EX320</v>
      </c>
      <c r="U323" s="249">
        <v>320</v>
      </c>
      <c r="V323" s="249">
        <f t="shared" si="172"/>
        <v>0</v>
      </c>
      <c r="W323" s="249">
        <f t="shared" si="173"/>
        <v>0</v>
      </c>
      <c r="X323" s="249">
        <f t="shared" si="174"/>
        <v>0</v>
      </c>
      <c r="Y323" s="249">
        <f t="shared" si="175"/>
        <v>0</v>
      </c>
      <c r="Z323" s="249" t="str">
        <f t="shared" si="176"/>
        <v>-</v>
      </c>
      <c r="AA323" s="268">
        <f t="shared" si="177"/>
        <v>0</v>
      </c>
      <c r="AB323" s="269"/>
      <c r="BT323" s="249" t="str">
        <f>CF323&amp;COUNTIF($CF$4:CF323,CF323)</f>
        <v>FALSE200</v>
      </c>
      <c r="BU323" s="334" t="str">
        <f t="shared" si="182"/>
        <v>---</v>
      </c>
      <c r="BW323" s="241" t="str">
        <f t="shared" si="183"/>
        <v>2018320</v>
      </c>
      <c r="BX323" s="249">
        <v>320</v>
      </c>
      <c r="BY323" s="249" t="str">
        <f t="shared" si="184"/>
        <v>-</v>
      </c>
      <c r="BZ323" s="249" t="str">
        <f t="shared" si="185"/>
        <v>-</v>
      </c>
      <c r="CA323" s="249" t="str">
        <f t="shared" si="186"/>
        <v>-</v>
      </c>
      <c r="CB323" s="249" t="str">
        <f t="shared" si="187"/>
        <v>-</v>
      </c>
      <c r="CC323" s="249" t="str">
        <f t="shared" si="188"/>
        <v>-</v>
      </c>
      <c r="CD323" s="345" t="str">
        <f t="shared" si="189"/>
        <v>-</v>
      </c>
      <c r="CE323" s="249">
        <f t="array" ref="CE323">MIN(IF(C:C=BU323,M:M))</f>
        <v>0</v>
      </c>
      <c r="CF323" s="249" t="b">
        <f t="shared" si="190"/>
        <v>0</v>
      </c>
    </row>
    <row r="324" spans="1:84" x14ac:dyDescent="0.3">
      <c r="A324" s="249" t="str">
        <f>B324&amp;COUNTIF(B$4:$B324,B324)</f>
        <v>2018132</v>
      </c>
      <c r="B324" s="249">
        <f t="shared" si="178"/>
        <v>2018</v>
      </c>
      <c r="C324" s="249" t="str">
        <f t="shared" si="179"/>
        <v>8ANaseemAhmed</v>
      </c>
      <c r="D324" s="268" t="str">
        <f>N324&amp;COUNTIF(N$4:$N324,N324)</f>
        <v>4316253</v>
      </c>
      <c r="E324" s="268" t="str">
        <f>F324&amp;COUNTIF(F$4:$F324,F324)</f>
        <v>431628A2</v>
      </c>
      <c r="F324" s="268" t="str">
        <f t="shared" si="180"/>
        <v>431628A</v>
      </c>
      <c r="G324" s="249" t="str">
        <f>I324&amp;COUNTIF($I$4:I324,I324)</f>
        <v>8A11</v>
      </c>
      <c r="I324" s="249" t="s">
        <v>6</v>
      </c>
      <c r="J324" s="249" t="s">
        <v>169</v>
      </c>
      <c r="K324" s="249" t="s">
        <v>170</v>
      </c>
      <c r="L324" s="249" t="s">
        <v>455</v>
      </c>
      <c r="M324" s="249">
        <v>13.601000000000001</v>
      </c>
      <c r="N324" s="268">
        <v>43162</v>
      </c>
      <c r="O324" s="241"/>
      <c r="S324" s="249" t="str">
        <f t="shared" si="181"/>
        <v>-</v>
      </c>
      <c r="T324" s="249" t="str">
        <f t="shared" ref="T324:T387" si="191">$AW$2&amp;U324</f>
        <v>4EX321</v>
      </c>
      <c r="U324" s="249">
        <v>321</v>
      </c>
      <c r="V324" s="249">
        <f t="shared" ref="V324:V387" si="192">IF(ISERROR(VLOOKUP($T324,$G:$N,3,0)),0,VLOOKUP($T324,$G:$N,3,0))</f>
        <v>0</v>
      </c>
      <c r="W324" s="249">
        <f t="shared" ref="W324:W387" si="193">IF(ISERROR(VLOOKUP($T324,$G:$N,3,0)),0,VLOOKUP($T324,$G:$N,4,0))</f>
        <v>0</v>
      </c>
      <c r="X324" s="249">
        <f t="shared" ref="X324:X387" si="194">IF(ISERROR(VLOOKUP($T324,$G:$N,3,0)),0,VLOOKUP($T324,$G:$N,5,0))</f>
        <v>0</v>
      </c>
      <c r="Y324" s="249">
        <f t="shared" ref="Y324:Y387" si="195">IF(ISERROR(VLOOKUP($T324,$G:$N,3,0)),0,VLOOKUP($T324,$G:$N,6,0))</f>
        <v>0</v>
      </c>
      <c r="Z324" s="249" t="str">
        <f t="shared" ref="Z324:Z387" si="196">IF(ISERROR(VLOOKUP($T324,$G:$N,3,0)),"-",VLOOKUP($T324,$G:$N,7,0))</f>
        <v>-</v>
      </c>
      <c r="AA324" s="268">
        <f t="shared" ref="AA324:AA387" si="197">IF(ISERROR(VLOOKUP($T324,$G:$N,3,0)),0,VLOOKUP($T324,$G:$N,8,0))</f>
        <v>0</v>
      </c>
      <c r="AB324" s="269"/>
      <c r="BT324" s="249" t="str">
        <f>CF324&amp;COUNTIF($CF$4:CF324,CF324)</f>
        <v>FALSE201</v>
      </c>
      <c r="BU324" s="334" t="str">
        <f t="shared" si="182"/>
        <v>---</v>
      </c>
      <c r="BW324" s="241" t="str">
        <f t="shared" si="183"/>
        <v>2018321</v>
      </c>
      <c r="BX324" s="249">
        <v>321</v>
      </c>
      <c r="BY324" s="249" t="str">
        <f t="shared" si="184"/>
        <v>-</v>
      </c>
      <c r="BZ324" s="249" t="str">
        <f t="shared" si="185"/>
        <v>-</v>
      </c>
      <c r="CA324" s="249" t="str">
        <f t="shared" si="186"/>
        <v>-</v>
      </c>
      <c r="CB324" s="249" t="str">
        <f t="shared" si="187"/>
        <v>-</v>
      </c>
      <c r="CC324" s="249" t="str">
        <f t="shared" si="188"/>
        <v>-</v>
      </c>
      <c r="CD324" s="345" t="str">
        <f t="shared" si="189"/>
        <v>-</v>
      </c>
      <c r="CE324" s="249">
        <f t="array" ref="CE324">MIN(IF(C:C=BU324,M:M))</f>
        <v>0</v>
      </c>
      <c r="CF324" s="249" t="b">
        <f t="shared" si="190"/>
        <v>0</v>
      </c>
    </row>
    <row r="325" spans="1:84" x14ac:dyDescent="0.3">
      <c r="A325" s="249" t="str">
        <f>B325&amp;COUNTIF(B$4:$B325,B325)</f>
        <v>2017184</v>
      </c>
      <c r="B325" s="249">
        <f t="shared" ref="B325:B388" si="198">YEAR(N325)</f>
        <v>2017</v>
      </c>
      <c r="C325" s="249" t="str">
        <f t="shared" ref="C325:C388" si="199">I325&amp;J325&amp;K325</f>
        <v>4EXKalenArumugan</v>
      </c>
      <c r="D325" s="268" t="str">
        <f>N325&amp;COUNTIF(N$4:$N325,N325)</f>
        <v>4279842</v>
      </c>
      <c r="E325" s="268" t="str">
        <f>F325&amp;COUNTIF(F$4:$F325,F325)</f>
        <v>427984EX6</v>
      </c>
      <c r="F325" s="268" t="str">
        <f t="shared" ref="F325:F388" si="200">N325&amp;I325</f>
        <v>427984EX</v>
      </c>
      <c r="G325" s="249" t="str">
        <f>I325&amp;COUNTIF($I$4:I325,I325)</f>
        <v>4EX60</v>
      </c>
      <c r="I325" s="249" t="s">
        <v>20</v>
      </c>
      <c r="J325" s="249" t="s">
        <v>720</v>
      </c>
      <c r="K325" s="249" t="s">
        <v>721</v>
      </c>
      <c r="L325" s="249" t="s">
        <v>518</v>
      </c>
      <c r="M325" s="249">
        <v>10.66</v>
      </c>
      <c r="N325" s="268">
        <v>42798</v>
      </c>
      <c r="O325" s="241"/>
      <c r="S325" s="249" t="str">
        <f t="shared" ref="S325:S388" si="201">Z325</f>
        <v>-</v>
      </c>
      <c r="T325" s="249" t="str">
        <f t="shared" si="191"/>
        <v>4EX322</v>
      </c>
      <c r="U325" s="249">
        <v>322</v>
      </c>
      <c r="V325" s="249">
        <f t="shared" si="192"/>
        <v>0</v>
      </c>
      <c r="W325" s="249">
        <f t="shared" si="193"/>
        <v>0</v>
      </c>
      <c r="X325" s="249">
        <f t="shared" si="194"/>
        <v>0</v>
      </c>
      <c r="Y325" s="249">
        <f t="shared" si="195"/>
        <v>0</v>
      </c>
      <c r="Z325" s="249" t="str">
        <f t="shared" si="196"/>
        <v>-</v>
      </c>
      <c r="AA325" s="268">
        <f t="shared" si="197"/>
        <v>0</v>
      </c>
      <c r="AB325" s="269"/>
      <c r="BT325" s="249" t="str">
        <f>CF325&amp;COUNTIF($CF$4:CF325,CF325)</f>
        <v>FALSE202</v>
      </c>
      <c r="BU325" s="334" t="str">
        <f t="shared" ref="BU325:BU343" si="202">BY325&amp;BZ325&amp;CA325</f>
        <v>---</v>
      </c>
      <c r="BW325" s="241" t="str">
        <f t="shared" ref="BW325:BW343" si="203">$CB$2&amp;BX325</f>
        <v>2018322</v>
      </c>
      <c r="BX325" s="249">
        <v>322</v>
      </c>
      <c r="BY325" s="249" t="str">
        <f t="shared" ref="BY325:BY343" si="204">IF(ISERROR(VLOOKUP($BW325,$A:$N,9,0)),"-",VLOOKUP($BW325,$A:$N,9,0))</f>
        <v>-</v>
      </c>
      <c r="BZ325" s="249" t="str">
        <f t="shared" ref="BZ325:BZ343" si="205">IF(ISERROR(VLOOKUP($BW325,$A:$N,10,0)),"-",VLOOKUP($BW325,$A:$N,10,0))</f>
        <v>-</v>
      </c>
      <c r="CA325" s="249" t="str">
        <f t="shared" ref="CA325:CA343" si="206">IF(ISERROR(VLOOKUP($BW325,$A:$N,11,0)),"-",VLOOKUP($BW325,$A:$N,11,0))</f>
        <v>-</v>
      </c>
      <c r="CB325" s="249" t="str">
        <f t="shared" ref="CB325:CB343" si="207">IF(ISERROR(VLOOKUP($BW325,$A:$N,12,0)),"-",VLOOKUP($BW325,$A:$N,12,0))</f>
        <v>-</v>
      </c>
      <c r="CC325" s="249" t="str">
        <f t="shared" ref="CC325:CC343" si="208">IF(ISERROR(VLOOKUP($BW325,$A:$N,13,0)),"-",VLOOKUP($BW325,$A:$N,13,0))</f>
        <v>-</v>
      </c>
      <c r="CD325" s="345" t="str">
        <f t="shared" ref="CD325:CD343" si="209">IF(ISERROR(VLOOKUP($BW325,$A:$N,14,0)),"-",VLOOKUP($BW325,$A:$N,14,0))</f>
        <v>-</v>
      </c>
      <c r="CE325" s="249">
        <f t="array" ref="CE325">MIN(IF(C:C=BU325,M:M))</f>
        <v>0</v>
      </c>
      <c r="CF325" s="249" t="b">
        <f t="shared" ref="CF325:CF343" si="210">CC325=CE325</f>
        <v>0</v>
      </c>
    </row>
    <row r="326" spans="1:84" x14ac:dyDescent="0.3">
      <c r="A326" s="249" t="str">
        <f>B326&amp;COUNTIF(B$4:$B326,B326)</f>
        <v>2017185</v>
      </c>
      <c r="B326" s="249">
        <f t="shared" si="198"/>
        <v>2017</v>
      </c>
      <c r="C326" s="249" t="str">
        <f t="shared" si="199"/>
        <v>4EXJannieBadenhorst (Jnr)</v>
      </c>
      <c r="D326" s="268" t="str">
        <f>N326&amp;COUNTIF(N$4:$N326,N326)</f>
        <v>4279843</v>
      </c>
      <c r="E326" s="268" t="str">
        <f>F326&amp;COUNTIF(F$4:$F326,F326)</f>
        <v>427984EX7</v>
      </c>
      <c r="F326" s="268" t="str">
        <f t="shared" si="200"/>
        <v>427984EX</v>
      </c>
      <c r="G326" s="249" t="str">
        <f>I326&amp;COUNTIF($I$4:I326,I326)</f>
        <v>4EX61</v>
      </c>
      <c r="I326" s="249" t="s">
        <v>20</v>
      </c>
      <c r="J326" s="249" t="s">
        <v>722</v>
      </c>
      <c r="K326" s="249" t="s">
        <v>812</v>
      </c>
      <c r="L326" s="249" t="s">
        <v>518</v>
      </c>
      <c r="M326" s="249">
        <v>10.988</v>
      </c>
      <c r="N326" s="268">
        <v>42798</v>
      </c>
      <c r="O326" s="241"/>
      <c r="S326" s="249" t="str">
        <f t="shared" si="201"/>
        <v>-</v>
      </c>
      <c r="T326" s="249" t="str">
        <f t="shared" si="191"/>
        <v>4EX323</v>
      </c>
      <c r="U326" s="249">
        <v>323</v>
      </c>
      <c r="V326" s="249">
        <f t="shared" si="192"/>
        <v>0</v>
      </c>
      <c r="W326" s="249">
        <f t="shared" si="193"/>
        <v>0</v>
      </c>
      <c r="X326" s="249">
        <f t="shared" si="194"/>
        <v>0</v>
      </c>
      <c r="Y326" s="249">
        <f t="shared" si="195"/>
        <v>0</v>
      </c>
      <c r="Z326" s="249" t="str">
        <f t="shared" si="196"/>
        <v>-</v>
      </c>
      <c r="AA326" s="268">
        <f t="shared" si="197"/>
        <v>0</v>
      </c>
      <c r="AB326" s="269"/>
      <c r="BT326" s="249" t="str">
        <f>CF326&amp;COUNTIF($CF$4:CF326,CF326)</f>
        <v>FALSE203</v>
      </c>
      <c r="BU326" s="334" t="str">
        <f t="shared" si="202"/>
        <v>---</v>
      </c>
      <c r="BW326" s="241" t="str">
        <f t="shared" si="203"/>
        <v>2018323</v>
      </c>
      <c r="BX326" s="249">
        <v>323</v>
      </c>
      <c r="BY326" s="249" t="str">
        <f t="shared" si="204"/>
        <v>-</v>
      </c>
      <c r="BZ326" s="249" t="str">
        <f t="shared" si="205"/>
        <v>-</v>
      </c>
      <c r="CA326" s="249" t="str">
        <f t="shared" si="206"/>
        <v>-</v>
      </c>
      <c r="CB326" s="249" t="str">
        <f t="shared" si="207"/>
        <v>-</v>
      </c>
      <c r="CC326" s="249" t="str">
        <f t="shared" si="208"/>
        <v>-</v>
      </c>
      <c r="CD326" s="345" t="str">
        <f t="shared" si="209"/>
        <v>-</v>
      </c>
      <c r="CE326" s="249">
        <f t="array" ref="CE326">MIN(IF(C:C=BU326,M:M))</f>
        <v>0</v>
      </c>
      <c r="CF326" s="249" t="b">
        <f t="shared" si="210"/>
        <v>0</v>
      </c>
    </row>
    <row r="327" spans="1:84" x14ac:dyDescent="0.3">
      <c r="A327" s="249" t="str">
        <f>B327&amp;COUNTIF(B$4:$B327,B327)</f>
        <v>2017186</v>
      </c>
      <c r="B327" s="249">
        <f t="shared" si="198"/>
        <v>2017</v>
      </c>
      <c r="C327" s="249" t="str">
        <f t="shared" si="199"/>
        <v>4EXSatishHarrichand</v>
      </c>
      <c r="D327" s="268" t="str">
        <f>N327&amp;COUNTIF(N$4:$N327,N327)</f>
        <v>4279844</v>
      </c>
      <c r="E327" s="268" t="str">
        <f>F327&amp;COUNTIF(F$4:$F327,F327)</f>
        <v>427984EX8</v>
      </c>
      <c r="F327" s="268" t="str">
        <f t="shared" si="200"/>
        <v>427984EX</v>
      </c>
      <c r="G327" s="249" t="str">
        <f>I327&amp;COUNTIF($I$4:I327,I327)</f>
        <v>4EX62</v>
      </c>
      <c r="I327" s="249" t="s">
        <v>20</v>
      </c>
      <c r="J327" s="249" t="s">
        <v>697</v>
      </c>
      <c r="K327" s="249" t="s">
        <v>698</v>
      </c>
      <c r="L327" s="249" t="s">
        <v>519</v>
      </c>
      <c r="M327" s="249">
        <v>11.308999999999999</v>
      </c>
      <c r="N327" s="268">
        <v>42798</v>
      </c>
      <c r="O327" s="241"/>
      <c r="S327" s="249" t="str">
        <f t="shared" si="201"/>
        <v>-</v>
      </c>
      <c r="T327" s="249" t="str">
        <f t="shared" si="191"/>
        <v>4EX324</v>
      </c>
      <c r="U327" s="249">
        <v>324</v>
      </c>
      <c r="V327" s="249">
        <f t="shared" si="192"/>
        <v>0</v>
      </c>
      <c r="W327" s="249">
        <f t="shared" si="193"/>
        <v>0</v>
      </c>
      <c r="X327" s="249">
        <f t="shared" si="194"/>
        <v>0</v>
      </c>
      <c r="Y327" s="249">
        <f t="shared" si="195"/>
        <v>0</v>
      </c>
      <c r="Z327" s="249" t="str">
        <f t="shared" si="196"/>
        <v>-</v>
      </c>
      <c r="AA327" s="268">
        <f t="shared" si="197"/>
        <v>0</v>
      </c>
      <c r="AB327" s="269"/>
      <c r="BT327" s="249" t="str">
        <f>CF327&amp;COUNTIF($CF$4:CF327,CF327)</f>
        <v>FALSE204</v>
      </c>
      <c r="BU327" s="334" t="str">
        <f t="shared" si="202"/>
        <v>---</v>
      </c>
      <c r="BW327" s="241" t="str">
        <f t="shared" si="203"/>
        <v>2018324</v>
      </c>
      <c r="BX327" s="249">
        <v>324</v>
      </c>
      <c r="BY327" s="249" t="str">
        <f t="shared" si="204"/>
        <v>-</v>
      </c>
      <c r="BZ327" s="249" t="str">
        <f t="shared" si="205"/>
        <v>-</v>
      </c>
      <c r="CA327" s="249" t="str">
        <f t="shared" si="206"/>
        <v>-</v>
      </c>
      <c r="CB327" s="249" t="str">
        <f t="shared" si="207"/>
        <v>-</v>
      </c>
      <c r="CC327" s="249" t="str">
        <f t="shared" si="208"/>
        <v>-</v>
      </c>
      <c r="CD327" s="345" t="str">
        <f t="shared" si="209"/>
        <v>-</v>
      </c>
      <c r="CE327" s="249">
        <f t="array" ref="CE327">MIN(IF(C:C=BU327,M:M))</f>
        <v>0</v>
      </c>
      <c r="CF327" s="249" t="b">
        <f t="shared" si="210"/>
        <v>0</v>
      </c>
    </row>
    <row r="328" spans="1:84" x14ac:dyDescent="0.3">
      <c r="A328" s="249" t="str">
        <f>B328&amp;COUNTIF(B$4:$B328,B328)</f>
        <v>2017187</v>
      </c>
      <c r="B328" s="249">
        <f t="shared" si="198"/>
        <v>2017</v>
      </c>
      <c r="C328" s="249" t="str">
        <f t="shared" si="199"/>
        <v>4EXNazeemSirkhotte</v>
      </c>
      <c r="D328" s="268" t="str">
        <f>N328&amp;COUNTIF(N$4:$N328,N328)</f>
        <v>4279845</v>
      </c>
      <c r="E328" s="268" t="str">
        <f>F328&amp;COUNTIF(F$4:$F328,F328)</f>
        <v>427984EX9</v>
      </c>
      <c r="F328" s="268" t="str">
        <f t="shared" si="200"/>
        <v>427984EX</v>
      </c>
      <c r="G328" s="249" t="str">
        <f>I328&amp;COUNTIF($I$4:I328,I328)</f>
        <v>4EX63</v>
      </c>
      <c r="I328" s="249" t="s">
        <v>20</v>
      </c>
      <c r="J328" s="249" t="s">
        <v>251</v>
      </c>
      <c r="K328" s="249" t="s">
        <v>252</v>
      </c>
      <c r="L328" s="249" t="s">
        <v>486</v>
      </c>
      <c r="M328" s="249">
        <v>11.597</v>
      </c>
      <c r="N328" s="268">
        <v>42798</v>
      </c>
      <c r="O328" s="241"/>
      <c r="S328" s="249" t="str">
        <f t="shared" si="201"/>
        <v>-</v>
      </c>
      <c r="T328" s="249" t="str">
        <f t="shared" si="191"/>
        <v>4EX325</v>
      </c>
      <c r="U328" s="249">
        <v>325</v>
      </c>
      <c r="V328" s="249">
        <f t="shared" si="192"/>
        <v>0</v>
      </c>
      <c r="W328" s="249">
        <f t="shared" si="193"/>
        <v>0</v>
      </c>
      <c r="X328" s="249">
        <f t="shared" si="194"/>
        <v>0</v>
      </c>
      <c r="Y328" s="249">
        <f t="shared" si="195"/>
        <v>0</v>
      </c>
      <c r="Z328" s="249" t="str">
        <f t="shared" si="196"/>
        <v>-</v>
      </c>
      <c r="AA328" s="268">
        <f t="shared" si="197"/>
        <v>0</v>
      </c>
      <c r="AB328" s="269"/>
      <c r="BT328" s="249" t="str">
        <f>CF328&amp;COUNTIF($CF$4:CF328,CF328)</f>
        <v>FALSE205</v>
      </c>
      <c r="BU328" s="334" t="str">
        <f t="shared" si="202"/>
        <v>---</v>
      </c>
      <c r="BW328" s="241" t="str">
        <f t="shared" si="203"/>
        <v>2018325</v>
      </c>
      <c r="BX328" s="249">
        <v>325</v>
      </c>
      <c r="BY328" s="249" t="str">
        <f t="shared" si="204"/>
        <v>-</v>
      </c>
      <c r="BZ328" s="249" t="str">
        <f t="shared" si="205"/>
        <v>-</v>
      </c>
      <c r="CA328" s="249" t="str">
        <f t="shared" si="206"/>
        <v>-</v>
      </c>
      <c r="CB328" s="249" t="str">
        <f t="shared" si="207"/>
        <v>-</v>
      </c>
      <c r="CC328" s="249" t="str">
        <f t="shared" si="208"/>
        <v>-</v>
      </c>
      <c r="CD328" s="345" t="str">
        <f t="shared" si="209"/>
        <v>-</v>
      </c>
      <c r="CE328" s="249">
        <f t="array" ref="CE328">MIN(IF(C:C=BU328,M:M))</f>
        <v>0</v>
      </c>
      <c r="CF328" s="249" t="b">
        <f t="shared" si="210"/>
        <v>0</v>
      </c>
    </row>
    <row r="329" spans="1:84" x14ac:dyDescent="0.3">
      <c r="A329" s="249" t="str">
        <f>B329&amp;COUNTIF(B$4:$B329,B329)</f>
        <v>2017188</v>
      </c>
      <c r="B329" s="249">
        <f t="shared" si="198"/>
        <v>2017</v>
      </c>
      <c r="C329" s="249" t="str">
        <f t="shared" si="199"/>
        <v>4EXCorneSyfert</v>
      </c>
      <c r="D329" s="268" t="str">
        <f>N329&amp;COUNTIF(N$4:$N329,N329)</f>
        <v>4279846</v>
      </c>
      <c r="E329" s="268" t="str">
        <f>F329&amp;COUNTIF(F$4:$F329,F329)</f>
        <v>427984EX10</v>
      </c>
      <c r="F329" s="268" t="str">
        <f t="shared" si="200"/>
        <v>427984EX</v>
      </c>
      <c r="G329" s="249" t="str">
        <f>I329&amp;COUNTIF($I$4:I329,I329)</f>
        <v>4EX64</v>
      </c>
      <c r="I329" s="249" t="s">
        <v>20</v>
      </c>
      <c r="J329" s="249" t="s">
        <v>179</v>
      </c>
      <c r="K329" s="249" t="s">
        <v>723</v>
      </c>
      <c r="L329" s="249" t="s">
        <v>520</v>
      </c>
      <c r="M329" s="249">
        <v>11.659000000000001</v>
      </c>
      <c r="N329" s="268">
        <v>42798</v>
      </c>
      <c r="O329" s="241"/>
      <c r="S329" s="249" t="str">
        <f t="shared" si="201"/>
        <v>-</v>
      </c>
      <c r="T329" s="249" t="str">
        <f t="shared" si="191"/>
        <v>4EX326</v>
      </c>
      <c r="U329" s="249">
        <v>326</v>
      </c>
      <c r="V329" s="249">
        <f t="shared" si="192"/>
        <v>0</v>
      </c>
      <c r="W329" s="249">
        <f t="shared" si="193"/>
        <v>0</v>
      </c>
      <c r="X329" s="249">
        <f t="shared" si="194"/>
        <v>0</v>
      </c>
      <c r="Y329" s="249">
        <f t="shared" si="195"/>
        <v>0</v>
      </c>
      <c r="Z329" s="249" t="str">
        <f t="shared" si="196"/>
        <v>-</v>
      </c>
      <c r="AA329" s="268">
        <f t="shared" si="197"/>
        <v>0</v>
      </c>
      <c r="AB329" s="269"/>
      <c r="BT329" s="249" t="str">
        <f>CF329&amp;COUNTIF($CF$4:CF329,CF329)</f>
        <v>FALSE206</v>
      </c>
      <c r="BU329" s="334" t="str">
        <f t="shared" si="202"/>
        <v>---</v>
      </c>
      <c r="BW329" s="241" t="str">
        <f t="shared" si="203"/>
        <v>2018326</v>
      </c>
      <c r="BX329" s="249">
        <v>326</v>
      </c>
      <c r="BY329" s="249" t="str">
        <f t="shared" si="204"/>
        <v>-</v>
      </c>
      <c r="BZ329" s="249" t="str">
        <f t="shared" si="205"/>
        <v>-</v>
      </c>
      <c r="CA329" s="249" t="str">
        <f t="shared" si="206"/>
        <v>-</v>
      </c>
      <c r="CB329" s="249" t="str">
        <f t="shared" si="207"/>
        <v>-</v>
      </c>
      <c r="CC329" s="249" t="str">
        <f t="shared" si="208"/>
        <v>-</v>
      </c>
      <c r="CD329" s="345" t="str">
        <f t="shared" si="209"/>
        <v>-</v>
      </c>
      <c r="CE329" s="249">
        <f t="array" ref="CE329">MIN(IF(C:C=BU329,M:M))</f>
        <v>0</v>
      </c>
      <c r="CF329" s="249" t="b">
        <f t="shared" si="210"/>
        <v>0</v>
      </c>
    </row>
    <row r="330" spans="1:84" x14ac:dyDescent="0.3">
      <c r="A330" s="249" t="str">
        <f>B330&amp;COUNTIF(B$4:$B330,B330)</f>
        <v>2017189</v>
      </c>
      <c r="B330" s="249">
        <f t="shared" si="198"/>
        <v>2017</v>
      </c>
      <c r="C330" s="249" t="str">
        <f t="shared" si="199"/>
        <v>4EXTollaDaniels</v>
      </c>
      <c r="D330" s="268" t="str">
        <f>N330&amp;COUNTIF(N$4:$N330,N330)</f>
        <v>4279847</v>
      </c>
      <c r="E330" s="268" t="str">
        <f>F330&amp;COUNTIF(F$4:$F330,F330)</f>
        <v>427984EX11</v>
      </c>
      <c r="F330" s="268" t="str">
        <f t="shared" si="200"/>
        <v>427984EX</v>
      </c>
      <c r="G330" s="249" t="str">
        <f>I330&amp;COUNTIF($I$4:I330,I330)</f>
        <v>4EX65</v>
      </c>
      <c r="I330" s="249" t="s">
        <v>20</v>
      </c>
      <c r="J330" s="249" t="s">
        <v>724</v>
      </c>
      <c r="K330" s="249" t="s">
        <v>187</v>
      </c>
      <c r="L330" s="249" t="s">
        <v>521</v>
      </c>
      <c r="M330" s="249">
        <v>11.706</v>
      </c>
      <c r="N330" s="268">
        <v>42798</v>
      </c>
      <c r="O330" s="241"/>
      <c r="S330" s="249" t="str">
        <f t="shared" si="201"/>
        <v>-</v>
      </c>
      <c r="T330" s="249" t="str">
        <f t="shared" si="191"/>
        <v>4EX327</v>
      </c>
      <c r="U330" s="249">
        <v>327</v>
      </c>
      <c r="V330" s="249">
        <f t="shared" si="192"/>
        <v>0</v>
      </c>
      <c r="W330" s="249">
        <f t="shared" si="193"/>
        <v>0</v>
      </c>
      <c r="X330" s="249">
        <f t="shared" si="194"/>
        <v>0</v>
      </c>
      <c r="Y330" s="249">
        <f t="shared" si="195"/>
        <v>0</v>
      </c>
      <c r="Z330" s="249" t="str">
        <f t="shared" si="196"/>
        <v>-</v>
      </c>
      <c r="AA330" s="268">
        <f t="shared" si="197"/>
        <v>0</v>
      </c>
      <c r="AB330" s="269"/>
      <c r="BT330" s="249" t="str">
        <f>CF330&amp;COUNTIF($CF$4:CF330,CF330)</f>
        <v>FALSE207</v>
      </c>
      <c r="BU330" s="334" t="str">
        <f t="shared" si="202"/>
        <v>---</v>
      </c>
      <c r="BW330" s="241" t="str">
        <f t="shared" si="203"/>
        <v>2018327</v>
      </c>
      <c r="BX330" s="249">
        <v>327</v>
      </c>
      <c r="BY330" s="249" t="str">
        <f t="shared" si="204"/>
        <v>-</v>
      </c>
      <c r="BZ330" s="249" t="str">
        <f t="shared" si="205"/>
        <v>-</v>
      </c>
      <c r="CA330" s="249" t="str">
        <f t="shared" si="206"/>
        <v>-</v>
      </c>
      <c r="CB330" s="249" t="str">
        <f t="shared" si="207"/>
        <v>-</v>
      </c>
      <c r="CC330" s="249" t="str">
        <f t="shared" si="208"/>
        <v>-</v>
      </c>
      <c r="CD330" s="345" t="str">
        <f t="shared" si="209"/>
        <v>-</v>
      </c>
      <c r="CE330" s="249">
        <f t="array" ref="CE330">MIN(IF(C:C=BU330,M:M))</f>
        <v>0</v>
      </c>
      <c r="CF330" s="249" t="b">
        <f t="shared" si="210"/>
        <v>0</v>
      </c>
    </row>
    <row r="331" spans="1:84" x14ac:dyDescent="0.3">
      <c r="A331" s="249" t="str">
        <f>B331&amp;COUNTIF(B$4:$B331,B331)</f>
        <v>2017190</v>
      </c>
      <c r="B331" s="249">
        <f t="shared" si="198"/>
        <v>2017</v>
      </c>
      <c r="C331" s="249" t="str">
        <f t="shared" si="199"/>
        <v>4EXDarrylRobinson</v>
      </c>
      <c r="D331" s="268" t="str">
        <f>N331&amp;COUNTIF(N$4:$N331,N331)</f>
        <v>4279848</v>
      </c>
      <c r="E331" s="268" t="str">
        <f>F331&amp;COUNTIF(F$4:$F331,F331)</f>
        <v>427984EX12</v>
      </c>
      <c r="F331" s="268" t="str">
        <f t="shared" si="200"/>
        <v>427984EX</v>
      </c>
      <c r="G331" s="249" t="str">
        <f>I331&amp;COUNTIF($I$4:I331,I331)</f>
        <v>4EX66</v>
      </c>
      <c r="I331" s="249" t="s">
        <v>20</v>
      </c>
      <c r="J331" s="249" t="s">
        <v>653</v>
      </c>
      <c r="K331" s="249" t="s">
        <v>245</v>
      </c>
      <c r="L331" s="249" t="s">
        <v>411</v>
      </c>
      <c r="M331" s="249">
        <v>12.382</v>
      </c>
      <c r="N331" s="268">
        <v>42798</v>
      </c>
      <c r="O331" s="241"/>
      <c r="S331" s="249" t="str">
        <f t="shared" si="201"/>
        <v>-</v>
      </c>
      <c r="T331" s="249" t="str">
        <f t="shared" si="191"/>
        <v>4EX328</v>
      </c>
      <c r="U331" s="249">
        <v>328</v>
      </c>
      <c r="V331" s="249">
        <f t="shared" si="192"/>
        <v>0</v>
      </c>
      <c r="W331" s="249">
        <f t="shared" si="193"/>
        <v>0</v>
      </c>
      <c r="X331" s="249">
        <f t="shared" si="194"/>
        <v>0</v>
      </c>
      <c r="Y331" s="249">
        <f t="shared" si="195"/>
        <v>0</v>
      </c>
      <c r="Z331" s="249" t="str">
        <f t="shared" si="196"/>
        <v>-</v>
      </c>
      <c r="AA331" s="268">
        <f t="shared" si="197"/>
        <v>0</v>
      </c>
      <c r="AB331" s="269"/>
      <c r="BT331" s="249" t="str">
        <f>CF331&amp;COUNTIF($CF$4:CF331,CF331)</f>
        <v>FALSE208</v>
      </c>
      <c r="BU331" s="334" t="str">
        <f t="shared" si="202"/>
        <v>---</v>
      </c>
      <c r="BW331" s="241" t="str">
        <f t="shared" si="203"/>
        <v>2018328</v>
      </c>
      <c r="BX331" s="249">
        <v>328</v>
      </c>
      <c r="BY331" s="249" t="str">
        <f t="shared" si="204"/>
        <v>-</v>
      </c>
      <c r="BZ331" s="249" t="str">
        <f t="shared" si="205"/>
        <v>-</v>
      </c>
      <c r="CA331" s="249" t="str">
        <f t="shared" si="206"/>
        <v>-</v>
      </c>
      <c r="CB331" s="249" t="str">
        <f t="shared" si="207"/>
        <v>-</v>
      </c>
      <c r="CC331" s="249" t="str">
        <f t="shared" si="208"/>
        <v>-</v>
      </c>
      <c r="CD331" s="345" t="str">
        <f t="shared" si="209"/>
        <v>-</v>
      </c>
      <c r="CE331" s="249">
        <f t="array" ref="CE331">MIN(IF(C:C=BU331,M:M))</f>
        <v>0</v>
      </c>
      <c r="CF331" s="249" t="b">
        <f t="shared" si="210"/>
        <v>0</v>
      </c>
    </row>
    <row r="332" spans="1:84" x14ac:dyDescent="0.3">
      <c r="A332" s="249" t="str">
        <f>B332&amp;COUNTIF(B$4:$B332,B332)</f>
        <v>2017191</v>
      </c>
      <c r="B332" s="249">
        <f t="shared" si="198"/>
        <v>2017</v>
      </c>
      <c r="C332" s="249" t="str">
        <f t="shared" si="199"/>
        <v>4EXAshrafRangasamy</v>
      </c>
      <c r="D332" s="268" t="str">
        <f>N332&amp;COUNTIF(N$4:$N332,N332)</f>
        <v>4279849</v>
      </c>
      <c r="E332" s="268" t="str">
        <f>F332&amp;COUNTIF(F$4:$F332,F332)</f>
        <v>427984EX13</v>
      </c>
      <c r="F332" s="268" t="str">
        <f t="shared" si="200"/>
        <v>427984EX</v>
      </c>
      <c r="G332" s="249" t="str">
        <f>I332&amp;COUNTIF($I$4:I332,I332)</f>
        <v>4EX67</v>
      </c>
      <c r="I332" s="249" t="s">
        <v>20</v>
      </c>
      <c r="J332" s="249" t="s">
        <v>240</v>
      </c>
      <c r="K332" s="249" t="s">
        <v>241</v>
      </c>
      <c r="L332" s="249" t="s">
        <v>444</v>
      </c>
      <c r="M332" s="249">
        <v>12.717000000000001</v>
      </c>
      <c r="N332" s="268">
        <v>42798</v>
      </c>
      <c r="O332" s="241"/>
      <c r="S332" s="249" t="str">
        <f t="shared" si="201"/>
        <v>-</v>
      </c>
      <c r="T332" s="249" t="str">
        <f t="shared" si="191"/>
        <v>4EX329</v>
      </c>
      <c r="U332" s="249">
        <v>329</v>
      </c>
      <c r="V332" s="249">
        <f t="shared" si="192"/>
        <v>0</v>
      </c>
      <c r="W332" s="249">
        <f t="shared" si="193"/>
        <v>0</v>
      </c>
      <c r="X332" s="249">
        <f t="shared" si="194"/>
        <v>0</v>
      </c>
      <c r="Y332" s="249">
        <f t="shared" si="195"/>
        <v>0</v>
      </c>
      <c r="Z332" s="249" t="str">
        <f t="shared" si="196"/>
        <v>-</v>
      </c>
      <c r="AA332" s="268">
        <f t="shared" si="197"/>
        <v>0</v>
      </c>
      <c r="AB332" s="269"/>
      <c r="BT332" s="249" t="str">
        <f>CF332&amp;COUNTIF($CF$4:CF332,CF332)</f>
        <v>FALSE209</v>
      </c>
      <c r="BU332" s="334" t="str">
        <f t="shared" si="202"/>
        <v>---</v>
      </c>
      <c r="BW332" s="241" t="str">
        <f t="shared" si="203"/>
        <v>2018329</v>
      </c>
      <c r="BX332" s="249">
        <v>329</v>
      </c>
      <c r="BY332" s="249" t="str">
        <f t="shared" si="204"/>
        <v>-</v>
      </c>
      <c r="BZ332" s="249" t="str">
        <f t="shared" si="205"/>
        <v>-</v>
      </c>
      <c r="CA332" s="249" t="str">
        <f t="shared" si="206"/>
        <v>-</v>
      </c>
      <c r="CB332" s="249" t="str">
        <f t="shared" si="207"/>
        <v>-</v>
      </c>
      <c r="CC332" s="249" t="str">
        <f t="shared" si="208"/>
        <v>-</v>
      </c>
      <c r="CD332" s="345" t="str">
        <f t="shared" si="209"/>
        <v>-</v>
      </c>
      <c r="CE332" s="249">
        <f t="array" ref="CE332">MIN(IF(C:C=BU332,M:M))</f>
        <v>0</v>
      </c>
      <c r="CF332" s="249" t="b">
        <f t="shared" si="210"/>
        <v>0</v>
      </c>
    </row>
    <row r="333" spans="1:84" x14ac:dyDescent="0.3">
      <c r="A333" s="249" t="str">
        <f>B333&amp;COUNTIF(B$4:$B333,B333)</f>
        <v>2017192</v>
      </c>
      <c r="B333" s="249">
        <f t="shared" si="198"/>
        <v>2017</v>
      </c>
      <c r="C333" s="249" t="str">
        <f t="shared" si="199"/>
        <v>4EXIshmaelJattiem</v>
      </c>
      <c r="D333" s="268" t="str">
        <f>N333&amp;COUNTIF(N$4:$N333,N333)</f>
        <v>4279850</v>
      </c>
      <c r="E333" s="268" t="str">
        <f>F333&amp;COUNTIF(F$4:$F333,F333)</f>
        <v>427984EX14</v>
      </c>
      <c r="F333" s="268" t="str">
        <f t="shared" si="200"/>
        <v>427984EX</v>
      </c>
      <c r="G333" s="249" t="str">
        <f>I333&amp;COUNTIF($I$4:I333,I333)</f>
        <v>4EX68</v>
      </c>
      <c r="I333" s="249" t="s">
        <v>20</v>
      </c>
      <c r="J333" s="249" t="s">
        <v>725</v>
      </c>
      <c r="K333" s="249" t="s">
        <v>726</v>
      </c>
      <c r="L333" s="249" t="s">
        <v>522</v>
      </c>
      <c r="M333" s="249">
        <v>13.048</v>
      </c>
      <c r="N333" s="268">
        <v>42798</v>
      </c>
      <c r="O333" s="241"/>
      <c r="S333" s="249" t="str">
        <f t="shared" si="201"/>
        <v>-</v>
      </c>
      <c r="T333" s="249" t="str">
        <f t="shared" si="191"/>
        <v>4EX330</v>
      </c>
      <c r="U333" s="249">
        <v>330</v>
      </c>
      <c r="V333" s="249">
        <f t="shared" si="192"/>
        <v>0</v>
      </c>
      <c r="W333" s="249">
        <f t="shared" si="193"/>
        <v>0</v>
      </c>
      <c r="X333" s="249">
        <f t="shared" si="194"/>
        <v>0</v>
      </c>
      <c r="Y333" s="249">
        <f t="shared" si="195"/>
        <v>0</v>
      </c>
      <c r="Z333" s="249" t="str">
        <f t="shared" si="196"/>
        <v>-</v>
      </c>
      <c r="AA333" s="268">
        <f t="shared" si="197"/>
        <v>0</v>
      </c>
      <c r="AB333" s="269"/>
      <c r="BT333" s="249" t="str">
        <f>CF333&amp;COUNTIF($CF$4:CF333,CF333)</f>
        <v>FALSE210</v>
      </c>
      <c r="BU333" s="334" t="str">
        <f t="shared" si="202"/>
        <v>---</v>
      </c>
      <c r="BW333" s="241" t="str">
        <f t="shared" si="203"/>
        <v>2018330</v>
      </c>
      <c r="BX333" s="249">
        <v>330</v>
      </c>
      <c r="BY333" s="249" t="str">
        <f t="shared" si="204"/>
        <v>-</v>
      </c>
      <c r="BZ333" s="249" t="str">
        <f t="shared" si="205"/>
        <v>-</v>
      </c>
      <c r="CA333" s="249" t="str">
        <f t="shared" si="206"/>
        <v>-</v>
      </c>
      <c r="CB333" s="249" t="str">
        <f t="shared" si="207"/>
        <v>-</v>
      </c>
      <c r="CC333" s="249" t="str">
        <f t="shared" si="208"/>
        <v>-</v>
      </c>
      <c r="CD333" s="345" t="str">
        <f t="shared" si="209"/>
        <v>-</v>
      </c>
      <c r="CE333" s="249">
        <f t="array" ref="CE333">MIN(IF(C:C=BU333,M:M))</f>
        <v>0</v>
      </c>
      <c r="CF333" s="249" t="b">
        <f t="shared" si="210"/>
        <v>0</v>
      </c>
    </row>
    <row r="334" spans="1:84" x14ac:dyDescent="0.3">
      <c r="A334" s="249" t="str">
        <f>B334&amp;COUNTIF(B$4:$B334,B334)</f>
        <v>2017193</v>
      </c>
      <c r="B334" s="249">
        <f t="shared" si="198"/>
        <v>2017</v>
      </c>
      <c r="C334" s="249" t="str">
        <f t="shared" si="199"/>
        <v>4EXChristoEngelbrecht</v>
      </c>
      <c r="D334" s="268" t="str">
        <f>N334&amp;COUNTIF(N$4:$N334,N334)</f>
        <v>4279851</v>
      </c>
      <c r="E334" s="268" t="str">
        <f>F334&amp;COUNTIF(F$4:$F334,F334)</f>
        <v>427984EX15</v>
      </c>
      <c r="F334" s="268" t="str">
        <f t="shared" si="200"/>
        <v>427984EX</v>
      </c>
      <c r="G334" s="249" t="str">
        <f>I334&amp;COUNTIF($I$4:I334,I334)</f>
        <v>4EX69</v>
      </c>
      <c r="I334" s="249" t="s">
        <v>20</v>
      </c>
      <c r="J334" s="249" t="s">
        <v>192</v>
      </c>
      <c r="K334" s="249" t="s">
        <v>193</v>
      </c>
      <c r="L334" s="249" t="s">
        <v>421</v>
      </c>
      <c r="M334" s="249">
        <v>13.048</v>
      </c>
      <c r="N334" s="268">
        <v>42798</v>
      </c>
      <c r="O334" s="241"/>
      <c r="S334" s="249" t="str">
        <f t="shared" si="201"/>
        <v>-</v>
      </c>
      <c r="T334" s="249" t="str">
        <f t="shared" si="191"/>
        <v>4EX331</v>
      </c>
      <c r="U334" s="249">
        <v>331</v>
      </c>
      <c r="V334" s="249">
        <f t="shared" si="192"/>
        <v>0</v>
      </c>
      <c r="W334" s="249">
        <f t="shared" si="193"/>
        <v>0</v>
      </c>
      <c r="X334" s="249">
        <f t="shared" si="194"/>
        <v>0</v>
      </c>
      <c r="Y334" s="249">
        <f t="shared" si="195"/>
        <v>0</v>
      </c>
      <c r="Z334" s="249" t="str">
        <f t="shared" si="196"/>
        <v>-</v>
      </c>
      <c r="AA334" s="268">
        <f t="shared" si="197"/>
        <v>0</v>
      </c>
      <c r="AB334" s="269"/>
      <c r="BT334" s="249" t="str">
        <f>CF334&amp;COUNTIF($CF$4:CF334,CF334)</f>
        <v>FALSE211</v>
      </c>
      <c r="BU334" s="334" t="str">
        <f t="shared" si="202"/>
        <v>---</v>
      </c>
      <c r="BW334" s="241" t="str">
        <f t="shared" si="203"/>
        <v>2018331</v>
      </c>
      <c r="BX334" s="249">
        <v>331</v>
      </c>
      <c r="BY334" s="249" t="str">
        <f t="shared" si="204"/>
        <v>-</v>
      </c>
      <c r="BZ334" s="249" t="str">
        <f t="shared" si="205"/>
        <v>-</v>
      </c>
      <c r="CA334" s="249" t="str">
        <f t="shared" si="206"/>
        <v>-</v>
      </c>
      <c r="CB334" s="249" t="str">
        <f t="shared" si="207"/>
        <v>-</v>
      </c>
      <c r="CC334" s="249" t="str">
        <f t="shared" si="208"/>
        <v>-</v>
      </c>
      <c r="CD334" s="345" t="str">
        <f t="shared" si="209"/>
        <v>-</v>
      </c>
      <c r="CE334" s="249">
        <f t="array" ref="CE334">MIN(IF(C:C=BU334,M:M))</f>
        <v>0</v>
      </c>
      <c r="CF334" s="249" t="b">
        <f t="shared" si="210"/>
        <v>0</v>
      </c>
    </row>
    <row r="335" spans="1:84" x14ac:dyDescent="0.3">
      <c r="A335" s="249" t="str">
        <f>B335&amp;COUNTIF(B$4:$B335,B335)</f>
        <v>2017194</v>
      </c>
      <c r="B335" s="249">
        <f t="shared" si="198"/>
        <v>2017</v>
      </c>
      <c r="C335" s="249" t="str">
        <f t="shared" si="199"/>
        <v>4EXMilburnVolkwyn</v>
      </c>
      <c r="D335" s="268" t="str">
        <f>N335&amp;COUNTIF(N$4:$N335,N335)</f>
        <v>4279852</v>
      </c>
      <c r="E335" s="268" t="str">
        <f>F335&amp;COUNTIF(F$4:$F335,F335)</f>
        <v>427984EX16</v>
      </c>
      <c r="F335" s="268" t="str">
        <f t="shared" si="200"/>
        <v>427984EX</v>
      </c>
      <c r="G335" s="249" t="str">
        <f>I335&amp;COUNTIF($I$4:I335,I335)</f>
        <v>4EX70</v>
      </c>
      <c r="I335" s="249" t="s">
        <v>20</v>
      </c>
      <c r="J335" s="249" t="s">
        <v>727</v>
      </c>
      <c r="K335" s="249" t="s">
        <v>728</v>
      </c>
      <c r="L335" s="249" t="s">
        <v>523</v>
      </c>
      <c r="M335" s="249">
        <v>13.404</v>
      </c>
      <c r="N335" s="268">
        <v>42798</v>
      </c>
      <c r="O335" s="241"/>
      <c r="S335" s="249" t="str">
        <f t="shared" si="201"/>
        <v>-</v>
      </c>
      <c r="T335" s="249" t="str">
        <f t="shared" si="191"/>
        <v>4EX332</v>
      </c>
      <c r="U335" s="249">
        <v>332</v>
      </c>
      <c r="V335" s="249">
        <f t="shared" si="192"/>
        <v>0</v>
      </c>
      <c r="W335" s="249">
        <f t="shared" si="193"/>
        <v>0</v>
      </c>
      <c r="X335" s="249">
        <f t="shared" si="194"/>
        <v>0</v>
      </c>
      <c r="Y335" s="249">
        <f t="shared" si="195"/>
        <v>0</v>
      </c>
      <c r="Z335" s="249" t="str">
        <f t="shared" si="196"/>
        <v>-</v>
      </c>
      <c r="AA335" s="268">
        <f t="shared" si="197"/>
        <v>0</v>
      </c>
      <c r="AB335" s="269"/>
      <c r="BT335" s="249" t="str">
        <f>CF335&amp;COUNTIF($CF$4:CF335,CF335)</f>
        <v>FALSE212</v>
      </c>
      <c r="BU335" s="334" t="str">
        <f t="shared" si="202"/>
        <v>---</v>
      </c>
      <c r="BW335" s="241" t="str">
        <f t="shared" si="203"/>
        <v>2018332</v>
      </c>
      <c r="BX335" s="249">
        <v>332</v>
      </c>
      <c r="BY335" s="249" t="str">
        <f t="shared" si="204"/>
        <v>-</v>
      </c>
      <c r="BZ335" s="249" t="str">
        <f t="shared" si="205"/>
        <v>-</v>
      </c>
      <c r="CA335" s="249" t="str">
        <f t="shared" si="206"/>
        <v>-</v>
      </c>
      <c r="CB335" s="249" t="str">
        <f t="shared" si="207"/>
        <v>-</v>
      </c>
      <c r="CC335" s="249" t="str">
        <f t="shared" si="208"/>
        <v>-</v>
      </c>
      <c r="CD335" s="345" t="str">
        <f t="shared" si="209"/>
        <v>-</v>
      </c>
      <c r="CE335" s="249">
        <f t="array" ref="CE335">MIN(IF(C:C=BU335,M:M))</f>
        <v>0</v>
      </c>
      <c r="CF335" s="249" t="b">
        <f t="shared" si="210"/>
        <v>0</v>
      </c>
    </row>
    <row r="336" spans="1:84" x14ac:dyDescent="0.3">
      <c r="A336" s="249" t="str">
        <f>B336&amp;COUNTIF(B$4:$B336,B336)</f>
        <v>2017195</v>
      </c>
      <c r="B336" s="249">
        <f t="shared" si="198"/>
        <v>2017</v>
      </c>
      <c r="C336" s="249" t="str">
        <f t="shared" si="199"/>
        <v>4EXOscarVolkwyn</v>
      </c>
      <c r="D336" s="268" t="str">
        <f>N336&amp;COUNTIF(N$4:$N336,N336)</f>
        <v>4279853</v>
      </c>
      <c r="E336" s="268" t="str">
        <f>F336&amp;COUNTIF(F$4:$F336,F336)</f>
        <v>427984EX17</v>
      </c>
      <c r="F336" s="268" t="str">
        <f t="shared" si="200"/>
        <v>427984EX</v>
      </c>
      <c r="G336" s="249" t="str">
        <f>I336&amp;COUNTIF($I$4:I336,I336)</f>
        <v>4EX71</v>
      </c>
      <c r="I336" s="249" t="s">
        <v>20</v>
      </c>
      <c r="J336" s="249" t="s">
        <v>729</v>
      </c>
      <c r="K336" s="249" t="s">
        <v>728</v>
      </c>
      <c r="L336" s="249" t="s">
        <v>411</v>
      </c>
      <c r="M336" s="249">
        <v>13.913</v>
      </c>
      <c r="N336" s="268">
        <v>42798</v>
      </c>
      <c r="O336" s="241"/>
      <c r="S336" s="249" t="str">
        <f t="shared" si="201"/>
        <v>-</v>
      </c>
      <c r="T336" s="249" t="str">
        <f t="shared" si="191"/>
        <v>4EX333</v>
      </c>
      <c r="U336" s="249">
        <v>333</v>
      </c>
      <c r="V336" s="249">
        <f t="shared" si="192"/>
        <v>0</v>
      </c>
      <c r="W336" s="249">
        <f t="shared" si="193"/>
        <v>0</v>
      </c>
      <c r="X336" s="249">
        <f t="shared" si="194"/>
        <v>0</v>
      </c>
      <c r="Y336" s="249">
        <f t="shared" si="195"/>
        <v>0</v>
      </c>
      <c r="Z336" s="249" t="str">
        <f t="shared" si="196"/>
        <v>-</v>
      </c>
      <c r="AA336" s="268">
        <f t="shared" si="197"/>
        <v>0</v>
      </c>
      <c r="AB336" s="269"/>
      <c r="BT336" s="249" t="str">
        <f>CF336&amp;COUNTIF($CF$4:CF336,CF336)</f>
        <v>FALSE213</v>
      </c>
      <c r="BU336" s="334" t="str">
        <f t="shared" si="202"/>
        <v>---</v>
      </c>
      <c r="BW336" s="241" t="str">
        <f t="shared" si="203"/>
        <v>2018333</v>
      </c>
      <c r="BX336" s="249">
        <v>333</v>
      </c>
      <c r="BY336" s="249" t="str">
        <f t="shared" si="204"/>
        <v>-</v>
      </c>
      <c r="BZ336" s="249" t="str">
        <f t="shared" si="205"/>
        <v>-</v>
      </c>
      <c r="CA336" s="249" t="str">
        <f t="shared" si="206"/>
        <v>-</v>
      </c>
      <c r="CB336" s="249" t="str">
        <f t="shared" si="207"/>
        <v>-</v>
      </c>
      <c r="CC336" s="249" t="str">
        <f t="shared" si="208"/>
        <v>-</v>
      </c>
      <c r="CD336" s="345" t="str">
        <f t="shared" si="209"/>
        <v>-</v>
      </c>
      <c r="CE336" s="249">
        <f t="array" ref="CE336">MIN(IF(C:C=BU336,M:M))</f>
        <v>0</v>
      </c>
      <c r="CF336" s="249" t="b">
        <f t="shared" si="210"/>
        <v>0</v>
      </c>
    </row>
    <row r="337" spans="1:84" x14ac:dyDescent="0.3">
      <c r="A337" s="249" t="str">
        <f>B337&amp;COUNTIF(B$4:$B337,B337)</f>
        <v>2017196</v>
      </c>
      <c r="B337" s="249">
        <f t="shared" si="198"/>
        <v>2017</v>
      </c>
      <c r="C337" s="249" t="str">
        <f t="shared" si="199"/>
        <v>RTGlenLeonie</v>
      </c>
      <c r="D337" s="268" t="str">
        <f>N337&amp;COUNTIF(N$4:$N337,N337)</f>
        <v>4279854</v>
      </c>
      <c r="E337" s="268" t="str">
        <f>F337&amp;COUNTIF(F$4:$F337,F337)</f>
        <v>42798RT1</v>
      </c>
      <c r="F337" s="268" t="str">
        <f t="shared" si="200"/>
        <v>42798RT</v>
      </c>
      <c r="G337" s="249" t="str">
        <f>I337&amp;COUNTIF($I$4:I337,I337)</f>
        <v>RT4</v>
      </c>
      <c r="I337" s="249" t="s">
        <v>2</v>
      </c>
      <c r="J337" s="249" t="s">
        <v>189</v>
      </c>
      <c r="K337" s="249" t="s">
        <v>614</v>
      </c>
      <c r="L337" s="249" t="s">
        <v>456</v>
      </c>
      <c r="M337" s="249">
        <v>10.606999999999999</v>
      </c>
      <c r="N337" s="268">
        <v>42798</v>
      </c>
      <c r="O337" s="241"/>
      <c r="S337" s="249" t="str">
        <f t="shared" si="201"/>
        <v>-</v>
      </c>
      <c r="T337" s="249" t="str">
        <f t="shared" si="191"/>
        <v>4EX334</v>
      </c>
      <c r="U337" s="249">
        <v>334</v>
      </c>
      <c r="V337" s="249">
        <f t="shared" si="192"/>
        <v>0</v>
      </c>
      <c r="W337" s="249">
        <f t="shared" si="193"/>
        <v>0</v>
      </c>
      <c r="X337" s="249">
        <f t="shared" si="194"/>
        <v>0</v>
      </c>
      <c r="Y337" s="249">
        <f t="shared" si="195"/>
        <v>0</v>
      </c>
      <c r="Z337" s="249" t="str">
        <f t="shared" si="196"/>
        <v>-</v>
      </c>
      <c r="AA337" s="268">
        <f t="shared" si="197"/>
        <v>0</v>
      </c>
      <c r="AB337" s="269"/>
      <c r="BT337" s="249" t="str">
        <f>CF337&amp;COUNTIF($CF$4:CF337,CF337)</f>
        <v>FALSE214</v>
      </c>
      <c r="BU337" s="334" t="str">
        <f t="shared" si="202"/>
        <v>---</v>
      </c>
      <c r="BW337" s="241" t="str">
        <f t="shared" si="203"/>
        <v>2018334</v>
      </c>
      <c r="BX337" s="249">
        <v>334</v>
      </c>
      <c r="BY337" s="249" t="str">
        <f t="shared" si="204"/>
        <v>-</v>
      </c>
      <c r="BZ337" s="249" t="str">
        <f t="shared" si="205"/>
        <v>-</v>
      </c>
      <c r="CA337" s="249" t="str">
        <f t="shared" si="206"/>
        <v>-</v>
      </c>
      <c r="CB337" s="249" t="str">
        <f t="shared" si="207"/>
        <v>-</v>
      </c>
      <c r="CC337" s="249" t="str">
        <f t="shared" si="208"/>
        <v>-</v>
      </c>
      <c r="CD337" s="345" t="str">
        <f t="shared" si="209"/>
        <v>-</v>
      </c>
      <c r="CE337" s="249">
        <f t="array" ref="CE337">MIN(IF(C:C=BU337,M:M))</f>
        <v>0</v>
      </c>
      <c r="CF337" s="249" t="b">
        <f t="shared" si="210"/>
        <v>0</v>
      </c>
    </row>
    <row r="338" spans="1:84" x14ac:dyDescent="0.3">
      <c r="A338" s="249" t="str">
        <f>B338&amp;COUNTIF(B$4:$B338,B338)</f>
        <v>20167</v>
      </c>
      <c r="B338" s="249">
        <f t="shared" si="198"/>
        <v>2016</v>
      </c>
      <c r="C338" s="249" t="str">
        <f t="shared" si="199"/>
        <v>4AFWillieFouche</v>
      </c>
      <c r="D338" s="268" t="str">
        <f>N338&amp;COUNTIF(N$4:$N338,N338)</f>
        <v>427213</v>
      </c>
      <c r="E338" s="268" t="str">
        <f>F338&amp;COUNTIF(F$4:$F338,F338)</f>
        <v>427214AF1</v>
      </c>
      <c r="F338" s="268" t="str">
        <f t="shared" si="200"/>
        <v>427214AF</v>
      </c>
      <c r="G338" s="249" t="str">
        <f>I338&amp;COUNTIF($I$4:I338,I338)</f>
        <v>4AF56</v>
      </c>
      <c r="I338" s="249" t="s">
        <v>1</v>
      </c>
      <c r="J338" s="249" t="s">
        <v>195</v>
      </c>
      <c r="K338" s="249" t="s">
        <v>196</v>
      </c>
      <c r="L338" s="249" t="s">
        <v>411</v>
      </c>
      <c r="M338" s="249">
        <v>14.026</v>
      </c>
      <c r="N338" s="268">
        <v>42721</v>
      </c>
      <c r="O338" s="241"/>
      <c r="S338" s="249" t="str">
        <f t="shared" si="201"/>
        <v>-</v>
      </c>
      <c r="T338" s="249" t="str">
        <f t="shared" si="191"/>
        <v>4EX335</v>
      </c>
      <c r="U338" s="249">
        <v>335</v>
      </c>
      <c r="V338" s="249">
        <f t="shared" si="192"/>
        <v>0</v>
      </c>
      <c r="W338" s="249">
        <f t="shared" si="193"/>
        <v>0</v>
      </c>
      <c r="X338" s="249">
        <f t="shared" si="194"/>
        <v>0</v>
      </c>
      <c r="Y338" s="249">
        <f t="shared" si="195"/>
        <v>0</v>
      </c>
      <c r="Z338" s="249" t="str">
        <f t="shared" si="196"/>
        <v>-</v>
      </c>
      <c r="AA338" s="268">
        <f t="shared" si="197"/>
        <v>0</v>
      </c>
      <c r="AB338" s="269"/>
      <c r="BT338" s="249" t="str">
        <f>CF338&amp;COUNTIF($CF$4:CF338,CF338)</f>
        <v>FALSE215</v>
      </c>
      <c r="BU338" s="334" t="str">
        <f t="shared" si="202"/>
        <v>---</v>
      </c>
      <c r="BW338" s="241" t="str">
        <f t="shared" si="203"/>
        <v>2018335</v>
      </c>
      <c r="BX338" s="249">
        <v>335</v>
      </c>
      <c r="BY338" s="249" t="str">
        <f t="shared" si="204"/>
        <v>-</v>
      </c>
      <c r="BZ338" s="249" t="str">
        <f t="shared" si="205"/>
        <v>-</v>
      </c>
      <c r="CA338" s="249" t="str">
        <f t="shared" si="206"/>
        <v>-</v>
      </c>
      <c r="CB338" s="249" t="str">
        <f t="shared" si="207"/>
        <v>-</v>
      </c>
      <c r="CC338" s="249" t="str">
        <f t="shared" si="208"/>
        <v>-</v>
      </c>
      <c r="CD338" s="345" t="str">
        <f t="shared" si="209"/>
        <v>-</v>
      </c>
      <c r="CE338" s="249">
        <f t="array" ref="CE338">MIN(IF(C:C=BU338,M:M))</f>
        <v>0</v>
      </c>
      <c r="CF338" s="249" t="b">
        <f t="shared" si="210"/>
        <v>0</v>
      </c>
    </row>
    <row r="339" spans="1:84" x14ac:dyDescent="0.3">
      <c r="A339" s="249" t="str">
        <f>B339&amp;COUNTIF(B$4:$B339,B339)</f>
        <v>20168</v>
      </c>
      <c r="B339" s="249">
        <f t="shared" si="198"/>
        <v>2016</v>
      </c>
      <c r="C339" s="249" t="str">
        <f t="shared" si="199"/>
        <v>4AFKeeganRamasamy</v>
      </c>
      <c r="D339" s="268" t="str">
        <f>N339&amp;COUNTIF(N$4:$N339,N339)</f>
        <v>427214</v>
      </c>
      <c r="E339" s="268" t="str">
        <f>F339&amp;COUNTIF(F$4:$F339,F339)</f>
        <v>427214AF2</v>
      </c>
      <c r="F339" s="268" t="str">
        <f t="shared" si="200"/>
        <v>427214AF</v>
      </c>
      <c r="G339" s="249" t="str">
        <f>I339&amp;COUNTIF($I$4:I339,I339)</f>
        <v>4AF57</v>
      </c>
      <c r="I339" s="249" t="s">
        <v>1</v>
      </c>
      <c r="J339" s="249" t="s">
        <v>588</v>
      </c>
      <c r="K339" s="249" t="s">
        <v>589</v>
      </c>
      <c r="L339" s="249" t="s">
        <v>435</v>
      </c>
      <c r="M339" s="249">
        <v>14.148999999999999</v>
      </c>
      <c r="N339" s="268">
        <v>42721</v>
      </c>
      <c r="O339" s="241"/>
      <c r="S339" s="249" t="str">
        <f t="shared" si="201"/>
        <v>-</v>
      </c>
      <c r="T339" s="249" t="str">
        <f t="shared" si="191"/>
        <v>4EX336</v>
      </c>
      <c r="U339" s="249">
        <v>336</v>
      </c>
      <c r="V339" s="249">
        <f t="shared" si="192"/>
        <v>0</v>
      </c>
      <c r="W339" s="249">
        <f t="shared" si="193"/>
        <v>0</v>
      </c>
      <c r="X339" s="249">
        <f t="shared" si="194"/>
        <v>0</v>
      </c>
      <c r="Y339" s="249">
        <f t="shared" si="195"/>
        <v>0</v>
      </c>
      <c r="Z339" s="249" t="str">
        <f t="shared" si="196"/>
        <v>-</v>
      </c>
      <c r="AA339" s="268">
        <f t="shared" si="197"/>
        <v>0</v>
      </c>
      <c r="AB339" s="269"/>
      <c r="BT339" s="249" t="str">
        <f>CF339&amp;COUNTIF($CF$4:CF339,CF339)</f>
        <v>FALSE216</v>
      </c>
      <c r="BU339" s="334" t="str">
        <f t="shared" si="202"/>
        <v>---</v>
      </c>
      <c r="BW339" s="241" t="str">
        <f t="shared" si="203"/>
        <v>2018336</v>
      </c>
      <c r="BX339" s="249">
        <v>336</v>
      </c>
      <c r="BY339" s="249" t="str">
        <f t="shared" si="204"/>
        <v>-</v>
      </c>
      <c r="BZ339" s="249" t="str">
        <f t="shared" si="205"/>
        <v>-</v>
      </c>
      <c r="CA339" s="249" t="str">
        <f t="shared" si="206"/>
        <v>-</v>
      </c>
      <c r="CB339" s="249" t="str">
        <f t="shared" si="207"/>
        <v>-</v>
      </c>
      <c r="CC339" s="249" t="str">
        <f t="shared" si="208"/>
        <v>-</v>
      </c>
      <c r="CD339" s="345" t="str">
        <f t="shared" si="209"/>
        <v>-</v>
      </c>
      <c r="CE339" s="249">
        <f t="array" ref="CE339">MIN(IF(C:C=BU339,M:M))</f>
        <v>0</v>
      </c>
      <c r="CF339" s="249" t="b">
        <f t="shared" si="210"/>
        <v>0</v>
      </c>
    </row>
    <row r="340" spans="1:84" x14ac:dyDescent="0.3">
      <c r="A340" s="249" t="str">
        <f>B340&amp;COUNTIF(B$4:$B340,B340)</f>
        <v>20169</v>
      </c>
      <c r="B340" s="249">
        <f t="shared" si="198"/>
        <v>2016</v>
      </c>
      <c r="C340" s="249" t="str">
        <f t="shared" si="199"/>
        <v>4AFRyanEls</v>
      </c>
      <c r="D340" s="268" t="str">
        <f>N340&amp;COUNTIF(N$4:$N340,N340)</f>
        <v>427215</v>
      </c>
      <c r="E340" s="268" t="str">
        <f>F340&amp;COUNTIF(F$4:$F340,F340)</f>
        <v>427214AF3</v>
      </c>
      <c r="F340" s="268" t="str">
        <f t="shared" si="200"/>
        <v>427214AF</v>
      </c>
      <c r="G340" s="249" t="str">
        <f>I340&amp;COUNTIF($I$4:I340,I340)</f>
        <v>4AF58</v>
      </c>
      <c r="I340" s="249" t="s">
        <v>1</v>
      </c>
      <c r="J340" s="249" t="s">
        <v>184</v>
      </c>
      <c r="K340" s="249" t="s">
        <v>191</v>
      </c>
      <c r="L340" s="249" t="s">
        <v>425</v>
      </c>
      <c r="M340" s="249">
        <v>14.305</v>
      </c>
      <c r="N340" s="268">
        <v>42721</v>
      </c>
      <c r="O340" s="241"/>
      <c r="S340" s="249" t="str">
        <f t="shared" si="201"/>
        <v>-</v>
      </c>
      <c r="T340" s="249" t="str">
        <f t="shared" si="191"/>
        <v>4EX337</v>
      </c>
      <c r="U340" s="249">
        <v>337</v>
      </c>
      <c r="V340" s="249">
        <f t="shared" si="192"/>
        <v>0</v>
      </c>
      <c r="W340" s="249">
        <f t="shared" si="193"/>
        <v>0</v>
      </c>
      <c r="X340" s="249">
        <f t="shared" si="194"/>
        <v>0</v>
      </c>
      <c r="Y340" s="249">
        <f t="shared" si="195"/>
        <v>0</v>
      </c>
      <c r="Z340" s="249" t="str">
        <f t="shared" si="196"/>
        <v>-</v>
      </c>
      <c r="AA340" s="268">
        <f t="shared" si="197"/>
        <v>0</v>
      </c>
      <c r="AB340" s="269"/>
      <c r="BT340" s="249" t="str">
        <f>CF340&amp;COUNTIF($CF$4:CF340,CF340)</f>
        <v>FALSE217</v>
      </c>
      <c r="BU340" s="334" t="str">
        <f t="shared" si="202"/>
        <v>---</v>
      </c>
      <c r="BW340" s="241" t="str">
        <f t="shared" si="203"/>
        <v>2018337</v>
      </c>
      <c r="BX340" s="249">
        <v>337</v>
      </c>
      <c r="BY340" s="249" t="str">
        <f t="shared" si="204"/>
        <v>-</v>
      </c>
      <c r="BZ340" s="249" t="str">
        <f t="shared" si="205"/>
        <v>-</v>
      </c>
      <c r="CA340" s="249" t="str">
        <f t="shared" si="206"/>
        <v>-</v>
      </c>
      <c r="CB340" s="249" t="str">
        <f t="shared" si="207"/>
        <v>-</v>
      </c>
      <c r="CC340" s="249" t="str">
        <f t="shared" si="208"/>
        <v>-</v>
      </c>
      <c r="CD340" s="345" t="str">
        <f t="shared" si="209"/>
        <v>-</v>
      </c>
      <c r="CE340" s="249">
        <f t="array" ref="CE340">MIN(IF(C:C=BU340,M:M))</f>
        <v>0</v>
      </c>
      <c r="CF340" s="249" t="b">
        <f t="shared" si="210"/>
        <v>0</v>
      </c>
    </row>
    <row r="341" spans="1:84" x14ac:dyDescent="0.3">
      <c r="A341" s="249" t="str">
        <f>B341&amp;COUNTIF(B$4:$B341,B341)</f>
        <v>201610</v>
      </c>
      <c r="B341" s="249">
        <f t="shared" si="198"/>
        <v>2016</v>
      </c>
      <c r="C341" s="249" t="str">
        <f t="shared" si="199"/>
        <v>4AFChestonPilcher</v>
      </c>
      <c r="D341" s="268" t="str">
        <f>N341&amp;COUNTIF(N$4:$N341,N341)</f>
        <v>427216</v>
      </c>
      <c r="E341" s="268" t="str">
        <f>F341&amp;COUNTIF(F$4:$F341,F341)</f>
        <v>427214AF4</v>
      </c>
      <c r="F341" s="268" t="str">
        <f t="shared" si="200"/>
        <v>427214AF</v>
      </c>
      <c r="G341" s="249" t="str">
        <f>I341&amp;COUNTIF($I$4:I341,I341)</f>
        <v>4AF59</v>
      </c>
      <c r="I341" s="249" t="s">
        <v>1</v>
      </c>
      <c r="J341" s="249" t="s">
        <v>236</v>
      </c>
      <c r="K341" s="249" t="s">
        <v>237</v>
      </c>
      <c r="L341" s="249" t="s">
        <v>425</v>
      </c>
      <c r="M341" s="249">
        <v>14.788</v>
      </c>
      <c r="N341" s="268">
        <v>42721</v>
      </c>
      <c r="O341" s="241"/>
      <c r="S341" s="249" t="str">
        <f t="shared" si="201"/>
        <v>-</v>
      </c>
      <c r="T341" s="249" t="str">
        <f t="shared" si="191"/>
        <v>4EX338</v>
      </c>
      <c r="U341" s="249">
        <v>338</v>
      </c>
      <c r="V341" s="249">
        <f t="shared" si="192"/>
        <v>0</v>
      </c>
      <c r="W341" s="249">
        <f t="shared" si="193"/>
        <v>0</v>
      </c>
      <c r="X341" s="249">
        <f t="shared" si="194"/>
        <v>0</v>
      </c>
      <c r="Y341" s="249">
        <f t="shared" si="195"/>
        <v>0</v>
      </c>
      <c r="Z341" s="249" t="str">
        <f t="shared" si="196"/>
        <v>-</v>
      </c>
      <c r="AA341" s="268">
        <f t="shared" si="197"/>
        <v>0</v>
      </c>
      <c r="AB341" s="269"/>
      <c r="BT341" s="249" t="str">
        <f>CF341&amp;COUNTIF($CF$4:CF341,CF341)</f>
        <v>FALSE218</v>
      </c>
      <c r="BU341" s="334" t="str">
        <f t="shared" si="202"/>
        <v>---</v>
      </c>
      <c r="BW341" s="241" t="str">
        <f t="shared" si="203"/>
        <v>2018338</v>
      </c>
      <c r="BX341" s="249">
        <v>338</v>
      </c>
      <c r="BY341" s="249" t="str">
        <f t="shared" si="204"/>
        <v>-</v>
      </c>
      <c r="BZ341" s="249" t="str">
        <f t="shared" si="205"/>
        <v>-</v>
      </c>
      <c r="CA341" s="249" t="str">
        <f t="shared" si="206"/>
        <v>-</v>
      </c>
      <c r="CB341" s="249" t="str">
        <f t="shared" si="207"/>
        <v>-</v>
      </c>
      <c r="CC341" s="249" t="str">
        <f t="shared" si="208"/>
        <v>-</v>
      </c>
      <c r="CD341" s="345" t="str">
        <f t="shared" si="209"/>
        <v>-</v>
      </c>
      <c r="CE341" s="249">
        <f t="array" ref="CE341">MIN(IF(C:C=BU341,M:M))</f>
        <v>0</v>
      </c>
      <c r="CF341" s="249" t="b">
        <f t="shared" si="210"/>
        <v>0</v>
      </c>
    </row>
    <row r="342" spans="1:84" x14ac:dyDescent="0.3">
      <c r="A342" s="249" t="str">
        <f>B342&amp;COUNTIF(B$4:$B342,B342)</f>
        <v>201611</v>
      </c>
      <c r="B342" s="249">
        <f t="shared" si="198"/>
        <v>2016</v>
      </c>
      <c r="C342" s="249" t="str">
        <f t="shared" si="199"/>
        <v>4AFGerhardSlabbert</v>
      </c>
      <c r="D342" s="268" t="str">
        <f>N342&amp;COUNTIF(N$4:$N342,N342)</f>
        <v>427217</v>
      </c>
      <c r="E342" s="268" t="str">
        <f>F342&amp;COUNTIF(F$4:$F342,F342)</f>
        <v>427214AF5</v>
      </c>
      <c r="F342" s="268" t="str">
        <f t="shared" si="200"/>
        <v>427214AF</v>
      </c>
      <c r="G342" s="249" t="str">
        <f>I342&amp;COUNTIF($I$4:I342,I342)</f>
        <v>4AF60</v>
      </c>
      <c r="I342" s="249" t="s">
        <v>1</v>
      </c>
      <c r="J342" s="249" t="s">
        <v>233</v>
      </c>
      <c r="K342" s="249" t="s">
        <v>253</v>
      </c>
      <c r="L342" s="249" t="s">
        <v>423</v>
      </c>
      <c r="M342" s="249">
        <v>15.096</v>
      </c>
      <c r="N342" s="268">
        <v>42721</v>
      </c>
      <c r="O342" s="241"/>
      <c r="S342" s="249" t="str">
        <f t="shared" si="201"/>
        <v>-</v>
      </c>
      <c r="T342" s="249" t="str">
        <f t="shared" si="191"/>
        <v>4EX339</v>
      </c>
      <c r="U342" s="249">
        <v>339</v>
      </c>
      <c r="V342" s="249">
        <f t="shared" si="192"/>
        <v>0</v>
      </c>
      <c r="W342" s="249">
        <f t="shared" si="193"/>
        <v>0</v>
      </c>
      <c r="X342" s="249">
        <f t="shared" si="194"/>
        <v>0</v>
      </c>
      <c r="Y342" s="249">
        <f t="shared" si="195"/>
        <v>0</v>
      </c>
      <c r="Z342" s="249" t="str">
        <f t="shared" si="196"/>
        <v>-</v>
      </c>
      <c r="AA342" s="268">
        <f t="shared" si="197"/>
        <v>0</v>
      </c>
      <c r="AB342" s="269"/>
      <c r="BT342" s="249" t="str">
        <f>CF342&amp;COUNTIF($CF$4:CF342,CF342)</f>
        <v>FALSE219</v>
      </c>
      <c r="BU342" s="334" t="str">
        <f t="shared" si="202"/>
        <v>---</v>
      </c>
      <c r="BW342" s="241" t="str">
        <f t="shared" si="203"/>
        <v>2018339</v>
      </c>
      <c r="BX342" s="249">
        <v>339</v>
      </c>
      <c r="BY342" s="249" t="str">
        <f t="shared" si="204"/>
        <v>-</v>
      </c>
      <c r="BZ342" s="249" t="str">
        <f t="shared" si="205"/>
        <v>-</v>
      </c>
      <c r="CA342" s="249" t="str">
        <f t="shared" si="206"/>
        <v>-</v>
      </c>
      <c r="CB342" s="249" t="str">
        <f t="shared" si="207"/>
        <v>-</v>
      </c>
      <c r="CC342" s="249" t="str">
        <f t="shared" si="208"/>
        <v>-</v>
      </c>
      <c r="CD342" s="345" t="str">
        <f t="shared" si="209"/>
        <v>-</v>
      </c>
      <c r="CE342" s="249">
        <f t="array" ref="CE342">MIN(IF(C:C=BU342,M:M))</f>
        <v>0</v>
      </c>
      <c r="CF342" s="249" t="b">
        <f t="shared" si="210"/>
        <v>0</v>
      </c>
    </row>
    <row r="343" spans="1:84" x14ac:dyDescent="0.3">
      <c r="A343" s="249" t="str">
        <f>B343&amp;COUNTIF(B$4:$B343,B343)</f>
        <v>201612</v>
      </c>
      <c r="B343" s="249">
        <f t="shared" si="198"/>
        <v>2016</v>
      </c>
      <c r="C343" s="249" t="str">
        <f t="shared" si="199"/>
        <v>4AFWouterOlivier</v>
      </c>
      <c r="D343" s="268" t="str">
        <f>N343&amp;COUNTIF(N$4:$N343,N343)</f>
        <v>427218</v>
      </c>
      <c r="E343" s="268" t="str">
        <f>F343&amp;COUNTIF(F$4:$F343,F343)</f>
        <v>427214AF6</v>
      </c>
      <c r="F343" s="268" t="str">
        <f t="shared" si="200"/>
        <v>427214AF</v>
      </c>
      <c r="G343" s="249" t="str">
        <f>I343&amp;COUNTIF($I$4:I343,I343)</f>
        <v>4AF61</v>
      </c>
      <c r="I343" s="249" t="s">
        <v>1</v>
      </c>
      <c r="J343" s="249" t="s">
        <v>610</v>
      </c>
      <c r="K343" s="249" t="s">
        <v>601</v>
      </c>
      <c r="L343" s="249" t="s">
        <v>487</v>
      </c>
      <c r="M343" s="249">
        <v>15.862</v>
      </c>
      <c r="N343" s="268">
        <v>42721</v>
      </c>
      <c r="O343" s="241"/>
      <c r="S343" s="249" t="str">
        <f t="shared" si="201"/>
        <v>-</v>
      </c>
      <c r="T343" s="249" t="str">
        <f t="shared" si="191"/>
        <v>4EX340</v>
      </c>
      <c r="U343" s="249">
        <v>340</v>
      </c>
      <c r="V343" s="249">
        <f t="shared" si="192"/>
        <v>0</v>
      </c>
      <c r="W343" s="249">
        <f t="shared" si="193"/>
        <v>0</v>
      </c>
      <c r="X343" s="249">
        <f t="shared" si="194"/>
        <v>0</v>
      </c>
      <c r="Y343" s="249">
        <f t="shared" si="195"/>
        <v>0</v>
      </c>
      <c r="Z343" s="249" t="str">
        <f t="shared" si="196"/>
        <v>-</v>
      </c>
      <c r="AA343" s="268">
        <f t="shared" si="197"/>
        <v>0</v>
      </c>
      <c r="AB343" s="269"/>
      <c r="BT343" s="249" t="str">
        <f>CF343&amp;COUNTIF($CF$4:CF343,CF343)</f>
        <v>FALSE220</v>
      </c>
      <c r="BU343" s="334" t="str">
        <f t="shared" si="202"/>
        <v>---</v>
      </c>
      <c r="BW343" s="241" t="str">
        <f t="shared" si="203"/>
        <v>2018340</v>
      </c>
      <c r="BX343" s="249">
        <v>340</v>
      </c>
      <c r="BY343" s="249" t="str">
        <f t="shared" si="204"/>
        <v>-</v>
      </c>
      <c r="BZ343" s="249" t="str">
        <f t="shared" si="205"/>
        <v>-</v>
      </c>
      <c r="CA343" s="249" t="str">
        <f t="shared" si="206"/>
        <v>-</v>
      </c>
      <c r="CB343" s="249" t="str">
        <f t="shared" si="207"/>
        <v>-</v>
      </c>
      <c r="CC343" s="249" t="str">
        <f t="shared" si="208"/>
        <v>-</v>
      </c>
      <c r="CD343" s="345" t="str">
        <f t="shared" si="209"/>
        <v>-</v>
      </c>
      <c r="CE343" s="249">
        <f t="array" ref="CE343">MIN(IF(C:C=BU343,M:M))</f>
        <v>0</v>
      </c>
      <c r="CF343" s="249" t="b">
        <f t="shared" si="210"/>
        <v>0</v>
      </c>
    </row>
    <row r="344" spans="1:84" x14ac:dyDescent="0.3">
      <c r="A344" s="249" t="str">
        <f>B344&amp;COUNTIF(B$4:$B344,B344)</f>
        <v>201613</v>
      </c>
      <c r="B344" s="249">
        <f t="shared" si="198"/>
        <v>2016</v>
      </c>
      <c r="C344" s="249" t="str">
        <f t="shared" si="199"/>
        <v>4AFEdwinHart</v>
      </c>
      <c r="D344" s="268" t="str">
        <f>N344&amp;COUNTIF(N$4:$N344,N344)</f>
        <v>427219</v>
      </c>
      <c r="E344" s="268" t="str">
        <f>F344&amp;COUNTIF(F$4:$F344,F344)</f>
        <v>427214AF7</v>
      </c>
      <c r="F344" s="268" t="str">
        <f t="shared" si="200"/>
        <v>427214AF</v>
      </c>
      <c r="G344" s="249" t="str">
        <f>I344&amp;COUNTIF($I$4:I344,I344)</f>
        <v>4AF62</v>
      </c>
      <c r="I344" s="249" t="s">
        <v>1</v>
      </c>
      <c r="J344" s="249" t="s">
        <v>590</v>
      </c>
      <c r="K344" s="249" t="s">
        <v>591</v>
      </c>
      <c r="L344" s="249" t="s">
        <v>435</v>
      </c>
      <c r="M344" s="249">
        <v>16.050999999999998</v>
      </c>
      <c r="N344" s="268">
        <v>42721</v>
      </c>
      <c r="O344" s="241"/>
      <c r="S344" s="249" t="str">
        <f t="shared" si="201"/>
        <v>-</v>
      </c>
      <c r="T344" s="249" t="str">
        <f t="shared" si="191"/>
        <v>4EX341</v>
      </c>
      <c r="U344" s="249">
        <v>341</v>
      </c>
      <c r="V344" s="249">
        <f t="shared" si="192"/>
        <v>0</v>
      </c>
      <c r="W344" s="249">
        <f t="shared" si="193"/>
        <v>0</v>
      </c>
      <c r="X344" s="249">
        <f t="shared" si="194"/>
        <v>0</v>
      </c>
      <c r="Y344" s="249">
        <f t="shared" si="195"/>
        <v>0</v>
      </c>
      <c r="Z344" s="249" t="str">
        <f t="shared" si="196"/>
        <v>-</v>
      </c>
      <c r="AA344" s="268">
        <f t="shared" si="197"/>
        <v>0</v>
      </c>
      <c r="AB344" s="269"/>
    </row>
    <row r="345" spans="1:84" x14ac:dyDescent="0.3">
      <c r="A345" s="249" t="str">
        <f>B345&amp;COUNTIF(B$4:$B345,B345)</f>
        <v>201614</v>
      </c>
      <c r="B345" s="249">
        <f t="shared" si="198"/>
        <v>2016</v>
      </c>
      <c r="C345" s="249" t="str">
        <f t="shared" si="199"/>
        <v>4ARFerdiMouton</v>
      </c>
      <c r="D345" s="268" t="str">
        <f>N345&amp;COUNTIF(N$4:$N345,N345)</f>
        <v>4272110</v>
      </c>
      <c r="E345" s="268" t="str">
        <f>F345&amp;COUNTIF(F$4:$F345,F345)</f>
        <v>427214AR1</v>
      </c>
      <c r="F345" s="268" t="str">
        <f t="shared" si="200"/>
        <v>427214AR</v>
      </c>
      <c r="G345" s="249" t="str">
        <f>I345&amp;COUNTIF($I$4:I345,I345)</f>
        <v>4AR18</v>
      </c>
      <c r="I345" s="249" t="s">
        <v>7</v>
      </c>
      <c r="J345" s="249" t="s">
        <v>616</v>
      </c>
      <c r="K345" s="249" t="s">
        <v>617</v>
      </c>
      <c r="L345" s="249" t="s">
        <v>458</v>
      </c>
      <c r="M345" s="249">
        <v>15.416</v>
      </c>
      <c r="N345" s="268">
        <v>42721</v>
      </c>
      <c r="O345" s="241"/>
      <c r="S345" s="249" t="str">
        <f t="shared" si="201"/>
        <v>-</v>
      </c>
      <c r="T345" s="249" t="str">
        <f t="shared" si="191"/>
        <v>4EX342</v>
      </c>
      <c r="U345" s="249">
        <v>342</v>
      </c>
      <c r="V345" s="249">
        <f t="shared" si="192"/>
        <v>0</v>
      </c>
      <c r="W345" s="249">
        <f t="shared" si="193"/>
        <v>0</v>
      </c>
      <c r="X345" s="249">
        <f t="shared" si="194"/>
        <v>0</v>
      </c>
      <c r="Y345" s="249">
        <f t="shared" si="195"/>
        <v>0</v>
      </c>
      <c r="Z345" s="249" t="str">
        <f t="shared" si="196"/>
        <v>-</v>
      </c>
      <c r="AA345" s="268">
        <f t="shared" si="197"/>
        <v>0</v>
      </c>
      <c r="AB345" s="269"/>
    </row>
    <row r="346" spans="1:84" x14ac:dyDescent="0.3">
      <c r="A346" s="249" t="str">
        <f>B346&amp;COUNTIF(B$4:$B346,B346)</f>
        <v>201615</v>
      </c>
      <c r="B346" s="249">
        <f t="shared" si="198"/>
        <v>2016</v>
      </c>
      <c r="C346" s="249" t="str">
        <f t="shared" si="199"/>
        <v>4BFJimmyFerreira</v>
      </c>
      <c r="D346" s="268" t="str">
        <f>N346&amp;COUNTIF(N$4:$N346,N346)</f>
        <v>4272111</v>
      </c>
      <c r="E346" s="268" t="str">
        <f>F346&amp;COUNTIF(F$4:$F346,F346)</f>
        <v>427214BF1</v>
      </c>
      <c r="F346" s="268" t="str">
        <f t="shared" si="200"/>
        <v>427214BF</v>
      </c>
      <c r="G346" s="249" t="str">
        <f>I346&amp;COUNTIF($I$4:I346,I346)</f>
        <v>4BF28</v>
      </c>
      <c r="I346" s="249" t="s">
        <v>0</v>
      </c>
      <c r="J346" s="249" t="s">
        <v>730</v>
      </c>
      <c r="K346" s="249" t="s">
        <v>731</v>
      </c>
      <c r="L346" s="249" t="s">
        <v>524</v>
      </c>
      <c r="M346" s="249">
        <v>13.339</v>
      </c>
      <c r="N346" s="268">
        <v>42721</v>
      </c>
      <c r="O346" s="241"/>
      <c r="S346" s="249" t="str">
        <f t="shared" si="201"/>
        <v>-</v>
      </c>
      <c r="T346" s="249" t="str">
        <f t="shared" si="191"/>
        <v>4EX343</v>
      </c>
      <c r="U346" s="249">
        <v>343</v>
      </c>
      <c r="V346" s="249">
        <f t="shared" si="192"/>
        <v>0</v>
      </c>
      <c r="W346" s="249">
        <f t="shared" si="193"/>
        <v>0</v>
      </c>
      <c r="X346" s="249">
        <f t="shared" si="194"/>
        <v>0</v>
      </c>
      <c r="Y346" s="249">
        <f t="shared" si="195"/>
        <v>0</v>
      </c>
      <c r="Z346" s="249" t="str">
        <f t="shared" si="196"/>
        <v>-</v>
      </c>
      <c r="AA346" s="268">
        <f t="shared" si="197"/>
        <v>0</v>
      </c>
      <c r="AB346" s="269"/>
    </row>
    <row r="347" spans="1:84" x14ac:dyDescent="0.3">
      <c r="A347" s="249" t="str">
        <f>B347&amp;COUNTIF(B$4:$B347,B347)</f>
        <v>201616</v>
      </c>
      <c r="B347" s="249">
        <f t="shared" si="198"/>
        <v>2016</v>
      </c>
      <c r="C347" s="249" t="str">
        <f t="shared" si="199"/>
        <v>4BFEnverAmien</v>
      </c>
      <c r="D347" s="268" t="str">
        <f>N347&amp;COUNTIF(N$4:$N347,N347)</f>
        <v>4272112</v>
      </c>
      <c r="E347" s="268" t="str">
        <f>F347&amp;COUNTIF(F$4:$F347,F347)</f>
        <v>427214BF2</v>
      </c>
      <c r="F347" s="268" t="str">
        <f t="shared" si="200"/>
        <v>427214BF</v>
      </c>
      <c r="G347" s="249" t="str">
        <f>I347&amp;COUNTIF($I$4:I347,I347)</f>
        <v>4BF29</v>
      </c>
      <c r="I347" s="249" t="s">
        <v>0</v>
      </c>
      <c r="J347" s="249" t="s">
        <v>171</v>
      </c>
      <c r="K347" s="249" t="s">
        <v>172</v>
      </c>
      <c r="L347" s="249" t="s">
        <v>16</v>
      </c>
      <c r="M347" s="249">
        <v>13.484</v>
      </c>
      <c r="N347" s="268">
        <v>42721</v>
      </c>
      <c r="O347" s="241"/>
      <c r="S347" s="249" t="str">
        <f t="shared" si="201"/>
        <v>-</v>
      </c>
      <c r="T347" s="249" t="str">
        <f t="shared" si="191"/>
        <v>4EX344</v>
      </c>
      <c r="U347" s="249">
        <v>344</v>
      </c>
      <c r="V347" s="249">
        <f t="shared" si="192"/>
        <v>0</v>
      </c>
      <c r="W347" s="249">
        <f t="shared" si="193"/>
        <v>0</v>
      </c>
      <c r="X347" s="249">
        <f t="shared" si="194"/>
        <v>0</v>
      </c>
      <c r="Y347" s="249">
        <f t="shared" si="195"/>
        <v>0</v>
      </c>
      <c r="Z347" s="249" t="str">
        <f t="shared" si="196"/>
        <v>-</v>
      </c>
      <c r="AA347" s="268">
        <f t="shared" si="197"/>
        <v>0</v>
      </c>
      <c r="AB347" s="269"/>
    </row>
    <row r="348" spans="1:84" x14ac:dyDescent="0.3">
      <c r="A348" s="249" t="str">
        <f>B348&amp;COUNTIF(B$4:$B348,B348)</f>
        <v>201617</v>
      </c>
      <c r="B348" s="249">
        <f t="shared" si="198"/>
        <v>2016</v>
      </c>
      <c r="C348" s="249" t="str">
        <f t="shared" si="199"/>
        <v>4BFBradleyMould</v>
      </c>
      <c r="D348" s="268" t="str">
        <f>N348&amp;COUNTIF(N$4:$N348,N348)</f>
        <v>4272113</v>
      </c>
      <c r="E348" s="268" t="str">
        <f>F348&amp;COUNTIF(F$4:$F348,F348)</f>
        <v>427214BF3</v>
      </c>
      <c r="F348" s="268" t="str">
        <f t="shared" si="200"/>
        <v>427214BF</v>
      </c>
      <c r="G348" s="249" t="str">
        <f>I348&amp;COUNTIF($I$4:I348,I348)</f>
        <v>4BF30</v>
      </c>
      <c r="I348" s="249" t="s">
        <v>0</v>
      </c>
      <c r="J348" s="249" t="s">
        <v>732</v>
      </c>
      <c r="K348" s="249" t="s">
        <v>733</v>
      </c>
      <c r="L348" s="249" t="s">
        <v>497</v>
      </c>
      <c r="M348" s="249">
        <v>13.523999999999999</v>
      </c>
      <c r="N348" s="268">
        <v>42721</v>
      </c>
      <c r="O348" s="241"/>
      <c r="S348" s="249" t="str">
        <f t="shared" si="201"/>
        <v>-</v>
      </c>
      <c r="T348" s="249" t="str">
        <f t="shared" si="191"/>
        <v>4EX345</v>
      </c>
      <c r="U348" s="249">
        <v>345</v>
      </c>
      <c r="V348" s="249">
        <f t="shared" si="192"/>
        <v>0</v>
      </c>
      <c r="W348" s="249">
        <f t="shared" si="193"/>
        <v>0</v>
      </c>
      <c r="X348" s="249">
        <f t="shared" si="194"/>
        <v>0</v>
      </c>
      <c r="Y348" s="249">
        <f t="shared" si="195"/>
        <v>0</v>
      </c>
      <c r="Z348" s="249" t="str">
        <f t="shared" si="196"/>
        <v>-</v>
      </c>
      <c r="AA348" s="268">
        <f t="shared" si="197"/>
        <v>0</v>
      </c>
      <c r="AB348" s="269"/>
    </row>
    <row r="349" spans="1:84" x14ac:dyDescent="0.3">
      <c r="A349" s="249" t="str">
        <f>B349&amp;COUNTIF(B$4:$B349,B349)</f>
        <v>201618</v>
      </c>
      <c r="B349" s="249">
        <f t="shared" si="198"/>
        <v>2016</v>
      </c>
      <c r="C349" s="249" t="str">
        <f t="shared" si="199"/>
        <v>4BFNeilNaidoo</v>
      </c>
      <c r="D349" s="268" t="str">
        <f>N349&amp;COUNTIF(N$4:$N349,N349)</f>
        <v>4272114</v>
      </c>
      <c r="E349" s="268" t="str">
        <f>F349&amp;COUNTIF(F$4:$F349,F349)</f>
        <v>427214BF4</v>
      </c>
      <c r="F349" s="268" t="str">
        <f t="shared" si="200"/>
        <v>427214BF</v>
      </c>
      <c r="G349" s="249" t="str">
        <f>I349&amp;COUNTIF($I$4:I349,I349)</f>
        <v>4BF31</v>
      </c>
      <c r="I349" s="249" t="s">
        <v>0</v>
      </c>
      <c r="J349" s="249" t="s">
        <v>247</v>
      </c>
      <c r="K349" s="249" t="s">
        <v>734</v>
      </c>
      <c r="L349" s="249" t="s">
        <v>440</v>
      </c>
      <c r="M349" s="249">
        <v>13.872999999999999</v>
      </c>
      <c r="N349" s="268">
        <v>42721</v>
      </c>
      <c r="O349" s="241"/>
      <c r="S349" s="249" t="str">
        <f t="shared" si="201"/>
        <v>-</v>
      </c>
      <c r="T349" s="249" t="str">
        <f t="shared" si="191"/>
        <v>4EX346</v>
      </c>
      <c r="U349" s="249">
        <v>346</v>
      </c>
      <c r="V349" s="249">
        <f t="shared" si="192"/>
        <v>0</v>
      </c>
      <c r="W349" s="249">
        <f t="shared" si="193"/>
        <v>0</v>
      </c>
      <c r="X349" s="249">
        <f t="shared" si="194"/>
        <v>0</v>
      </c>
      <c r="Y349" s="249">
        <f t="shared" si="195"/>
        <v>0</v>
      </c>
      <c r="Z349" s="249" t="str">
        <f t="shared" si="196"/>
        <v>-</v>
      </c>
      <c r="AA349" s="268">
        <f t="shared" si="197"/>
        <v>0</v>
      </c>
      <c r="AB349" s="269"/>
    </row>
    <row r="350" spans="1:84" x14ac:dyDescent="0.3">
      <c r="A350" s="249" t="str">
        <f>B350&amp;COUNTIF(B$4:$B350,B350)</f>
        <v>201619</v>
      </c>
      <c r="B350" s="249">
        <f t="shared" si="198"/>
        <v>2016</v>
      </c>
      <c r="C350" s="249" t="str">
        <f t="shared" si="199"/>
        <v>4BFKevinIsaacs</v>
      </c>
      <c r="D350" s="268" t="str">
        <f>N350&amp;COUNTIF(N$4:$N350,N350)</f>
        <v>4272115</v>
      </c>
      <c r="E350" s="268" t="str">
        <f>F350&amp;COUNTIF(F$4:$F350,F350)</f>
        <v>427214BF5</v>
      </c>
      <c r="F350" s="268" t="str">
        <f t="shared" si="200"/>
        <v>427214BF</v>
      </c>
      <c r="G350" s="249" t="str">
        <f>I350&amp;COUNTIF($I$4:I350,I350)</f>
        <v>4BF32</v>
      </c>
      <c r="I350" s="249" t="s">
        <v>0</v>
      </c>
      <c r="J350" s="249" t="s">
        <v>198</v>
      </c>
      <c r="K350" s="249" t="s">
        <v>625</v>
      </c>
      <c r="L350" s="249" t="s">
        <v>525</v>
      </c>
      <c r="M350" s="249">
        <v>13.894</v>
      </c>
      <c r="N350" s="268">
        <v>42721</v>
      </c>
      <c r="O350" s="241"/>
      <c r="S350" s="249" t="str">
        <f t="shared" si="201"/>
        <v>-</v>
      </c>
      <c r="T350" s="249" t="str">
        <f t="shared" si="191"/>
        <v>4EX347</v>
      </c>
      <c r="U350" s="249">
        <v>347</v>
      </c>
      <c r="V350" s="249">
        <f t="shared" si="192"/>
        <v>0</v>
      </c>
      <c r="W350" s="249">
        <f t="shared" si="193"/>
        <v>0</v>
      </c>
      <c r="X350" s="249">
        <f t="shared" si="194"/>
        <v>0</v>
      </c>
      <c r="Y350" s="249">
        <f t="shared" si="195"/>
        <v>0</v>
      </c>
      <c r="Z350" s="249" t="str">
        <f t="shared" si="196"/>
        <v>-</v>
      </c>
      <c r="AA350" s="268">
        <f t="shared" si="197"/>
        <v>0</v>
      </c>
      <c r="AB350" s="269"/>
    </row>
    <row r="351" spans="1:84" x14ac:dyDescent="0.3">
      <c r="A351" s="249" t="str">
        <f>B351&amp;COUNTIF(B$4:$B351,B351)</f>
        <v>201620</v>
      </c>
      <c r="B351" s="249">
        <f t="shared" si="198"/>
        <v>2016</v>
      </c>
      <c r="C351" s="249" t="str">
        <f t="shared" si="199"/>
        <v>4BFTJViljoen</v>
      </c>
      <c r="D351" s="268" t="str">
        <f>N351&amp;COUNTIF(N$4:$N351,N351)</f>
        <v>4272116</v>
      </c>
      <c r="E351" s="268" t="str">
        <f>F351&amp;COUNTIF(F$4:$F351,F351)</f>
        <v>427214BF6</v>
      </c>
      <c r="F351" s="268" t="str">
        <f t="shared" si="200"/>
        <v>427214BF</v>
      </c>
      <c r="G351" s="249" t="str">
        <f>I351&amp;COUNTIF($I$4:I351,I351)</f>
        <v>4BF33</v>
      </c>
      <c r="I351" s="249" t="s">
        <v>0</v>
      </c>
      <c r="J351" s="249" t="s">
        <v>735</v>
      </c>
      <c r="K351" s="249" t="s">
        <v>736</v>
      </c>
      <c r="L351" s="249" t="s">
        <v>418</v>
      </c>
      <c r="M351" s="249">
        <v>13.907999999999999</v>
      </c>
      <c r="N351" s="268">
        <v>42721</v>
      </c>
      <c r="O351" s="241"/>
      <c r="S351" s="249" t="str">
        <f t="shared" si="201"/>
        <v>-</v>
      </c>
      <c r="T351" s="249" t="str">
        <f t="shared" si="191"/>
        <v>4EX348</v>
      </c>
      <c r="U351" s="249">
        <v>348</v>
      </c>
      <c r="V351" s="249">
        <f t="shared" si="192"/>
        <v>0</v>
      </c>
      <c r="W351" s="249">
        <f t="shared" si="193"/>
        <v>0</v>
      </c>
      <c r="X351" s="249">
        <f t="shared" si="194"/>
        <v>0</v>
      </c>
      <c r="Y351" s="249">
        <f t="shared" si="195"/>
        <v>0</v>
      </c>
      <c r="Z351" s="249" t="str">
        <f t="shared" si="196"/>
        <v>-</v>
      </c>
      <c r="AA351" s="268">
        <f t="shared" si="197"/>
        <v>0</v>
      </c>
      <c r="AB351" s="269"/>
    </row>
    <row r="352" spans="1:84" x14ac:dyDescent="0.3">
      <c r="A352" s="249" t="str">
        <f>B352&amp;COUNTIF(B$4:$B352,B352)</f>
        <v>201621</v>
      </c>
      <c r="B352" s="249">
        <f t="shared" si="198"/>
        <v>2016</v>
      </c>
      <c r="C352" s="249" t="str">
        <f t="shared" si="199"/>
        <v>4BFSamuelRoberts</v>
      </c>
      <c r="D352" s="268" t="str">
        <f>N352&amp;COUNTIF(N$4:$N352,N352)</f>
        <v>4272117</v>
      </c>
      <c r="E352" s="268" t="str">
        <f>F352&amp;COUNTIF(F$4:$F352,F352)</f>
        <v>427214BF7</v>
      </c>
      <c r="F352" s="268" t="str">
        <f t="shared" si="200"/>
        <v>427214BF</v>
      </c>
      <c r="G352" s="249" t="str">
        <f>I352&amp;COUNTIF($I$4:I352,I352)</f>
        <v>4BF34</v>
      </c>
      <c r="I352" s="249" t="s">
        <v>0</v>
      </c>
      <c r="J352" s="249" t="s">
        <v>621</v>
      </c>
      <c r="K352" s="249" t="s">
        <v>622</v>
      </c>
      <c r="L352" s="249" t="s">
        <v>417</v>
      </c>
      <c r="M352" s="249">
        <v>15.021000000000001</v>
      </c>
      <c r="N352" s="268">
        <v>42721</v>
      </c>
      <c r="O352" s="241"/>
      <c r="S352" s="249" t="str">
        <f t="shared" si="201"/>
        <v>-</v>
      </c>
      <c r="T352" s="249" t="str">
        <f t="shared" si="191"/>
        <v>4EX349</v>
      </c>
      <c r="U352" s="249">
        <v>349</v>
      </c>
      <c r="V352" s="249">
        <f t="shared" si="192"/>
        <v>0</v>
      </c>
      <c r="W352" s="249">
        <f t="shared" si="193"/>
        <v>0</v>
      </c>
      <c r="X352" s="249">
        <f t="shared" si="194"/>
        <v>0</v>
      </c>
      <c r="Y352" s="249">
        <f t="shared" si="195"/>
        <v>0</v>
      </c>
      <c r="Z352" s="249" t="str">
        <f t="shared" si="196"/>
        <v>-</v>
      </c>
      <c r="AA352" s="268">
        <f t="shared" si="197"/>
        <v>0</v>
      </c>
      <c r="AB352" s="269"/>
    </row>
    <row r="353" spans="1:28" x14ac:dyDescent="0.3">
      <c r="A353" s="249" t="str">
        <f>B353&amp;COUNTIF(B$4:$B353,B353)</f>
        <v>201622</v>
      </c>
      <c r="B353" s="249">
        <f t="shared" si="198"/>
        <v>2016</v>
      </c>
      <c r="C353" s="249" t="str">
        <f t="shared" si="199"/>
        <v>4BFPhillipJonker</v>
      </c>
      <c r="D353" s="268" t="str">
        <f>N353&amp;COUNTIF(N$4:$N353,N353)</f>
        <v>4272118</v>
      </c>
      <c r="E353" s="268" t="str">
        <f>F353&amp;COUNTIF(F$4:$F353,F353)</f>
        <v>427214BF8</v>
      </c>
      <c r="F353" s="268" t="str">
        <f t="shared" si="200"/>
        <v>427214BF</v>
      </c>
      <c r="G353" s="249" t="str">
        <f>I353&amp;COUNTIF($I$4:I353,I353)</f>
        <v>4BF35</v>
      </c>
      <c r="I353" s="249" t="s">
        <v>0</v>
      </c>
      <c r="J353" s="249" t="s">
        <v>574</v>
      </c>
      <c r="K353" s="249" t="s">
        <v>208</v>
      </c>
      <c r="L353" s="249" t="s">
        <v>414</v>
      </c>
      <c r="M353" s="249">
        <v>16.474</v>
      </c>
      <c r="N353" s="268">
        <v>42721</v>
      </c>
      <c r="O353" s="241"/>
      <c r="S353" s="249" t="str">
        <f t="shared" si="201"/>
        <v>-</v>
      </c>
      <c r="T353" s="249" t="str">
        <f t="shared" si="191"/>
        <v>4EX350</v>
      </c>
      <c r="U353" s="249">
        <v>350</v>
      </c>
      <c r="V353" s="249">
        <f t="shared" si="192"/>
        <v>0</v>
      </c>
      <c r="W353" s="249">
        <f t="shared" si="193"/>
        <v>0</v>
      </c>
      <c r="X353" s="249">
        <f t="shared" si="194"/>
        <v>0</v>
      </c>
      <c r="Y353" s="249">
        <f t="shared" si="195"/>
        <v>0</v>
      </c>
      <c r="Z353" s="249" t="str">
        <f t="shared" si="196"/>
        <v>-</v>
      </c>
      <c r="AA353" s="268">
        <f t="shared" si="197"/>
        <v>0</v>
      </c>
      <c r="AB353" s="269"/>
    </row>
    <row r="354" spans="1:28" x14ac:dyDescent="0.3">
      <c r="A354" s="249" t="str">
        <f>B354&amp;COUNTIF(B$4:$B354,B354)</f>
        <v>201623</v>
      </c>
      <c r="B354" s="249">
        <f t="shared" si="198"/>
        <v>2016</v>
      </c>
      <c r="C354" s="249" t="str">
        <f t="shared" si="199"/>
        <v>4BRJacobusCoetzee</v>
      </c>
      <c r="D354" s="268" t="str">
        <f>N354&amp;COUNTIF(N$4:$N354,N354)</f>
        <v>4272119</v>
      </c>
      <c r="E354" s="268" t="str">
        <f>F354&amp;COUNTIF(F$4:$F354,F354)</f>
        <v>427214BR1</v>
      </c>
      <c r="F354" s="268" t="str">
        <f t="shared" si="200"/>
        <v>427214BR</v>
      </c>
      <c r="G354" s="249" t="str">
        <f>I354&amp;COUNTIF($I$4:I354,I354)</f>
        <v>4BR4</v>
      </c>
      <c r="I354" s="249" t="s">
        <v>129</v>
      </c>
      <c r="J354" s="249" t="s">
        <v>737</v>
      </c>
      <c r="K354" s="249" t="s">
        <v>185</v>
      </c>
      <c r="L354" s="249" t="s">
        <v>526</v>
      </c>
      <c r="M354" s="249">
        <v>12.429</v>
      </c>
      <c r="N354" s="268">
        <v>42721</v>
      </c>
      <c r="O354" s="241"/>
      <c r="S354" s="249" t="str">
        <f t="shared" si="201"/>
        <v>-</v>
      </c>
      <c r="T354" s="249" t="str">
        <f t="shared" si="191"/>
        <v>4EX351</v>
      </c>
      <c r="U354" s="249">
        <v>351</v>
      </c>
      <c r="V354" s="249">
        <f t="shared" si="192"/>
        <v>0</v>
      </c>
      <c r="W354" s="249">
        <f t="shared" si="193"/>
        <v>0</v>
      </c>
      <c r="X354" s="249">
        <f t="shared" si="194"/>
        <v>0</v>
      </c>
      <c r="Y354" s="249">
        <f t="shared" si="195"/>
        <v>0</v>
      </c>
      <c r="Z354" s="249" t="str">
        <f t="shared" si="196"/>
        <v>-</v>
      </c>
      <c r="AA354" s="268">
        <f t="shared" si="197"/>
        <v>0</v>
      </c>
      <c r="AB354" s="269"/>
    </row>
    <row r="355" spans="1:28" x14ac:dyDescent="0.3">
      <c r="A355" s="249" t="str">
        <f>B355&amp;COUNTIF(B$4:$B355,B355)</f>
        <v>201624</v>
      </c>
      <c r="B355" s="249">
        <f t="shared" si="198"/>
        <v>2016</v>
      </c>
      <c r="C355" s="249" t="str">
        <f t="shared" si="199"/>
        <v>4BRWillieLe Grange</v>
      </c>
      <c r="D355" s="268" t="str">
        <f>N355&amp;COUNTIF(N$4:$N355,N355)</f>
        <v>4272120</v>
      </c>
      <c r="E355" s="268" t="str">
        <f>F355&amp;COUNTIF(F$4:$F355,F355)</f>
        <v>427214BR2</v>
      </c>
      <c r="F355" s="268" t="str">
        <f t="shared" si="200"/>
        <v>427214BR</v>
      </c>
      <c r="G355" s="249" t="str">
        <f>I355&amp;COUNTIF($I$4:I355,I355)</f>
        <v>4BR5</v>
      </c>
      <c r="I355" s="249" t="s">
        <v>129</v>
      </c>
      <c r="J355" s="249" t="s">
        <v>195</v>
      </c>
      <c r="K355" s="249" t="s">
        <v>816</v>
      </c>
      <c r="L355" s="249" t="s">
        <v>527</v>
      </c>
      <c r="M355" s="249">
        <v>12.863</v>
      </c>
      <c r="N355" s="268">
        <v>42721</v>
      </c>
      <c r="O355" s="241"/>
      <c r="S355" s="249" t="str">
        <f t="shared" si="201"/>
        <v>-</v>
      </c>
      <c r="T355" s="249" t="str">
        <f t="shared" si="191"/>
        <v>4EX352</v>
      </c>
      <c r="U355" s="249">
        <v>352</v>
      </c>
      <c r="V355" s="249">
        <f t="shared" si="192"/>
        <v>0</v>
      </c>
      <c r="W355" s="249">
        <f t="shared" si="193"/>
        <v>0</v>
      </c>
      <c r="X355" s="249">
        <f t="shared" si="194"/>
        <v>0</v>
      </c>
      <c r="Y355" s="249">
        <f t="shared" si="195"/>
        <v>0</v>
      </c>
      <c r="Z355" s="249" t="str">
        <f t="shared" si="196"/>
        <v>-</v>
      </c>
      <c r="AA355" s="268">
        <f t="shared" si="197"/>
        <v>0</v>
      </c>
      <c r="AB355" s="269"/>
    </row>
    <row r="356" spans="1:28" x14ac:dyDescent="0.3">
      <c r="A356" s="249" t="str">
        <f>B356&amp;COUNTIF(B$4:$B356,B356)</f>
        <v>201625</v>
      </c>
      <c r="B356" s="249">
        <f t="shared" si="198"/>
        <v>2016</v>
      </c>
      <c r="C356" s="249" t="str">
        <f t="shared" si="199"/>
        <v>4CFJannieBadenhorst (Jnr)</v>
      </c>
      <c r="D356" s="268" t="str">
        <f>N356&amp;COUNTIF(N$4:$N356,N356)</f>
        <v>4272121</v>
      </c>
      <c r="E356" s="268" t="str">
        <f>F356&amp;COUNTIF(F$4:$F356,F356)</f>
        <v>427214CF1</v>
      </c>
      <c r="F356" s="268" t="str">
        <f t="shared" si="200"/>
        <v>427214CF</v>
      </c>
      <c r="G356" s="249" t="str">
        <f>I356&amp;COUNTIF($I$4:I356,I356)</f>
        <v>4CF1</v>
      </c>
      <c r="I356" s="249" t="s">
        <v>127</v>
      </c>
      <c r="J356" s="249" t="s">
        <v>722</v>
      </c>
      <c r="K356" s="249" t="s">
        <v>812</v>
      </c>
      <c r="L356" s="249" t="s">
        <v>528</v>
      </c>
      <c r="M356" s="249">
        <v>13.195</v>
      </c>
      <c r="N356" s="268">
        <v>42721</v>
      </c>
      <c r="O356" s="241"/>
      <c r="S356" s="249" t="str">
        <f t="shared" si="201"/>
        <v>-</v>
      </c>
      <c r="T356" s="249" t="str">
        <f t="shared" si="191"/>
        <v>4EX353</v>
      </c>
      <c r="U356" s="249">
        <v>353</v>
      </c>
      <c r="V356" s="249">
        <f t="shared" si="192"/>
        <v>0</v>
      </c>
      <c r="W356" s="249">
        <f t="shared" si="193"/>
        <v>0</v>
      </c>
      <c r="X356" s="249">
        <f t="shared" si="194"/>
        <v>0</v>
      </c>
      <c r="Y356" s="249">
        <f t="shared" si="195"/>
        <v>0</v>
      </c>
      <c r="Z356" s="249" t="str">
        <f t="shared" si="196"/>
        <v>-</v>
      </c>
      <c r="AA356" s="268">
        <f t="shared" si="197"/>
        <v>0</v>
      </c>
      <c r="AB356" s="269"/>
    </row>
    <row r="357" spans="1:28" x14ac:dyDescent="0.3">
      <c r="A357" s="249" t="str">
        <f>B357&amp;COUNTIF(B$4:$B357,B357)</f>
        <v>201626</v>
      </c>
      <c r="B357" s="249">
        <f t="shared" si="198"/>
        <v>2016</v>
      </c>
      <c r="C357" s="249" t="str">
        <f t="shared" si="199"/>
        <v>4CFReeceHolmes</v>
      </c>
      <c r="D357" s="268" t="str">
        <f>N357&amp;COUNTIF(N$4:$N357,N357)</f>
        <v>4272122</v>
      </c>
      <c r="E357" s="268" t="str">
        <f>F357&amp;COUNTIF(F$4:$F357,F357)</f>
        <v>427214CF2</v>
      </c>
      <c r="F357" s="268" t="str">
        <f t="shared" si="200"/>
        <v>427214CF</v>
      </c>
      <c r="G357" s="249" t="str">
        <f>I357&amp;COUNTIF($I$4:I357,I357)</f>
        <v>4CF2</v>
      </c>
      <c r="I357" s="249" t="s">
        <v>127</v>
      </c>
      <c r="J357" s="249" t="s">
        <v>738</v>
      </c>
      <c r="K357" s="249" t="s">
        <v>739</v>
      </c>
      <c r="L357" s="249" t="s">
        <v>529</v>
      </c>
      <c r="M357" s="249">
        <v>13.263</v>
      </c>
      <c r="N357" s="268">
        <v>42721</v>
      </c>
      <c r="O357" s="241"/>
      <c r="S357" s="249" t="str">
        <f t="shared" si="201"/>
        <v>-</v>
      </c>
      <c r="T357" s="249" t="str">
        <f t="shared" si="191"/>
        <v>4EX354</v>
      </c>
      <c r="U357" s="249">
        <v>354</v>
      </c>
      <c r="V357" s="249">
        <f t="shared" si="192"/>
        <v>0</v>
      </c>
      <c r="W357" s="249">
        <f t="shared" si="193"/>
        <v>0</v>
      </c>
      <c r="X357" s="249">
        <f t="shared" si="194"/>
        <v>0</v>
      </c>
      <c r="Y357" s="249">
        <f t="shared" si="195"/>
        <v>0</v>
      </c>
      <c r="Z357" s="249" t="str">
        <f t="shared" si="196"/>
        <v>-</v>
      </c>
      <c r="AA357" s="268">
        <f t="shared" si="197"/>
        <v>0</v>
      </c>
      <c r="AB357" s="269"/>
    </row>
    <row r="358" spans="1:28" x14ac:dyDescent="0.3">
      <c r="A358" s="249" t="str">
        <f>B358&amp;COUNTIF(B$4:$B358,B358)</f>
        <v>201627</v>
      </c>
      <c r="B358" s="249">
        <f t="shared" si="198"/>
        <v>2016</v>
      </c>
      <c r="C358" s="249" t="str">
        <f t="shared" si="199"/>
        <v>4SClaytonRockman</v>
      </c>
      <c r="D358" s="268" t="str">
        <f>N358&amp;COUNTIF(N$4:$N358,N358)</f>
        <v>4272123</v>
      </c>
      <c r="E358" s="268" t="str">
        <f>F358&amp;COUNTIF(F$4:$F358,F358)</f>
        <v>427214S1</v>
      </c>
      <c r="F358" s="268" t="str">
        <f t="shared" si="200"/>
        <v>427214S</v>
      </c>
      <c r="G358" s="249" t="str">
        <f>I358&amp;COUNTIF($I$4:I358,I358)</f>
        <v>4S34</v>
      </c>
      <c r="I358" s="249" t="s">
        <v>4</v>
      </c>
      <c r="J358" s="249" t="s">
        <v>186</v>
      </c>
      <c r="K358" s="249" t="s">
        <v>582</v>
      </c>
      <c r="L358" s="249" t="s">
        <v>444</v>
      </c>
      <c r="M358" s="249">
        <v>13.768000000000001</v>
      </c>
      <c r="N358" s="268">
        <v>42721</v>
      </c>
      <c r="O358" s="241"/>
      <c r="S358" s="249" t="str">
        <f t="shared" si="201"/>
        <v>-</v>
      </c>
      <c r="T358" s="249" t="str">
        <f t="shared" si="191"/>
        <v>4EX355</v>
      </c>
      <c r="U358" s="249">
        <v>355</v>
      </c>
      <c r="V358" s="249">
        <f t="shared" si="192"/>
        <v>0</v>
      </c>
      <c r="W358" s="249">
        <f t="shared" si="193"/>
        <v>0</v>
      </c>
      <c r="X358" s="249">
        <f t="shared" si="194"/>
        <v>0</v>
      </c>
      <c r="Y358" s="249">
        <f t="shared" si="195"/>
        <v>0</v>
      </c>
      <c r="Z358" s="249" t="str">
        <f t="shared" si="196"/>
        <v>-</v>
      </c>
      <c r="AA358" s="268">
        <f t="shared" si="197"/>
        <v>0</v>
      </c>
      <c r="AB358" s="269"/>
    </row>
    <row r="359" spans="1:28" x14ac:dyDescent="0.3">
      <c r="A359" s="249" t="str">
        <f>B359&amp;COUNTIF(B$4:$B359,B359)</f>
        <v>201628</v>
      </c>
      <c r="B359" s="249">
        <f t="shared" si="198"/>
        <v>2016</v>
      </c>
      <c r="C359" s="249" t="str">
        <f t="shared" si="199"/>
        <v>4SGoesnieTifleon</v>
      </c>
      <c r="D359" s="268" t="str">
        <f>N359&amp;COUNTIF(N$4:$N359,N359)</f>
        <v>4272124</v>
      </c>
      <c r="E359" s="268" t="str">
        <f>F359&amp;COUNTIF(F$4:$F359,F359)</f>
        <v>427214S2</v>
      </c>
      <c r="F359" s="268" t="str">
        <f t="shared" si="200"/>
        <v>427214S</v>
      </c>
      <c r="G359" s="249" t="str">
        <f>I359&amp;COUNTIF($I$4:I359,I359)</f>
        <v>4S35</v>
      </c>
      <c r="I359" s="249" t="s">
        <v>4</v>
      </c>
      <c r="J359" s="249" t="s">
        <v>603</v>
      </c>
      <c r="K359" s="249" t="s">
        <v>604</v>
      </c>
      <c r="L359" s="249" t="s">
        <v>423</v>
      </c>
      <c r="M359" s="249">
        <v>14.695</v>
      </c>
      <c r="N359" s="268">
        <v>42721</v>
      </c>
      <c r="O359" s="241"/>
      <c r="S359" s="249" t="str">
        <f t="shared" si="201"/>
        <v>-</v>
      </c>
      <c r="T359" s="249" t="str">
        <f t="shared" si="191"/>
        <v>4EX356</v>
      </c>
      <c r="U359" s="249">
        <v>356</v>
      </c>
      <c r="V359" s="249">
        <f t="shared" si="192"/>
        <v>0</v>
      </c>
      <c r="W359" s="249">
        <f t="shared" si="193"/>
        <v>0</v>
      </c>
      <c r="X359" s="249">
        <f t="shared" si="194"/>
        <v>0</v>
      </c>
      <c r="Y359" s="249">
        <f t="shared" si="195"/>
        <v>0</v>
      </c>
      <c r="Z359" s="249" t="str">
        <f t="shared" si="196"/>
        <v>-</v>
      </c>
      <c r="AA359" s="268">
        <f t="shared" si="197"/>
        <v>0</v>
      </c>
      <c r="AB359" s="269"/>
    </row>
    <row r="360" spans="1:28" x14ac:dyDescent="0.3">
      <c r="A360" s="249" t="str">
        <f>B360&amp;COUNTIF(B$4:$B360,B360)</f>
        <v>201629</v>
      </c>
      <c r="B360" s="249">
        <f t="shared" si="198"/>
        <v>2016</v>
      </c>
      <c r="C360" s="249" t="str">
        <f t="shared" si="199"/>
        <v>4SEarlCola</v>
      </c>
      <c r="D360" s="268" t="str">
        <f>N360&amp;COUNTIF(N$4:$N360,N360)</f>
        <v>4272125</v>
      </c>
      <c r="E360" s="268" t="str">
        <f>F360&amp;COUNTIF(F$4:$F360,F360)</f>
        <v>427214S3</v>
      </c>
      <c r="F360" s="268" t="str">
        <f t="shared" si="200"/>
        <v>427214S</v>
      </c>
      <c r="G360" s="249" t="str">
        <f>I360&amp;COUNTIF($I$4:I360,I360)</f>
        <v>4S36</v>
      </c>
      <c r="I360" s="249" t="s">
        <v>4</v>
      </c>
      <c r="J360" s="249" t="s">
        <v>661</v>
      </c>
      <c r="K360" s="249" t="s">
        <v>662</v>
      </c>
      <c r="L360" s="249" t="s">
        <v>423</v>
      </c>
      <c r="M360" s="249">
        <v>14.763</v>
      </c>
      <c r="N360" s="268">
        <v>42721</v>
      </c>
      <c r="O360" s="241"/>
      <c r="S360" s="249" t="str">
        <f t="shared" si="201"/>
        <v>-</v>
      </c>
      <c r="T360" s="249" t="str">
        <f t="shared" si="191"/>
        <v>4EX357</v>
      </c>
      <c r="U360" s="249">
        <v>357</v>
      </c>
      <c r="V360" s="249">
        <f t="shared" si="192"/>
        <v>0</v>
      </c>
      <c r="W360" s="249">
        <f t="shared" si="193"/>
        <v>0</v>
      </c>
      <c r="X360" s="249">
        <f t="shared" si="194"/>
        <v>0</v>
      </c>
      <c r="Y360" s="249">
        <f t="shared" si="195"/>
        <v>0</v>
      </c>
      <c r="Z360" s="249" t="str">
        <f t="shared" si="196"/>
        <v>-</v>
      </c>
      <c r="AA360" s="268">
        <f t="shared" si="197"/>
        <v>0</v>
      </c>
      <c r="AB360" s="269"/>
    </row>
    <row r="361" spans="1:28" x14ac:dyDescent="0.3">
      <c r="A361" s="249" t="str">
        <f>B361&amp;COUNTIF(B$4:$B361,B361)</f>
        <v>201630</v>
      </c>
      <c r="B361" s="249">
        <f t="shared" si="198"/>
        <v>2016</v>
      </c>
      <c r="C361" s="249" t="str">
        <f t="shared" si="199"/>
        <v>4SDonaldSoloman</v>
      </c>
      <c r="D361" s="268" t="str">
        <f>N361&amp;COUNTIF(N$4:$N361,N361)</f>
        <v>4272126</v>
      </c>
      <c r="E361" s="268" t="str">
        <f>F361&amp;COUNTIF(F$4:$F361,F361)</f>
        <v>427214S4</v>
      </c>
      <c r="F361" s="268" t="str">
        <f t="shared" si="200"/>
        <v>427214S</v>
      </c>
      <c r="G361" s="249" t="str">
        <f>I361&amp;COUNTIF($I$4:I361,I361)</f>
        <v>4S37</v>
      </c>
      <c r="I361" s="249" t="s">
        <v>4</v>
      </c>
      <c r="J361" s="249" t="s">
        <v>254</v>
      </c>
      <c r="K361" s="249" t="s">
        <v>666</v>
      </c>
      <c r="L361" s="249" t="s">
        <v>530</v>
      </c>
      <c r="M361" s="249">
        <v>16.108000000000001</v>
      </c>
      <c r="N361" s="268">
        <v>42721</v>
      </c>
      <c r="O361" s="241"/>
      <c r="S361" s="249" t="str">
        <f t="shared" si="201"/>
        <v>-</v>
      </c>
      <c r="T361" s="249" t="str">
        <f t="shared" si="191"/>
        <v>4EX358</v>
      </c>
      <c r="U361" s="249">
        <v>358</v>
      </c>
      <c r="V361" s="249">
        <f t="shared" si="192"/>
        <v>0</v>
      </c>
      <c r="W361" s="249">
        <f t="shared" si="193"/>
        <v>0</v>
      </c>
      <c r="X361" s="249">
        <f t="shared" si="194"/>
        <v>0</v>
      </c>
      <c r="Y361" s="249">
        <f t="shared" si="195"/>
        <v>0</v>
      </c>
      <c r="Z361" s="249" t="str">
        <f t="shared" si="196"/>
        <v>-</v>
      </c>
      <c r="AA361" s="268">
        <f t="shared" si="197"/>
        <v>0</v>
      </c>
      <c r="AB361" s="269"/>
    </row>
    <row r="362" spans="1:28" x14ac:dyDescent="0.3">
      <c r="A362" s="249" t="str">
        <f>B362&amp;COUNTIF(B$4:$B362,B362)</f>
        <v>201631</v>
      </c>
      <c r="B362" s="249">
        <f t="shared" si="198"/>
        <v>2016</v>
      </c>
      <c r="C362" s="249" t="str">
        <f t="shared" si="199"/>
        <v>4SAndreijsKnoetze</v>
      </c>
      <c r="D362" s="268" t="str">
        <f>N362&amp;COUNTIF(N$4:$N362,N362)</f>
        <v>4272127</v>
      </c>
      <c r="E362" s="268" t="str">
        <f>F362&amp;COUNTIF(F$4:$F362,F362)</f>
        <v>427214S5</v>
      </c>
      <c r="F362" s="268" t="str">
        <f t="shared" si="200"/>
        <v>427214S</v>
      </c>
      <c r="G362" s="249" t="str">
        <f>I362&amp;COUNTIF($I$4:I362,I362)</f>
        <v>4S38</v>
      </c>
      <c r="I362" s="249" t="s">
        <v>4</v>
      </c>
      <c r="J362" s="249" t="s">
        <v>740</v>
      </c>
      <c r="K362" s="249" t="s">
        <v>664</v>
      </c>
      <c r="L362" s="249" t="s">
        <v>531</v>
      </c>
      <c r="M362" s="249">
        <v>16.32</v>
      </c>
      <c r="N362" s="268">
        <v>42721</v>
      </c>
      <c r="O362" s="241"/>
      <c r="S362" s="249" t="str">
        <f t="shared" si="201"/>
        <v>-</v>
      </c>
      <c r="T362" s="249" t="str">
        <f t="shared" si="191"/>
        <v>4EX359</v>
      </c>
      <c r="U362" s="249">
        <v>359</v>
      </c>
      <c r="V362" s="249">
        <f t="shared" si="192"/>
        <v>0</v>
      </c>
      <c r="W362" s="249">
        <f t="shared" si="193"/>
        <v>0</v>
      </c>
      <c r="X362" s="249">
        <f t="shared" si="194"/>
        <v>0</v>
      </c>
      <c r="Y362" s="249">
        <f t="shared" si="195"/>
        <v>0</v>
      </c>
      <c r="Z362" s="249" t="str">
        <f t="shared" si="196"/>
        <v>-</v>
      </c>
      <c r="AA362" s="268">
        <f t="shared" si="197"/>
        <v>0</v>
      </c>
      <c r="AB362" s="269"/>
    </row>
    <row r="363" spans="1:28" x14ac:dyDescent="0.3">
      <c r="A363" s="249" t="str">
        <f>B363&amp;COUNTIF(B$4:$B363,B363)</f>
        <v>201632</v>
      </c>
      <c r="B363" s="249">
        <f t="shared" si="198"/>
        <v>2016</v>
      </c>
      <c r="C363" s="249" t="str">
        <f t="shared" si="199"/>
        <v>4AWDJarredDeysel</v>
      </c>
      <c r="D363" s="268" t="str">
        <f>N363&amp;COUNTIF(N$4:$N363,N363)</f>
        <v>4272128</v>
      </c>
      <c r="E363" s="268" t="str">
        <f>F363&amp;COUNTIF(F$4:$F363,F363)</f>
        <v>427214AWD1</v>
      </c>
      <c r="F363" s="268" t="str">
        <f t="shared" si="200"/>
        <v>427214AWD</v>
      </c>
      <c r="G363" s="249" t="str">
        <f>I363&amp;COUNTIF($I$4:I363,I363)</f>
        <v>4AWD33</v>
      </c>
      <c r="I363" s="249" t="s">
        <v>23</v>
      </c>
      <c r="J363" s="249" t="s">
        <v>741</v>
      </c>
      <c r="K363" s="249" t="s">
        <v>742</v>
      </c>
      <c r="L363" s="249" t="s">
        <v>87</v>
      </c>
      <c r="M363" s="249">
        <v>11.904999999999999</v>
      </c>
      <c r="N363" s="268">
        <v>42721</v>
      </c>
      <c r="O363" s="241"/>
      <c r="S363" s="249" t="str">
        <f t="shared" si="201"/>
        <v>-</v>
      </c>
      <c r="T363" s="249" t="str">
        <f t="shared" si="191"/>
        <v>4EX360</v>
      </c>
      <c r="U363" s="249">
        <v>360</v>
      </c>
      <c r="V363" s="249">
        <f t="shared" si="192"/>
        <v>0</v>
      </c>
      <c r="W363" s="249">
        <f t="shared" si="193"/>
        <v>0</v>
      </c>
      <c r="X363" s="249">
        <f t="shared" si="194"/>
        <v>0</v>
      </c>
      <c r="Y363" s="249">
        <f t="shared" si="195"/>
        <v>0</v>
      </c>
      <c r="Z363" s="249" t="str">
        <f t="shared" si="196"/>
        <v>-</v>
      </c>
      <c r="AA363" s="268">
        <f t="shared" si="197"/>
        <v>0</v>
      </c>
      <c r="AB363" s="269"/>
    </row>
    <row r="364" spans="1:28" x14ac:dyDescent="0.3">
      <c r="A364" s="249" t="str">
        <f>B364&amp;COUNTIF(B$4:$B364,B364)</f>
        <v>201633</v>
      </c>
      <c r="B364" s="249">
        <f t="shared" si="198"/>
        <v>2016</v>
      </c>
      <c r="C364" s="249" t="str">
        <f t="shared" si="199"/>
        <v>4AWDAshleyInce</v>
      </c>
      <c r="D364" s="268" t="str">
        <f>N364&amp;COUNTIF(N$4:$N364,N364)</f>
        <v>4272129</v>
      </c>
      <c r="E364" s="268" t="str">
        <f>F364&amp;COUNTIF(F$4:$F364,F364)</f>
        <v>427214AWD2</v>
      </c>
      <c r="F364" s="268" t="str">
        <f t="shared" si="200"/>
        <v>427214AWD</v>
      </c>
      <c r="G364" s="249" t="str">
        <f>I364&amp;COUNTIF($I$4:I364,I364)</f>
        <v>4AWD34</v>
      </c>
      <c r="I364" s="249" t="s">
        <v>23</v>
      </c>
      <c r="J364" s="249" t="s">
        <v>176</v>
      </c>
      <c r="K364" s="249" t="s">
        <v>672</v>
      </c>
      <c r="L364" s="249" t="s">
        <v>490</v>
      </c>
      <c r="M364" s="249">
        <v>12.494</v>
      </c>
      <c r="N364" s="268">
        <v>42721</v>
      </c>
      <c r="O364" s="241"/>
      <c r="S364" s="249" t="str">
        <f t="shared" si="201"/>
        <v>-</v>
      </c>
      <c r="T364" s="249" t="str">
        <f t="shared" si="191"/>
        <v>4EX361</v>
      </c>
      <c r="U364" s="249">
        <v>361</v>
      </c>
      <c r="V364" s="249">
        <f t="shared" si="192"/>
        <v>0</v>
      </c>
      <c r="W364" s="249">
        <f t="shared" si="193"/>
        <v>0</v>
      </c>
      <c r="X364" s="249">
        <f t="shared" si="194"/>
        <v>0</v>
      </c>
      <c r="Y364" s="249">
        <f t="shared" si="195"/>
        <v>0</v>
      </c>
      <c r="Z364" s="249" t="str">
        <f t="shared" si="196"/>
        <v>-</v>
      </c>
      <c r="AA364" s="268">
        <f t="shared" si="197"/>
        <v>0</v>
      </c>
      <c r="AB364" s="269"/>
    </row>
    <row r="365" spans="1:28" x14ac:dyDescent="0.3">
      <c r="A365" s="249" t="str">
        <f>B365&amp;COUNTIF(B$4:$B365,B365)</f>
        <v>201634</v>
      </c>
      <c r="B365" s="249">
        <f t="shared" si="198"/>
        <v>2016</v>
      </c>
      <c r="C365" s="249" t="str">
        <f t="shared" si="199"/>
        <v>4AWDYasirHart</v>
      </c>
      <c r="D365" s="268" t="str">
        <f>N365&amp;COUNTIF(N$4:$N365,N365)</f>
        <v>4272130</v>
      </c>
      <c r="E365" s="268" t="str">
        <f>F365&amp;COUNTIF(F$4:$F365,F365)</f>
        <v>427214AWD3</v>
      </c>
      <c r="F365" s="268" t="str">
        <f t="shared" si="200"/>
        <v>427214AWD</v>
      </c>
      <c r="G365" s="249" t="str">
        <f>I365&amp;COUNTIF($I$4:I365,I365)</f>
        <v>4AWD35</v>
      </c>
      <c r="I365" s="249" t="s">
        <v>23</v>
      </c>
      <c r="J365" s="249" t="s">
        <v>596</v>
      </c>
      <c r="K365" s="249" t="s">
        <v>591</v>
      </c>
      <c r="L365" s="249" t="s">
        <v>87</v>
      </c>
      <c r="M365" s="249">
        <v>12.693</v>
      </c>
      <c r="N365" s="268">
        <v>42721</v>
      </c>
      <c r="O365" s="241"/>
      <c r="S365" s="249" t="str">
        <f t="shared" si="201"/>
        <v>-</v>
      </c>
      <c r="T365" s="249" t="str">
        <f t="shared" si="191"/>
        <v>4EX362</v>
      </c>
      <c r="U365" s="249">
        <v>362</v>
      </c>
      <c r="V365" s="249">
        <f t="shared" si="192"/>
        <v>0</v>
      </c>
      <c r="W365" s="249">
        <f t="shared" si="193"/>
        <v>0</v>
      </c>
      <c r="X365" s="249">
        <f t="shared" si="194"/>
        <v>0</v>
      </c>
      <c r="Y365" s="249">
        <f t="shared" si="195"/>
        <v>0</v>
      </c>
      <c r="Z365" s="249" t="str">
        <f t="shared" si="196"/>
        <v>-</v>
      </c>
      <c r="AA365" s="268">
        <f t="shared" si="197"/>
        <v>0</v>
      </c>
      <c r="AB365" s="269"/>
    </row>
    <row r="366" spans="1:28" x14ac:dyDescent="0.3">
      <c r="A366" s="249" t="str">
        <f>B366&amp;COUNTIF(B$4:$B366,B366)</f>
        <v>201635</v>
      </c>
      <c r="B366" s="249">
        <f t="shared" si="198"/>
        <v>2016</v>
      </c>
      <c r="C366" s="249" t="str">
        <f t="shared" si="199"/>
        <v>4AWDDuwayneVarnfield</v>
      </c>
      <c r="D366" s="268" t="str">
        <f>N366&amp;COUNTIF(N$4:$N366,N366)</f>
        <v>4272131</v>
      </c>
      <c r="E366" s="268" t="str">
        <f>F366&amp;COUNTIF(F$4:$F366,F366)</f>
        <v>427214AWD4</v>
      </c>
      <c r="F366" s="268" t="str">
        <f t="shared" si="200"/>
        <v>427214AWD</v>
      </c>
      <c r="G366" s="249" t="str">
        <f>I366&amp;COUNTIF($I$4:I366,I366)</f>
        <v>4AWD36</v>
      </c>
      <c r="I366" s="249" t="s">
        <v>23</v>
      </c>
      <c r="J366" s="249" t="s">
        <v>673</v>
      </c>
      <c r="K366" s="249" t="s">
        <v>674</v>
      </c>
      <c r="L366" s="249" t="s">
        <v>499</v>
      </c>
      <c r="M366" s="249">
        <v>12.819000000000001</v>
      </c>
      <c r="N366" s="268">
        <v>42721</v>
      </c>
      <c r="O366" s="241"/>
      <c r="S366" s="249" t="str">
        <f t="shared" si="201"/>
        <v>-</v>
      </c>
      <c r="T366" s="249" t="str">
        <f t="shared" si="191"/>
        <v>4EX363</v>
      </c>
      <c r="U366" s="249">
        <v>363</v>
      </c>
      <c r="V366" s="249">
        <f t="shared" si="192"/>
        <v>0</v>
      </c>
      <c r="W366" s="249">
        <f t="shared" si="193"/>
        <v>0</v>
      </c>
      <c r="X366" s="249">
        <f t="shared" si="194"/>
        <v>0</v>
      </c>
      <c r="Y366" s="249">
        <f t="shared" si="195"/>
        <v>0</v>
      </c>
      <c r="Z366" s="249" t="str">
        <f t="shared" si="196"/>
        <v>-</v>
      </c>
      <c r="AA366" s="268">
        <f t="shared" si="197"/>
        <v>0</v>
      </c>
      <c r="AB366" s="269"/>
    </row>
    <row r="367" spans="1:28" x14ac:dyDescent="0.3">
      <c r="A367" s="249" t="str">
        <f>B367&amp;COUNTIF(B$4:$B367,B367)</f>
        <v>201636</v>
      </c>
      <c r="B367" s="249">
        <f t="shared" si="198"/>
        <v>2016</v>
      </c>
      <c r="C367" s="249" t="str">
        <f t="shared" si="199"/>
        <v>4AWDNathanPhillips</v>
      </c>
      <c r="D367" s="268" t="str">
        <f>N367&amp;COUNTIF(N$4:$N367,N367)</f>
        <v>4272132</v>
      </c>
      <c r="E367" s="268" t="str">
        <f>F367&amp;COUNTIF(F$4:$F367,F367)</f>
        <v>427214AWD5</v>
      </c>
      <c r="F367" s="268" t="str">
        <f t="shared" si="200"/>
        <v>427214AWD</v>
      </c>
      <c r="G367" s="249" t="str">
        <f>I367&amp;COUNTIF($I$4:I367,I367)</f>
        <v>4AWD37</v>
      </c>
      <c r="I367" s="249" t="s">
        <v>23</v>
      </c>
      <c r="J367" s="249" t="s">
        <v>612</v>
      </c>
      <c r="K367" s="249" t="s">
        <v>235</v>
      </c>
      <c r="L367" s="249" t="s">
        <v>460</v>
      </c>
      <c r="M367" s="249">
        <v>13.339</v>
      </c>
      <c r="N367" s="268">
        <v>42721</v>
      </c>
      <c r="O367" s="241"/>
      <c r="S367" s="249" t="str">
        <f t="shared" si="201"/>
        <v>-</v>
      </c>
      <c r="T367" s="249" t="str">
        <f t="shared" si="191"/>
        <v>4EX364</v>
      </c>
      <c r="U367" s="249">
        <v>364</v>
      </c>
      <c r="V367" s="249">
        <f t="shared" si="192"/>
        <v>0</v>
      </c>
      <c r="W367" s="249">
        <f t="shared" si="193"/>
        <v>0</v>
      </c>
      <c r="X367" s="249">
        <f t="shared" si="194"/>
        <v>0</v>
      </c>
      <c r="Y367" s="249">
        <f t="shared" si="195"/>
        <v>0</v>
      </c>
      <c r="Z367" s="249" t="str">
        <f t="shared" si="196"/>
        <v>-</v>
      </c>
      <c r="AA367" s="268">
        <f t="shared" si="197"/>
        <v>0</v>
      </c>
      <c r="AB367" s="269"/>
    </row>
    <row r="368" spans="1:28" x14ac:dyDescent="0.3">
      <c r="A368" s="249" t="str">
        <f>B368&amp;COUNTIF(B$4:$B368,B368)</f>
        <v>201637</v>
      </c>
      <c r="B368" s="249">
        <f t="shared" si="198"/>
        <v>2016</v>
      </c>
      <c r="C368" s="249" t="str">
        <f t="shared" si="199"/>
        <v>5AWDBrendonRobson</v>
      </c>
      <c r="D368" s="268" t="str">
        <f>N368&amp;COUNTIF(N$4:$N368,N368)</f>
        <v>4272133</v>
      </c>
      <c r="E368" s="268" t="str">
        <f>F368&amp;COUNTIF(F$4:$F368,F368)</f>
        <v>427215AWD1</v>
      </c>
      <c r="F368" s="268" t="str">
        <f t="shared" si="200"/>
        <v>427215AWD</v>
      </c>
      <c r="G368" s="249" t="str">
        <f>I368&amp;COUNTIF($I$4:I368,I368)</f>
        <v>5AWD5</v>
      </c>
      <c r="I368" s="249" t="s">
        <v>132</v>
      </c>
      <c r="J368" s="249" t="s">
        <v>246</v>
      </c>
      <c r="K368" s="249" t="s">
        <v>710</v>
      </c>
      <c r="L368" s="249" t="s">
        <v>482</v>
      </c>
      <c r="M368" s="249">
        <v>11.257999999999999</v>
      </c>
      <c r="N368" s="268">
        <v>42721</v>
      </c>
      <c r="O368" s="241"/>
      <c r="S368" s="249" t="str">
        <f t="shared" si="201"/>
        <v>-</v>
      </c>
      <c r="T368" s="249" t="str">
        <f t="shared" si="191"/>
        <v>4EX365</v>
      </c>
      <c r="U368" s="249">
        <v>365</v>
      </c>
      <c r="V368" s="249">
        <f t="shared" si="192"/>
        <v>0</v>
      </c>
      <c r="W368" s="249">
        <f t="shared" si="193"/>
        <v>0</v>
      </c>
      <c r="X368" s="249">
        <f t="shared" si="194"/>
        <v>0</v>
      </c>
      <c r="Y368" s="249">
        <f t="shared" si="195"/>
        <v>0</v>
      </c>
      <c r="Z368" s="249" t="str">
        <f t="shared" si="196"/>
        <v>-</v>
      </c>
      <c r="AA368" s="268">
        <f t="shared" si="197"/>
        <v>0</v>
      </c>
      <c r="AB368" s="269"/>
    </row>
    <row r="369" spans="1:28" x14ac:dyDescent="0.3">
      <c r="A369" s="249" t="str">
        <f>B369&amp;COUNTIF(B$4:$B369,B369)</f>
        <v>201638</v>
      </c>
      <c r="B369" s="249">
        <f t="shared" si="198"/>
        <v>2016</v>
      </c>
      <c r="C369" s="249" t="str">
        <f t="shared" si="199"/>
        <v>6AWDClaytonDaniels</v>
      </c>
      <c r="D369" s="268" t="str">
        <f>N369&amp;COUNTIF(N$4:$N369,N369)</f>
        <v>4272134</v>
      </c>
      <c r="E369" s="268" t="str">
        <f>F369&amp;COUNTIF(F$4:$F369,F369)</f>
        <v>427216AWD1</v>
      </c>
      <c r="F369" s="268" t="str">
        <f t="shared" si="200"/>
        <v>427216AWD</v>
      </c>
      <c r="G369" s="249" t="str">
        <f>I369&amp;COUNTIF($I$4:I369,I369)</f>
        <v>6AWD28</v>
      </c>
      <c r="I369" s="249" t="s">
        <v>84</v>
      </c>
      <c r="J369" s="249" t="s">
        <v>186</v>
      </c>
      <c r="K369" s="249" t="s">
        <v>187</v>
      </c>
      <c r="L369" s="249" t="s">
        <v>500</v>
      </c>
      <c r="M369" s="249">
        <v>12.976000000000001</v>
      </c>
      <c r="N369" s="268">
        <v>42721</v>
      </c>
      <c r="O369" s="241"/>
      <c r="S369" s="249" t="str">
        <f t="shared" si="201"/>
        <v>-</v>
      </c>
      <c r="T369" s="249" t="str">
        <f t="shared" si="191"/>
        <v>4EX366</v>
      </c>
      <c r="U369" s="249">
        <v>366</v>
      </c>
      <c r="V369" s="249">
        <f t="shared" si="192"/>
        <v>0</v>
      </c>
      <c r="W369" s="249">
        <f t="shared" si="193"/>
        <v>0</v>
      </c>
      <c r="X369" s="249">
        <f t="shared" si="194"/>
        <v>0</v>
      </c>
      <c r="Y369" s="249">
        <f t="shared" si="195"/>
        <v>0</v>
      </c>
      <c r="Z369" s="249" t="str">
        <f t="shared" si="196"/>
        <v>-</v>
      </c>
      <c r="AA369" s="268">
        <f t="shared" si="197"/>
        <v>0</v>
      </c>
      <c r="AB369" s="269"/>
    </row>
    <row r="370" spans="1:28" x14ac:dyDescent="0.3">
      <c r="A370" s="249" t="str">
        <f>B370&amp;COUNTIF(B$4:$B370,B370)</f>
        <v>201639</v>
      </c>
      <c r="B370" s="249">
        <f t="shared" si="198"/>
        <v>2016</v>
      </c>
      <c r="C370" s="249" t="str">
        <f t="shared" si="199"/>
        <v>6BRChienBien Chou</v>
      </c>
      <c r="D370" s="268" t="str">
        <f>N370&amp;COUNTIF(N$4:$N370,N370)</f>
        <v>4272135</v>
      </c>
      <c r="E370" s="268" t="str">
        <f>F370&amp;COUNTIF(F$4:$F370,F370)</f>
        <v>427216BR1</v>
      </c>
      <c r="F370" s="268" t="str">
        <f t="shared" si="200"/>
        <v>427216BR</v>
      </c>
      <c r="G370" s="249" t="str">
        <f>I370&amp;COUNTIF($I$4:I370,I370)</f>
        <v>6BR14</v>
      </c>
      <c r="I370" s="249" t="s">
        <v>5</v>
      </c>
      <c r="J370" s="249" t="s">
        <v>743</v>
      </c>
      <c r="K370" s="249" t="s">
        <v>815</v>
      </c>
      <c r="L370" s="249" t="s">
        <v>472</v>
      </c>
      <c r="M370" s="249">
        <v>13.914</v>
      </c>
      <c r="N370" s="268">
        <v>42721</v>
      </c>
      <c r="O370" s="241"/>
      <c r="S370" s="249" t="str">
        <f t="shared" si="201"/>
        <v>-</v>
      </c>
      <c r="T370" s="249" t="str">
        <f t="shared" si="191"/>
        <v>4EX367</v>
      </c>
      <c r="U370" s="249">
        <v>367</v>
      </c>
      <c r="V370" s="249">
        <f t="shared" si="192"/>
        <v>0</v>
      </c>
      <c r="W370" s="249">
        <f t="shared" si="193"/>
        <v>0</v>
      </c>
      <c r="X370" s="249">
        <f t="shared" si="194"/>
        <v>0</v>
      </c>
      <c r="Y370" s="249">
        <f t="shared" si="195"/>
        <v>0</v>
      </c>
      <c r="Z370" s="249" t="str">
        <f t="shared" si="196"/>
        <v>-</v>
      </c>
      <c r="AA370" s="268">
        <f t="shared" si="197"/>
        <v>0</v>
      </c>
      <c r="AB370" s="269"/>
    </row>
    <row r="371" spans="1:28" x14ac:dyDescent="0.3">
      <c r="A371" s="249" t="str">
        <f>B371&amp;COUNTIF(B$4:$B371,B371)</f>
        <v>201640</v>
      </c>
      <c r="B371" s="249">
        <f t="shared" si="198"/>
        <v>2016</v>
      </c>
      <c r="C371" s="249" t="str">
        <f t="shared" si="199"/>
        <v>6AWDTheunisVan Schalkwyk</v>
      </c>
      <c r="D371" s="268" t="str">
        <f>N371&amp;COUNTIF(N$4:$N371,N371)</f>
        <v>4272136</v>
      </c>
      <c r="E371" s="268" t="str">
        <f>F371&amp;COUNTIF(F$4:$F371,F371)</f>
        <v>427216AWD2</v>
      </c>
      <c r="F371" s="268" t="str">
        <f t="shared" si="200"/>
        <v>427216AWD</v>
      </c>
      <c r="G371" s="249" t="str">
        <f>I371&amp;COUNTIF($I$4:I371,I371)</f>
        <v>6AWD29</v>
      </c>
      <c r="I371" s="249" t="s">
        <v>84</v>
      </c>
      <c r="J371" s="249" t="s">
        <v>261</v>
      </c>
      <c r="K371" s="249" t="s">
        <v>814</v>
      </c>
      <c r="L371" s="249" t="s">
        <v>429</v>
      </c>
      <c r="M371" s="249">
        <v>10.609</v>
      </c>
      <c r="N371" s="268">
        <v>42721</v>
      </c>
      <c r="O371" s="241"/>
      <c r="S371" s="249" t="str">
        <f t="shared" si="201"/>
        <v>-</v>
      </c>
      <c r="T371" s="249" t="str">
        <f t="shared" si="191"/>
        <v>4EX368</v>
      </c>
      <c r="U371" s="249">
        <v>368</v>
      </c>
      <c r="V371" s="249">
        <f t="shared" si="192"/>
        <v>0</v>
      </c>
      <c r="W371" s="249">
        <f t="shared" si="193"/>
        <v>0</v>
      </c>
      <c r="X371" s="249">
        <f t="shared" si="194"/>
        <v>0</v>
      </c>
      <c r="Y371" s="249">
        <f t="shared" si="195"/>
        <v>0</v>
      </c>
      <c r="Z371" s="249" t="str">
        <f t="shared" si="196"/>
        <v>-</v>
      </c>
      <c r="AA371" s="268">
        <f t="shared" si="197"/>
        <v>0</v>
      </c>
      <c r="AB371" s="269"/>
    </row>
    <row r="372" spans="1:28" x14ac:dyDescent="0.3">
      <c r="A372" s="249" t="str">
        <f>B372&amp;COUNTIF(B$4:$B372,B372)</f>
        <v>201641</v>
      </c>
      <c r="B372" s="249">
        <f t="shared" si="198"/>
        <v>2016</v>
      </c>
      <c r="C372" s="249" t="str">
        <f t="shared" si="199"/>
        <v>6AWDJacquesKlase</v>
      </c>
      <c r="D372" s="268" t="str">
        <f>N372&amp;COUNTIF(N$4:$N372,N372)</f>
        <v>4272137</v>
      </c>
      <c r="E372" s="268" t="str">
        <f>F372&amp;COUNTIF(F$4:$F372,F372)</f>
        <v>427216AWD3</v>
      </c>
      <c r="F372" s="268" t="str">
        <f t="shared" si="200"/>
        <v>427216AWD</v>
      </c>
      <c r="G372" s="249" t="str">
        <f>I372&amp;COUNTIF($I$4:I372,I372)</f>
        <v>6AWD30</v>
      </c>
      <c r="I372" s="249" t="s">
        <v>84</v>
      </c>
      <c r="J372" s="249" t="s">
        <v>210</v>
      </c>
      <c r="K372" s="249" t="s">
        <v>211</v>
      </c>
      <c r="L372" s="249" t="s">
        <v>429</v>
      </c>
      <c r="M372" s="249">
        <v>11.59</v>
      </c>
      <c r="N372" s="268">
        <v>42721</v>
      </c>
      <c r="O372" s="241"/>
      <c r="S372" s="249" t="str">
        <f t="shared" si="201"/>
        <v>-</v>
      </c>
      <c r="T372" s="249" t="str">
        <f t="shared" si="191"/>
        <v>4EX369</v>
      </c>
      <c r="U372" s="249">
        <v>369</v>
      </c>
      <c r="V372" s="249">
        <f t="shared" si="192"/>
        <v>0</v>
      </c>
      <c r="W372" s="249">
        <f t="shared" si="193"/>
        <v>0</v>
      </c>
      <c r="X372" s="249">
        <f t="shared" si="194"/>
        <v>0</v>
      </c>
      <c r="Y372" s="249">
        <f t="shared" si="195"/>
        <v>0</v>
      </c>
      <c r="Z372" s="249" t="str">
        <f t="shared" si="196"/>
        <v>-</v>
      </c>
      <c r="AA372" s="268">
        <f t="shared" si="197"/>
        <v>0</v>
      </c>
      <c r="AB372" s="269"/>
    </row>
    <row r="373" spans="1:28" x14ac:dyDescent="0.3">
      <c r="A373" s="249" t="str">
        <f>B373&amp;COUNTIF(B$4:$B373,B373)</f>
        <v>201642</v>
      </c>
      <c r="B373" s="249">
        <f t="shared" si="198"/>
        <v>2016</v>
      </c>
      <c r="C373" s="249" t="str">
        <f t="shared" si="199"/>
        <v>8BGraemeWatson</v>
      </c>
      <c r="D373" s="268" t="str">
        <f>N373&amp;COUNTIF(N$4:$N373,N373)</f>
        <v>424341</v>
      </c>
      <c r="E373" s="268" t="str">
        <f>F373&amp;COUNTIF(F$4:$F373,F373)</f>
        <v>424348B1</v>
      </c>
      <c r="F373" s="268" t="str">
        <f t="shared" si="200"/>
        <v>424348B</v>
      </c>
      <c r="G373" s="249" t="str">
        <f>I373&amp;COUNTIF($I$4:I373,I373)</f>
        <v>8B8</v>
      </c>
      <c r="I373" s="249" t="s">
        <v>131</v>
      </c>
      <c r="J373" s="249" t="s">
        <v>676</v>
      </c>
      <c r="K373" s="249" t="s">
        <v>677</v>
      </c>
      <c r="L373" s="249" t="s">
        <v>501</v>
      </c>
      <c r="M373" s="249">
        <v>13.927</v>
      </c>
      <c r="N373" s="268">
        <v>42434</v>
      </c>
      <c r="O373" s="241"/>
      <c r="S373" s="249" t="str">
        <f t="shared" si="201"/>
        <v>-</v>
      </c>
      <c r="T373" s="249" t="str">
        <f t="shared" si="191"/>
        <v>4EX370</v>
      </c>
      <c r="U373" s="249">
        <v>370</v>
      </c>
      <c r="V373" s="249">
        <f t="shared" si="192"/>
        <v>0</v>
      </c>
      <c r="W373" s="249">
        <f t="shared" si="193"/>
        <v>0</v>
      </c>
      <c r="X373" s="249">
        <f t="shared" si="194"/>
        <v>0</v>
      </c>
      <c r="Y373" s="249">
        <f t="shared" si="195"/>
        <v>0</v>
      </c>
      <c r="Z373" s="249" t="str">
        <f t="shared" si="196"/>
        <v>-</v>
      </c>
      <c r="AA373" s="268">
        <f t="shared" si="197"/>
        <v>0</v>
      </c>
      <c r="AB373" s="269"/>
    </row>
    <row r="374" spans="1:28" x14ac:dyDescent="0.3">
      <c r="A374" s="249" t="str">
        <f>B374&amp;COUNTIF(B$4:$B374,B374)</f>
        <v>201643</v>
      </c>
      <c r="B374" s="249">
        <f t="shared" si="198"/>
        <v>2016</v>
      </c>
      <c r="C374" s="249" t="str">
        <f t="shared" si="199"/>
        <v>8AEugeneMinnie</v>
      </c>
      <c r="D374" s="268" t="str">
        <f>N374&amp;COUNTIF(N$4:$N374,N374)</f>
        <v>4272138</v>
      </c>
      <c r="E374" s="268" t="str">
        <f>F374&amp;COUNTIF(F$4:$F374,F374)</f>
        <v>427218A2</v>
      </c>
      <c r="F374" s="268" t="str">
        <f t="shared" si="200"/>
        <v>427218A</v>
      </c>
      <c r="G374" s="249" t="str">
        <f>I374&amp;COUNTIF($I$4:I374,I374)</f>
        <v>8A12</v>
      </c>
      <c r="I374" s="249" t="s">
        <v>6</v>
      </c>
      <c r="J374" s="249" t="s">
        <v>744</v>
      </c>
      <c r="K374" s="249" t="s">
        <v>573</v>
      </c>
      <c r="L374" s="249" t="s">
        <v>532</v>
      </c>
      <c r="M374" s="249">
        <v>14.218999999999999</v>
      </c>
      <c r="N374" s="268">
        <v>42721</v>
      </c>
      <c r="O374" s="241"/>
      <c r="S374" s="249" t="str">
        <f t="shared" si="201"/>
        <v>-</v>
      </c>
      <c r="T374" s="249" t="str">
        <f t="shared" si="191"/>
        <v>4EX371</v>
      </c>
      <c r="U374" s="249">
        <v>371</v>
      </c>
      <c r="V374" s="249">
        <f t="shared" si="192"/>
        <v>0</v>
      </c>
      <c r="W374" s="249">
        <f t="shared" si="193"/>
        <v>0</v>
      </c>
      <c r="X374" s="249">
        <f t="shared" si="194"/>
        <v>0</v>
      </c>
      <c r="Y374" s="249">
        <f t="shared" si="195"/>
        <v>0</v>
      </c>
      <c r="Z374" s="249" t="str">
        <f t="shared" si="196"/>
        <v>-</v>
      </c>
      <c r="AA374" s="268">
        <f t="shared" si="197"/>
        <v>0</v>
      </c>
      <c r="AB374" s="269"/>
    </row>
    <row r="375" spans="1:28" x14ac:dyDescent="0.3">
      <c r="A375" s="249" t="str">
        <f>B375&amp;COUNTIF(B$4:$B375,B375)</f>
        <v>2017197</v>
      </c>
      <c r="B375" s="249">
        <f t="shared" si="198"/>
        <v>2017</v>
      </c>
      <c r="C375" s="249" t="str">
        <f t="shared" si="199"/>
        <v>8AEugeneMinnie</v>
      </c>
      <c r="D375" s="268" t="str">
        <f>N375&amp;COUNTIF(N$4:$N375,N375)</f>
        <v>4286830</v>
      </c>
      <c r="E375" s="268" t="str">
        <f>F375&amp;COUNTIF(F$4:$F375,F375)</f>
        <v>428688A1</v>
      </c>
      <c r="F375" s="268" t="str">
        <f t="shared" si="200"/>
        <v>428688A</v>
      </c>
      <c r="G375" s="249" t="str">
        <f>I375&amp;COUNTIF($I$4:I375,I375)</f>
        <v>8A13</v>
      </c>
      <c r="I375" s="249" t="s">
        <v>6</v>
      </c>
      <c r="J375" s="249" t="s">
        <v>744</v>
      </c>
      <c r="K375" s="249" t="s">
        <v>573</v>
      </c>
      <c r="L375" s="249" t="s">
        <v>532</v>
      </c>
      <c r="M375" s="249">
        <v>14.343</v>
      </c>
      <c r="N375" s="268">
        <v>42868</v>
      </c>
      <c r="O375" s="241"/>
      <c r="S375" s="249" t="str">
        <f t="shared" si="201"/>
        <v>-</v>
      </c>
      <c r="T375" s="249" t="str">
        <f t="shared" si="191"/>
        <v>4EX372</v>
      </c>
      <c r="U375" s="249">
        <v>372</v>
      </c>
      <c r="V375" s="249">
        <f t="shared" si="192"/>
        <v>0</v>
      </c>
      <c r="W375" s="249">
        <f t="shared" si="193"/>
        <v>0</v>
      </c>
      <c r="X375" s="249">
        <f t="shared" si="194"/>
        <v>0</v>
      </c>
      <c r="Y375" s="249">
        <f t="shared" si="195"/>
        <v>0</v>
      </c>
      <c r="Z375" s="249" t="str">
        <f t="shared" si="196"/>
        <v>-</v>
      </c>
      <c r="AA375" s="268">
        <f t="shared" si="197"/>
        <v>0</v>
      </c>
      <c r="AB375" s="269"/>
    </row>
    <row r="376" spans="1:28" x14ac:dyDescent="0.3">
      <c r="A376" s="249" t="str">
        <f>B376&amp;COUNTIF(B$4:$B376,B376)</f>
        <v>201644</v>
      </c>
      <c r="B376" s="249">
        <f t="shared" si="198"/>
        <v>2016</v>
      </c>
      <c r="C376" s="249" t="str">
        <f t="shared" si="199"/>
        <v>EXDeanBosman</v>
      </c>
      <c r="D376" s="268" t="str">
        <f>N376&amp;COUNTIF(N$4:$N376,N376)</f>
        <v>4272139</v>
      </c>
      <c r="E376" s="268" t="str">
        <f>F376&amp;COUNTIF(F$4:$F376,F376)</f>
        <v>42721EX1</v>
      </c>
      <c r="F376" s="268" t="str">
        <f t="shared" si="200"/>
        <v>42721EX</v>
      </c>
      <c r="G376" s="249" t="str">
        <f>I376&amp;COUNTIF($I$4:I376,I376)</f>
        <v>EX12</v>
      </c>
      <c r="I376" s="249" t="s">
        <v>130</v>
      </c>
      <c r="J376" s="249" t="s">
        <v>177</v>
      </c>
      <c r="K376" s="249" t="s">
        <v>178</v>
      </c>
      <c r="L376" s="249" t="s">
        <v>475</v>
      </c>
      <c r="M376" s="249">
        <v>10.776999999999999</v>
      </c>
      <c r="N376" s="268">
        <v>42721</v>
      </c>
      <c r="O376" s="241"/>
      <c r="S376" s="249" t="str">
        <f t="shared" si="201"/>
        <v>-</v>
      </c>
      <c r="T376" s="249" t="str">
        <f t="shared" si="191"/>
        <v>4EX373</v>
      </c>
      <c r="U376" s="249">
        <v>373</v>
      </c>
      <c r="V376" s="249">
        <f t="shared" si="192"/>
        <v>0</v>
      </c>
      <c r="W376" s="249">
        <f t="shared" si="193"/>
        <v>0</v>
      </c>
      <c r="X376" s="249">
        <f t="shared" si="194"/>
        <v>0</v>
      </c>
      <c r="Y376" s="249">
        <f t="shared" si="195"/>
        <v>0</v>
      </c>
      <c r="Z376" s="249" t="str">
        <f t="shared" si="196"/>
        <v>-</v>
      </c>
      <c r="AA376" s="268">
        <f t="shared" si="197"/>
        <v>0</v>
      </c>
      <c r="AB376" s="269"/>
    </row>
    <row r="377" spans="1:28" x14ac:dyDescent="0.3">
      <c r="A377" s="249" t="str">
        <f>B377&amp;COUNTIF(B$4:$B377,B377)</f>
        <v>201645</v>
      </c>
      <c r="B377" s="249">
        <f t="shared" si="198"/>
        <v>2016</v>
      </c>
      <c r="C377" s="249" t="str">
        <f t="shared" si="199"/>
        <v>4EXJannieBadenhorst (Jnr)</v>
      </c>
      <c r="D377" s="268" t="str">
        <f>N377&amp;COUNTIF(N$4:$N377,N377)</f>
        <v>4272140</v>
      </c>
      <c r="E377" s="268" t="str">
        <f>F377&amp;COUNTIF(F$4:$F377,F377)</f>
        <v>427214EX1</v>
      </c>
      <c r="F377" s="268" t="str">
        <f t="shared" si="200"/>
        <v>427214EX</v>
      </c>
      <c r="G377" s="249" t="str">
        <f>I377&amp;COUNTIF($I$4:I377,I377)</f>
        <v>4EX72</v>
      </c>
      <c r="I377" s="249" t="s">
        <v>20</v>
      </c>
      <c r="J377" s="249" t="s">
        <v>722</v>
      </c>
      <c r="K377" s="249" t="s">
        <v>812</v>
      </c>
      <c r="L377" s="249" t="s">
        <v>444</v>
      </c>
      <c r="M377" s="249">
        <v>11.35</v>
      </c>
      <c r="N377" s="268">
        <v>42721</v>
      </c>
      <c r="O377" s="241"/>
      <c r="S377" s="249" t="str">
        <f t="shared" si="201"/>
        <v>-</v>
      </c>
      <c r="T377" s="249" t="str">
        <f t="shared" si="191"/>
        <v>4EX374</v>
      </c>
      <c r="U377" s="249">
        <v>374</v>
      </c>
      <c r="V377" s="249">
        <f t="shared" si="192"/>
        <v>0</v>
      </c>
      <c r="W377" s="249">
        <f t="shared" si="193"/>
        <v>0</v>
      </c>
      <c r="X377" s="249">
        <f t="shared" si="194"/>
        <v>0</v>
      </c>
      <c r="Y377" s="249">
        <f t="shared" si="195"/>
        <v>0</v>
      </c>
      <c r="Z377" s="249" t="str">
        <f t="shared" si="196"/>
        <v>-</v>
      </c>
      <c r="AA377" s="268">
        <f t="shared" si="197"/>
        <v>0</v>
      </c>
      <c r="AB377" s="269"/>
    </row>
    <row r="378" spans="1:28" x14ac:dyDescent="0.3">
      <c r="A378" s="249" t="str">
        <f>B378&amp;COUNTIF(B$4:$B378,B378)</f>
        <v>201646</v>
      </c>
      <c r="B378" s="249">
        <f t="shared" si="198"/>
        <v>2016</v>
      </c>
      <c r="C378" s="249" t="str">
        <f t="shared" si="199"/>
        <v>4EXNazeemSirkhotte</v>
      </c>
      <c r="D378" s="268" t="str">
        <f>N378&amp;COUNTIF(N$4:$N378,N378)</f>
        <v>4272141</v>
      </c>
      <c r="E378" s="268" t="str">
        <f>F378&amp;COUNTIF(F$4:$F378,F378)</f>
        <v>427214EX2</v>
      </c>
      <c r="F378" s="268" t="str">
        <f t="shared" si="200"/>
        <v>427214EX</v>
      </c>
      <c r="G378" s="249" t="str">
        <f>I378&amp;COUNTIF($I$4:I378,I378)</f>
        <v>4EX73</v>
      </c>
      <c r="I378" s="249" t="s">
        <v>20</v>
      </c>
      <c r="J378" s="249" t="s">
        <v>251</v>
      </c>
      <c r="K378" s="249" t="s">
        <v>252</v>
      </c>
      <c r="L378" s="249" t="s">
        <v>486</v>
      </c>
      <c r="M378" s="249">
        <v>11.974</v>
      </c>
      <c r="N378" s="268">
        <v>42721</v>
      </c>
      <c r="O378" s="241"/>
      <c r="S378" s="249" t="str">
        <f t="shared" si="201"/>
        <v>-</v>
      </c>
      <c r="T378" s="249" t="str">
        <f t="shared" si="191"/>
        <v>4EX375</v>
      </c>
      <c r="U378" s="249">
        <v>375</v>
      </c>
      <c r="V378" s="249">
        <f t="shared" si="192"/>
        <v>0</v>
      </c>
      <c r="W378" s="249">
        <f t="shared" si="193"/>
        <v>0</v>
      </c>
      <c r="X378" s="249">
        <f t="shared" si="194"/>
        <v>0</v>
      </c>
      <c r="Y378" s="249">
        <f t="shared" si="195"/>
        <v>0</v>
      </c>
      <c r="Z378" s="249" t="str">
        <f t="shared" si="196"/>
        <v>-</v>
      </c>
      <c r="AA378" s="268">
        <f t="shared" si="197"/>
        <v>0</v>
      </c>
      <c r="AB378" s="269"/>
    </row>
    <row r="379" spans="1:28" x14ac:dyDescent="0.3">
      <c r="A379" s="249" t="str">
        <f>B379&amp;COUNTIF(B$4:$B379,B379)</f>
        <v>201647</v>
      </c>
      <c r="B379" s="249">
        <f t="shared" si="198"/>
        <v>2016</v>
      </c>
      <c r="C379" s="249" t="str">
        <f t="shared" si="199"/>
        <v>4EXJustinMuller</v>
      </c>
      <c r="D379" s="268" t="str">
        <f>N379&amp;COUNTIF(N$4:$N379,N379)</f>
        <v>4272142</v>
      </c>
      <c r="E379" s="268" t="str">
        <f>F379&amp;COUNTIF(F$4:$F379,F379)</f>
        <v>427214EX3</v>
      </c>
      <c r="F379" s="268" t="str">
        <f t="shared" si="200"/>
        <v>427214EX</v>
      </c>
      <c r="G379" s="249" t="str">
        <f>I379&amp;COUNTIF($I$4:I379,I379)</f>
        <v>4EX74</v>
      </c>
      <c r="I379" s="249" t="s">
        <v>20</v>
      </c>
      <c r="J379" s="249" t="s">
        <v>228</v>
      </c>
      <c r="K379" s="249" t="s">
        <v>229</v>
      </c>
      <c r="L379" s="249" t="s">
        <v>533</v>
      </c>
      <c r="M379" s="249">
        <v>13.215</v>
      </c>
      <c r="N379" s="268">
        <v>42721</v>
      </c>
      <c r="O379" s="241"/>
      <c r="S379" s="249" t="str">
        <f t="shared" si="201"/>
        <v>-</v>
      </c>
      <c r="T379" s="249" t="str">
        <f t="shared" si="191"/>
        <v>4EX376</v>
      </c>
      <c r="U379" s="249">
        <v>376</v>
      </c>
      <c r="V379" s="249">
        <f t="shared" si="192"/>
        <v>0</v>
      </c>
      <c r="W379" s="249">
        <f t="shared" si="193"/>
        <v>0</v>
      </c>
      <c r="X379" s="249">
        <f t="shared" si="194"/>
        <v>0</v>
      </c>
      <c r="Y379" s="249">
        <f t="shared" si="195"/>
        <v>0</v>
      </c>
      <c r="Z379" s="249" t="str">
        <f t="shared" si="196"/>
        <v>-</v>
      </c>
      <c r="AA379" s="268">
        <f t="shared" si="197"/>
        <v>0</v>
      </c>
      <c r="AB379" s="269"/>
    </row>
    <row r="380" spans="1:28" x14ac:dyDescent="0.3">
      <c r="A380" s="249" t="str">
        <f>B380&amp;COUNTIF(B$4:$B380,B380)</f>
        <v>201648</v>
      </c>
      <c r="B380" s="249">
        <f t="shared" si="198"/>
        <v>2016</v>
      </c>
      <c r="C380" s="249" t="str">
        <f t="shared" si="199"/>
        <v>4EXPreshenNaidoo</v>
      </c>
      <c r="D380" s="268" t="str">
        <f>N380&amp;COUNTIF(N$4:$N380,N380)</f>
        <v>4272143</v>
      </c>
      <c r="E380" s="268" t="str">
        <f>F380&amp;COUNTIF(F$4:$F380,F380)</f>
        <v>427214EX4</v>
      </c>
      <c r="F380" s="268" t="str">
        <f t="shared" si="200"/>
        <v>427214EX</v>
      </c>
      <c r="G380" s="249" t="str">
        <f>I380&amp;COUNTIF($I$4:I380,I380)</f>
        <v>4EX75</v>
      </c>
      <c r="I380" s="249" t="s">
        <v>20</v>
      </c>
      <c r="J380" s="249" t="s">
        <v>745</v>
      </c>
      <c r="K380" s="249" t="s">
        <v>734</v>
      </c>
      <c r="L380" s="249" t="s">
        <v>534</v>
      </c>
      <c r="M380" s="249">
        <v>13.34</v>
      </c>
      <c r="N380" s="268">
        <v>42721</v>
      </c>
      <c r="O380" s="241"/>
      <c r="S380" s="249" t="str">
        <f t="shared" si="201"/>
        <v>-</v>
      </c>
      <c r="T380" s="249" t="str">
        <f t="shared" si="191"/>
        <v>4EX377</v>
      </c>
      <c r="U380" s="249">
        <v>377</v>
      </c>
      <c r="V380" s="249">
        <f t="shared" si="192"/>
        <v>0</v>
      </c>
      <c r="W380" s="249">
        <f t="shared" si="193"/>
        <v>0</v>
      </c>
      <c r="X380" s="249">
        <f t="shared" si="194"/>
        <v>0</v>
      </c>
      <c r="Y380" s="249">
        <f t="shared" si="195"/>
        <v>0</v>
      </c>
      <c r="Z380" s="249" t="str">
        <f t="shared" si="196"/>
        <v>-</v>
      </c>
      <c r="AA380" s="268">
        <f t="shared" si="197"/>
        <v>0</v>
      </c>
      <c r="AB380" s="269"/>
    </row>
    <row r="381" spans="1:28" x14ac:dyDescent="0.3">
      <c r="A381" s="249" t="str">
        <f>B381&amp;COUNTIF(B$4:$B381,B381)</f>
        <v>201649</v>
      </c>
      <c r="B381" s="249">
        <f t="shared" si="198"/>
        <v>2016</v>
      </c>
      <c r="C381" s="249" t="str">
        <f t="shared" si="199"/>
        <v>4EXRuanOlivier</v>
      </c>
      <c r="D381" s="268" t="str">
        <f>N381&amp;COUNTIF(N$4:$N381,N381)</f>
        <v>4272144</v>
      </c>
      <c r="E381" s="268" t="str">
        <f>F381&amp;COUNTIF(F$4:$F381,F381)</f>
        <v>427214EX5</v>
      </c>
      <c r="F381" s="268" t="str">
        <f t="shared" si="200"/>
        <v>427214EX</v>
      </c>
      <c r="G381" s="249" t="str">
        <f>I381&amp;COUNTIF($I$4:I381,I381)</f>
        <v>4EX76</v>
      </c>
      <c r="I381" s="249" t="s">
        <v>20</v>
      </c>
      <c r="J381" s="249" t="s">
        <v>572</v>
      </c>
      <c r="K381" s="249" t="s">
        <v>601</v>
      </c>
      <c r="L381" s="249" t="s">
        <v>535</v>
      </c>
      <c r="M381" s="249">
        <v>13.824</v>
      </c>
      <c r="N381" s="268">
        <v>42721</v>
      </c>
      <c r="O381" s="241"/>
      <c r="S381" s="249" t="str">
        <f t="shared" si="201"/>
        <v>-</v>
      </c>
      <c r="T381" s="249" t="str">
        <f t="shared" si="191"/>
        <v>4EX378</v>
      </c>
      <c r="U381" s="249">
        <v>378</v>
      </c>
      <c r="V381" s="249">
        <f t="shared" si="192"/>
        <v>0</v>
      </c>
      <c r="W381" s="249">
        <f t="shared" si="193"/>
        <v>0</v>
      </c>
      <c r="X381" s="249">
        <f t="shared" si="194"/>
        <v>0</v>
      </c>
      <c r="Y381" s="249">
        <f t="shared" si="195"/>
        <v>0</v>
      </c>
      <c r="Z381" s="249" t="str">
        <f t="shared" si="196"/>
        <v>-</v>
      </c>
      <c r="AA381" s="268">
        <f t="shared" si="197"/>
        <v>0</v>
      </c>
      <c r="AB381" s="269"/>
    </row>
    <row r="382" spans="1:28" x14ac:dyDescent="0.3">
      <c r="A382" s="249" t="str">
        <f>B382&amp;COUNTIF(B$4:$B382,B382)</f>
        <v>201650</v>
      </c>
      <c r="B382" s="249">
        <f t="shared" si="198"/>
        <v>2016</v>
      </c>
      <c r="C382" s="249" t="str">
        <f t="shared" si="199"/>
        <v>4EXFaanAbrahams</v>
      </c>
      <c r="D382" s="268" t="str">
        <f>N382&amp;COUNTIF(N$4:$N382,N382)</f>
        <v>4272145</v>
      </c>
      <c r="E382" s="268" t="str">
        <f>F382&amp;COUNTIF(F$4:$F382,F382)</f>
        <v>427214EX6</v>
      </c>
      <c r="F382" s="268" t="str">
        <f t="shared" si="200"/>
        <v>427214EX</v>
      </c>
      <c r="G382" s="249" t="str">
        <f>I382&amp;COUNTIF($I$4:I382,I382)</f>
        <v>4EX77</v>
      </c>
      <c r="I382" s="249" t="s">
        <v>20</v>
      </c>
      <c r="J382" s="249" t="s">
        <v>746</v>
      </c>
      <c r="K382" s="249" t="s">
        <v>168</v>
      </c>
      <c r="L382" s="249" t="s">
        <v>423</v>
      </c>
      <c r="M382" s="249">
        <v>13.848000000000001</v>
      </c>
      <c r="N382" s="268">
        <v>42721</v>
      </c>
      <c r="O382" s="241"/>
      <c r="S382" s="249" t="str">
        <f t="shared" si="201"/>
        <v>-</v>
      </c>
      <c r="T382" s="249" t="str">
        <f t="shared" si="191"/>
        <v>4EX379</v>
      </c>
      <c r="U382" s="249">
        <v>379</v>
      </c>
      <c r="V382" s="249">
        <f t="shared" si="192"/>
        <v>0</v>
      </c>
      <c r="W382" s="249">
        <f t="shared" si="193"/>
        <v>0</v>
      </c>
      <c r="X382" s="249">
        <f t="shared" si="194"/>
        <v>0</v>
      </c>
      <c r="Y382" s="249">
        <f t="shared" si="195"/>
        <v>0</v>
      </c>
      <c r="Z382" s="249" t="str">
        <f t="shared" si="196"/>
        <v>-</v>
      </c>
      <c r="AA382" s="268">
        <f t="shared" si="197"/>
        <v>0</v>
      </c>
      <c r="AB382" s="269"/>
    </row>
    <row r="383" spans="1:28" x14ac:dyDescent="0.3">
      <c r="A383" s="249" t="str">
        <f>B383&amp;COUNTIF(B$4:$B383,B383)</f>
        <v>201651</v>
      </c>
      <c r="B383" s="249">
        <f t="shared" si="198"/>
        <v>2016</v>
      </c>
      <c r="C383" s="249" t="str">
        <f t="shared" si="199"/>
        <v>4EXLesleyVan Niekerk</v>
      </c>
      <c r="D383" s="268" t="str">
        <f>N383&amp;COUNTIF(N$4:$N383,N383)</f>
        <v>4272146</v>
      </c>
      <c r="E383" s="268" t="str">
        <f>F383&amp;COUNTIF(F$4:$F383,F383)</f>
        <v>427214EX7</v>
      </c>
      <c r="F383" s="268" t="str">
        <f t="shared" si="200"/>
        <v>427214EX</v>
      </c>
      <c r="G383" s="249" t="str">
        <f>I383&amp;COUNTIF($I$4:I383,I383)</f>
        <v>4EX78</v>
      </c>
      <c r="I383" s="249" t="s">
        <v>20</v>
      </c>
      <c r="J383" s="249" t="s">
        <v>684</v>
      </c>
      <c r="K383" s="249" t="s">
        <v>813</v>
      </c>
      <c r="L383" s="249" t="s">
        <v>423</v>
      </c>
      <c r="M383" s="249">
        <v>14.141</v>
      </c>
      <c r="N383" s="268">
        <v>42721</v>
      </c>
      <c r="O383" s="241"/>
      <c r="S383" s="249" t="str">
        <f t="shared" si="201"/>
        <v>-</v>
      </c>
      <c r="T383" s="249" t="str">
        <f t="shared" si="191"/>
        <v>4EX380</v>
      </c>
      <c r="U383" s="249">
        <v>380</v>
      </c>
      <c r="V383" s="249">
        <f t="shared" si="192"/>
        <v>0</v>
      </c>
      <c r="W383" s="249">
        <f t="shared" si="193"/>
        <v>0</v>
      </c>
      <c r="X383" s="249">
        <f t="shared" si="194"/>
        <v>0</v>
      </c>
      <c r="Y383" s="249">
        <f t="shared" si="195"/>
        <v>0</v>
      </c>
      <c r="Z383" s="249" t="str">
        <f t="shared" si="196"/>
        <v>-</v>
      </c>
      <c r="AA383" s="268">
        <f t="shared" si="197"/>
        <v>0</v>
      </c>
      <c r="AB383" s="269"/>
    </row>
    <row r="384" spans="1:28" x14ac:dyDescent="0.3">
      <c r="A384" s="249" t="str">
        <f>B384&amp;COUNTIF(B$4:$B384,B384)</f>
        <v>201652</v>
      </c>
      <c r="B384" s="249">
        <f t="shared" si="198"/>
        <v>2016</v>
      </c>
      <c r="C384" s="249" t="str">
        <f t="shared" si="199"/>
        <v>4EXReynardStander</v>
      </c>
      <c r="D384" s="268" t="str">
        <f>N384&amp;COUNTIF(N$4:$N384,N384)</f>
        <v>4272147</v>
      </c>
      <c r="E384" s="268" t="str">
        <f>F384&amp;COUNTIF(F$4:$F384,F384)</f>
        <v>427214EX8</v>
      </c>
      <c r="F384" s="268" t="str">
        <f t="shared" si="200"/>
        <v>427214EX</v>
      </c>
      <c r="G384" s="249" t="str">
        <f>I384&amp;COUNTIF($I$4:I384,I384)</f>
        <v>4EX79</v>
      </c>
      <c r="I384" s="249" t="s">
        <v>20</v>
      </c>
      <c r="J384" s="249" t="s">
        <v>691</v>
      </c>
      <c r="K384" s="249" t="s">
        <v>692</v>
      </c>
      <c r="L384" s="249" t="s">
        <v>508</v>
      </c>
      <c r="M384" s="249">
        <v>14.519</v>
      </c>
      <c r="N384" s="268">
        <v>42721</v>
      </c>
      <c r="O384" s="241"/>
      <c r="S384" s="249" t="str">
        <f t="shared" si="201"/>
        <v>-</v>
      </c>
      <c r="T384" s="249" t="str">
        <f t="shared" si="191"/>
        <v>4EX381</v>
      </c>
      <c r="U384" s="249">
        <v>381</v>
      </c>
      <c r="V384" s="249">
        <f t="shared" si="192"/>
        <v>0</v>
      </c>
      <c r="W384" s="249">
        <f t="shared" si="193"/>
        <v>0</v>
      </c>
      <c r="X384" s="249">
        <f t="shared" si="194"/>
        <v>0</v>
      </c>
      <c r="Y384" s="249">
        <f t="shared" si="195"/>
        <v>0</v>
      </c>
      <c r="Z384" s="249" t="str">
        <f t="shared" si="196"/>
        <v>-</v>
      </c>
      <c r="AA384" s="268">
        <f t="shared" si="197"/>
        <v>0</v>
      </c>
      <c r="AB384" s="269"/>
    </row>
    <row r="385" spans="1:28" x14ac:dyDescent="0.3">
      <c r="A385" s="249" t="str">
        <f>B385&amp;COUNTIF(B$4:$B385,B385)</f>
        <v>201653</v>
      </c>
      <c r="B385" s="249">
        <f t="shared" si="198"/>
        <v>2016</v>
      </c>
      <c r="C385" s="249" t="str">
        <f t="shared" si="199"/>
        <v>4EXTimothyOlivier</v>
      </c>
      <c r="D385" s="268" t="str">
        <f>N385&amp;COUNTIF(N$4:$N385,N385)</f>
        <v>4272148</v>
      </c>
      <c r="E385" s="268" t="str">
        <f>F385&amp;COUNTIF(F$4:$F385,F385)</f>
        <v>427214EX9</v>
      </c>
      <c r="F385" s="268" t="str">
        <f t="shared" si="200"/>
        <v>427214EX</v>
      </c>
      <c r="G385" s="249" t="str">
        <f>I385&amp;COUNTIF($I$4:I385,I385)</f>
        <v>4EX80</v>
      </c>
      <c r="I385" s="249" t="s">
        <v>20</v>
      </c>
      <c r="J385" s="249" t="s">
        <v>615</v>
      </c>
      <c r="K385" s="249" t="s">
        <v>601</v>
      </c>
      <c r="L385" s="249" t="s">
        <v>435</v>
      </c>
      <c r="M385" s="249">
        <v>14.776</v>
      </c>
      <c r="N385" s="268">
        <v>42721</v>
      </c>
      <c r="O385" s="241"/>
      <c r="S385" s="249" t="str">
        <f t="shared" si="201"/>
        <v>-</v>
      </c>
      <c r="T385" s="249" t="str">
        <f t="shared" si="191"/>
        <v>4EX382</v>
      </c>
      <c r="U385" s="249">
        <v>382</v>
      </c>
      <c r="V385" s="249">
        <f t="shared" si="192"/>
        <v>0</v>
      </c>
      <c r="W385" s="249">
        <f t="shared" si="193"/>
        <v>0</v>
      </c>
      <c r="X385" s="249">
        <f t="shared" si="194"/>
        <v>0</v>
      </c>
      <c r="Y385" s="249">
        <f t="shared" si="195"/>
        <v>0</v>
      </c>
      <c r="Z385" s="249" t="str">
        <f t="shared" si="196"/>
        <v>-</v>
      </c>
      <c r="AA385" s="268">
        <f t="shared" si="197"/>
        <v>0</v>
      </c>
      <c r="AB385" s="269"/>
    </row>
    <row r="386" spans="1:28" x14ac:dyDescent="0.3">
      <c r="A386" s="249" t="str">
        <f>B386&amp;COUNTIF(B$4:$B386,B386)</f>
        <v>201654</v>
      </c>
      <c r="B386" s="249">
        <f t="shared" si="198"/>
        <v>2016</v>
      </c>
      <c r="C386" s="249" t="str">
        <f t="shared" si="199"/>
        <v>4EXAlwieTifloen</v>
      </c>
      <c r="D386" s="268" t="str">
        <f>N386&amp;COUNTIF(N$4:$N386,N386)</f>
        <v>4272149</v>
      </c>
      <c r="E386" s="268" t="str">
        <f>F386&amp;COUNTIF(F$4:$F386,F386)</f>
        <v>427214EX10</v>
      </c>
      <c r="F386" s="268" t="str">
        <f t="shared" si="200"/>
        <v>427214EX</v>
      </c>
      <c r="G386" s="249" t="str">
        <f>I386&amp;COUNTIF($I$4:I386,I386)</f>
        <v>4EX81</v>
      </c>
      <c r="I386" s="249" t="s">
        <v>20</v>
      </c>
      <c r="J386" s="249" t="s">
        <v>747</v>
      </c>
      <c r="K386" s="249" t="s">
        <v>748</v>
      </c>
      <c r="L386" s="249" t="s">
        <v>423</v>
      </c>
      <c r="M386" s="249">
        <v>14.999000000000001</v>
      </c>
      <c r="N386" s="268">
        <v>42721</v>
      </c>
      <c r="O386" s="241"/>
      <c r="S386" s="249" t="str">
        <f t="shared" si="201"/>
        <v>-</v>
      </c>
      <c r="T386" s="249" t="str">
        <f t="shared" si="191"/>
        <v>4EX383</v>
      </c>
      <c r="U386" s="249">
        <v>383</v>
      </c>
      <c r="V386" s="249">
        <f t="shared" si="192"/>
        <v>0</v>
      </c>
      <c r="W386" s="249">
        <f t="shared" si="193"/>
        <v>0</v>
      </c>
      <c r="X386" s="249">
        <f t="shared" si="194"/>
        <v>0</v>
      </c>
      <c r="Y386" s="249">
        <f t="shared" si="195"/>
        <v>0</v>
      </c>
      <c r="Z386" s="249" t="str">
        <f t="shared" si="196"/>
        <v>-</v>
      </c>
      <c r="AA386" s="268">
        <f t="shared" si="197"/>
        <v>0</v>
      </c>
      <c r="AB386" s="269"/>
    </row>
    <row r="387" spans="1:28" x14ac:dyDescent="0.3">
      <c r="A387" s="249" t="str">
        <f>B387&amp;COUNTIF(B$4:$B387,B387)</f>
        <v>201655</v>
      </c>
      <c r="B387" s="249">
        <f t="shared" si="198"/>
        <v>2016</v>
      </c>
      <c r="C387" s="249" t="str">
        <f t="shared" si="199"/>
        <v>4EXJason-LeeJohnson</v>
      </c>
      <c r="D387" s="268" t="str">
        <f>N387&amp;COUNTIF(N$4:$N387,N387)</f>
        <v>4272150</v>
      </c>
      <c r="E387" s="268" t="str">
        <f>F387&amp;COUNTIF(F$4:$F387,F387)</f>
        <v>427214EX11</v>
      </c>
      <c r="F387" s="268" t="str">
        <f t="shared" si="200"/>
        <v>427214EX</v>
      </c>
      <c r="G387" s="249" t="str">
        <f>I387&amp;COUNTIF($I$4:I387,I387)</f>
        <v>4EX82</v>
      </c>
      <c r="I387" s="249" t="s">
        <v>20</v>
      </c>
      <c r="J387" s="249" t="s">
        <v>749</v>
      </c>
      <c r="K387" s="249" t="s">
        <v>207</v>
      </c>
      <c r="L387" s="249" t="s">
        <v>511</v>
      </c>
      <c r="M387" s="249">
        <v>15.058999999999999</v>
      </c>
      <c r="N387" s="268">
        <v>42721</v>
      </c>
      <c r="O387" s="241"/>
      <c r="S387" s="249" t="str">
        <f t="shared" si="201"/>
        <v>-</v>
      </c>
      <c r="T387" s="249" t="str">
        <f t="shared" si="191"/>
        <v>4EX384</v>
      </c>
      <c r="U387" s="249">
        <v>384</v>
      </c>
      <c r="V387" s="249">
        <f t="shared" si="192"/>
        <v>0</v>
      </c>
      <c r="W387" s="249">
        <f t="shared" si="193"/>
        <v>0</v>
      </c>
      <c r="X387" s="249">
        <f t="shared" si="194"/>
        <v>0</v>
      </c>
      <c r="Y387" s="249">
        <f t="shared" si="195"/>
        <v>0</v>
      </c>
      <c r="Z387" s="249" t="str">
        <f t="shared" si="196"/>
        <v>-</v>
      </c>
      <c r="AA387" s="268">
        <f t="shared" si="197"/>
        <v>0</v>
      </c>
      <c r="AB387" s="269"/>
    </row>
    <row r="388" spans="1:28" x14ac:dyDescent="0.3">
      <c r="A388" s="249" t="str">
        <f>B388&amp;COUNTIF(B$4:$B388,B388)</f>
        <v>201656</v>
      </c>
      <c r="B388" s="249">
        <f t="shared" si="198"/>
        <v>2016</v>
      </c>
      <c r="C388" s="249" t="str">
        <f t="shared" si="199"/>
        <v>4EXHannesWolmarans</v>
      </c>
      <c r="D388" s="268" t="str">
        <f>N388&amp;COUNTIF(N$4:$N388,N388)</f>
        <v>4272151</v>
      </c>
      <c r="E388" s="268" t="str">
        <f>F388&amp;COUNTIF(F$4:$F388,F388)</f>
        <v>427214EX12</v>
      </c>
      <c r="F388" s="268" t="str">
        <f t="shared" si="200"/>
        <v>427214EX</v>
      </c>
      <c r="G388" s="249" t="str">
        <f>I388&amp;COUNTIF($I$4:I388,I388)</f>
        <v>4EX83</v>
      </c>
      <c r="I388" s="249" t="s">
        <v>20</v>
      </c>
      <c r="J388" s="249" t="s">
        <v>750</v>
      </c>
      <c r="K388" s="249" t="s">
        <v>751</v>
      </c>
      <c r="L388" s="249" t="s">
        <v>536</v>
      </c>
      <c r="M388" s="249">
        <v>15.167</v>
      </c>
      <c r="N388" s="268">
        <v>42721</v>
      </c>
      <c r="O388" s="241"/>
      <c r="S388" s="249" t="str">
        <f t="shared" si="201"/>
        <v>-</v>
      </c>
      <c r="T388" s="249" t="str">
        <f t="shared" ref="T388:T451" si="211">$AW$2&amp;U388</f>
        <v>4EX385</v>
      </c>
      <c r="U388" s="249">
        <v>385</v>
      </c>
      <c r="V388" s="249">
        <f t="shared" ref="V388:V451" si="212">IF(ISERROR(VLOOKUP($T388,$G:$N,3,0)),0,VLOOKUP($T388,$G:$N,3,0))</f>
        <v>0</v>
      </c>
      <c r="W388" s="249">
        <f t="shared" ref="W388:W451" si="213">IF(ISERROR(VLOOKUP($T388,$G:$N,3,0)),0,VLOOKUP($T388,$G:$N,4,0))</f>
        <v>0</v>
      </c>
      <c r="X388" s="249">
        <f t="shared" ref="X388:X451" si="214">IF(ISERROR(VLOOKUP($T388,$G:$N,3,0)),0,VLOOKUP($T388,$G:$N,5,0))</f>
        <v>0</v>
      </c>
      <c r="Y388" s="249">
        <f t="shared" ref="Y388:Y451" si="215">IF(ISERROR(VLOOKUP($T388,$G:$N,3,0)),0,VLOOKUP($T388,$G:$N,6,0))</f>
        <v>0</v>
      </c>
      <c r="Z388" s="249" t="str">
        <f t="shared" ref="Z388:Z451" si="216">IF(ISERROR(VLOOKUP($T388,$G:$N,3,0)),"-",VLOOKUP($T388,$G:$N,7,0))</f>
        <v>-</v>
      </c>
      <c r="AA388" s="268">
        <f t="shared" ref="AA388:AA451" si="217">IF(ISERROR(VLOOKUP($T388,$G:$N,3,0)),0,VLOOKUP($T388,$G:$N,8,0))</f>
        <v>0</v>
      </c>
      <c r="AB388" s="269"/>
    </row>
    <row r="389" spans="1:28" x14ac:dyDescent="0.3">
      <c r="A389" s="249" t="str">
        <f>B389&amp;COUNTIF(B$4:$B389,B389)</f>
        <v>201657</v>
      </c>
      <c r="B389" s="249">
        <f t="shared" ref="B389:B452" si="218">YEAR(N389)</f>
        <v>2016</v>
      </c>
      <c r="C389" s="249" t="str">
        <f t="shared" ref="C389:C452" si="219">I389&amp;J389&amp;K389</f>
        <v>4EXAndrewStevenson</v>
      </c>
      <c r="D389" s="268" t="str">
        <f>N389&amp;COUNTIF(N$4:$N389,N389)</f>
        <v>4272152</v>
      </c>
      <c r="E389" s="268" t="str">
        <f>F389&amp;COUNTIF(F$4:$F389,F389)</f>
        <v>427214EX13</v>
      </c>
      <c r="F389" s="268" t="str">
        <f t="shared" ref="F389:F452" si="220">N389&amp;I389</f>
        <v>427214EX</v>
      </c>
      <c r="G389" s="249" t="str">
        <f>I389&amp;COUNTIF($I$4:I389,I389)</f>
        <v>4EX84</v>
      </c>
      <c r="I389" s="249" t="s">
        <v>20</v>
      </c>
      <c r="J389" s="249" t="s">
        <v>201</v>
      </c>
      <c r="K389" s="249" t="s">
        <v>752</v>
      </c>
      <c r="L389" s="249" t="s">
        <v>537</v>
      </c>
      <c r="M389" s="249">
        <v>12.33</v>
      </c>
      <c r="N389" s="268">
        <v>42721</v>
      </c>
      <c r="O389" s="241"/>
      <c r="S389" s="249" t="str">
        <f t="shared" ref="S389:S452" si="221">Z389</f>
        <v>-</v>
      </c>
      <c r="T389" s="249" t="str">
        <f t="shared" si="211"/>
        <v>4EX386</v>
      </c>
      <c r="U389" s="249">
        <v>386</v>
      </c>
      <c r="V389" s="249">
        <f t="shared" si="212"/>
        <v>0</v>
      </c>
      <c r="W389" s="249">
        <f t="shared" si="213"/>
        <v>0</v>
      </c>
      <c r="X389" s="249">
        <f t="shared" si="214"/>
        <v>0</v>
      </c>
      <c r="Y389" s="249">
        <f t="shared" si="215"/>
        <v>0</v>
      </c>
      <c r="Z389" s="249" t="str">
        <f t="shared" si="216"/>
        <v>-</v>
      </c>
      <c r="AA389" s="268">
        <f t="shared" si="217"/>
        <v>0</v>
      </c>
      <c r="AB389" s="269"/>
    </row>
    <row r="390" spans="1:28" x14ac:dyDescent="0.3">
      <c r="A390" s="249" t="str">
        <f>B390&amp;COUNTIF(B$4:$B390,B390)</f>
        <v>201658</v>
      </c>
      <c r="B390" s="249">
        <f t="shared" si="218"/>
        <v>2016</v>
      </c>
      <c r="C390" s="249" t="str">
        <f t="shared" si="219"/>
        <v>4EXJannieBadenhorst (Jnr)</v>
      </c>
      <c r="D390" s="268" t="str">
        <f>N390&amp;COUNTIF(N$4:$N390,N390)</f>
        <v>4272153</v>
      </c>
      <c r="E390" s="268" t="str">
        <f>F390&amp;COUNTIF(F$4:$F390,F390)</f>
        <v>427214EX14</v>
      </c>
      <c r="F390" s="268" t="str">
        <f t="shared" si="220"/>
        <v>427214EX</v>
      </c>
      <c r="G390" s="249" t="str">
        <f>I390&amp;COUNTIF($I$4:I390,I390)</f>
        <v>4EX85</v>
      </c>
      <c r="I390" s="249" t="s">
        <v>20</v>
      </c>
      <c r="J390" s="249" t="s">
        <v>722</v>
      </c>
      <c r="K390" s="249" t="s">
        <v>812</v>
      </c>
      <c r="L390" s="249" t="s">
        <v>538</v>
      </c>
      <c r="M390" s="249">
        <v>13.872999999999999</v>
      </c>
      <c r="N390" s="268">
        <v>42721</v>
      </c>
      <c r="O390" s="241"/>
      <c r="S390" s="249" t="str">
        <f t="shared" si="221"/>
        <v>-</v>
      </c>
      <c r="T390" s="249" t="str">
        <f t="shared" si="211"/>
        <v>4EX387</v>
      </c>
      <c r="U390" s="249">
        <v>387</v>
      </c>
      <c r="V390" s="249">
        <f t="shared" si="212"/>
        <v>0</v>
      </c>
      <c r="W390" s="249">
        <f t="shared" si="213"/>
        <v>0</v>
      </c>
      <c r="X390" s="249">
        <f t="shared" si="214"/>
        <v>0</v>
      </c>
      <c r="Y390" s="249">
        <f t="shared" si="215"/>
        <v>0</v>
      </c>
      <c r="Z390" s="249" t="str">
        <f t="shared" si="216"/>
        <v>-</v>
      </c>
      <c r="AA390" s="268">
        <f t="shared" si="217"/>
        <v>0</v>
      </c>
      <c r="AB390" s="269"/>
    </row>
    <row r="391" spans="1:28" x14ac:dyDescent="0.3">
      <c r="A391" s="249" t="str">
        <f>B391&amp;COUNTIF(B$4:$B391,B391)</f>
        <v>201659</v>
      </c>
      <c r="B391" s="249">
        <f t="shared" si="218"/>
        <v>2016</v>
      </c>
      <c r="C391" s="249" t="str">
        <f t="shared" si="219"/>
        <v>RTGlenLeonie</v>
      </c>
      <c r="D391" s="268" t="str">
        <f>N391&amp;COUNTIF(N$4:$N391,N391)</f>
        <v>4272154</v>
      </c>
      <c r="E391" s="268" t="str">
        <f>F391&amp;COUNTIF(F$4:$F391,F391)</f>
        <v>42721RT1</v>
      </c>
      <c r="F391" s="268" t="str">
        <f t="shared" si="220"/>
        <v>42721RT</v>
      </c>
      <c r="G391" s="249" t="str">
        <f>I391&amp;COUNTIF($I$4:I391,I391)</f>
        <v>RT5</v>
      </c>
      <c r="I391" s="249" t="s">
        <v>2</v>
      </c>
      <c r="J391" s="249" t="s">
        <v>189</v>
      </c>
      <c r="K391" s="249" t="s">
        <v>614</v>
      </c>
      <c r="L391" s="249" t="s">
        <v>456</v>
      </c>
      <c r="M391" s="249">
        <v>11.872999999999999</v>
      </c>
      <c r="N391" s="268">
        <v>42721</v>
      </c>
      <c r="O391" s="241"/>
      <c r="S391" s="249" t="str">
        <f t="shared" si="221"/>
        <v>-</v>
      </c>
      <c r="T391" s="249" t="str">
        <f t="shared" si="211"/>
        <v>4EX388</v>
      </c>
      <c r="U391" s="249">
        <v>388</v>
      </c>
      <c r="V391" s="249">
        <f t="shared" si="212"/>
        <v>0</v>
      </c>
      <c r="W391" s="249">
        <f t="shared" si="213"/>
        <v>0</v>
      </c>
      <c r="X391" s="249">
        <f t="shared" si="214"/>
        <v>0</v>
      </c>
      <c r="Y391" s="249">
        <f t="shared" si="215"/>
        <v>0</v>
      </c>
      <c r="Z391" s="249" t="str">
        <f t="shared" si="216"/>
        <v>-</v>
      </c>
      <c r="AA391" s="268">
        <f t="shared" si="217"/>
        <v>0</v>
      </c>
      <c r="AB391" s="269"/>
    </row>
    <row r="392" spans="1:28" x14ac:dyDescent="0.3">
      <c r="A392" s="249" t="str">
        <f>B392&amp;COUNTIF(B$4:$B392,B392)</f>
        <v>201660</v>
      </c>
      <c r="B392" s="249">
        <f t="shared" si="218"/>
        <v>2016</v>
      </c>
      <c r="C392" s="249" t="str">
        <f t="shared" si="219"/>
        <v>4AFChestonPilcher</v>
      </c>
      <c r="D392" s="268" t="str">
        <f>N392&amp;COUNTIF(N$4:$N392,N392)</f>
        <v>426863</v>
      </c>
      <c r="E392" s="268" t="str">
        <f>F392&amp;COUNTIF(F$4:$F392,F392)</f>
        <v>426864AF1</v>
      </c>
      <c r="F392" s="268" t="str">
        <f t="shared" si="220"/>
        <v>426864AF</v>
      </c>
      <c r="G392" s="249" t="str">
        <f>I392&amp;COUNTIF($I$4:I392,I392)</f>
        <v>4AF63</v>
      </c>
      <c r="I392" s="249" t="s">
        <v>1</v>
      </c>
      <c r="J392" s="249" t="s">
        <v>236</v>
      </c>
      <c r="K392" s="249" t="s">
        <v>237</v>
      </c>
      <c r="L392" s="249" t="s">
        <v>425</v>
      </c>
      <c r="M392" s="249">
        <v>14.435</v>
      </c>
      <c r="N392" s="268">
        <v>42686</v>
      </c>
      <c r="O392" s="241"/>
      <c r="S392" s="249" t="str">
        <f t="shared" si="221"/>
        <v>-</v>
      </c>
      <c r="T392" s="249" t="str">
        <f t="shared" si="211"/>
        <v>4EX389</v>
      </c>
      <c r="U392" s="249">
        <v>389</v>
      </c>
      <c r="V392" s="249">
        <f t="shared" si="212"/>
        <v>0</v>
      </c>
      <c r="W392" s="249">
        <f t="shared" si="213"/>
        <v>0</v>
      </c>
      <c r="X392" s="249">
        <f t="shared" si="214"/>
        <v>0</v>
      </c>
      <c r="Y392" s="249">
        <f t="shared" si="215"/>
        <v>0</v>
      </c>
      <c r="Z392" s="249" t="str">
        <f t="shared" si="216"/>
        <v>-</v>
      </c>
      <c r="AA392" s="268">
        <f t="shared" si="217"/>
        <v>0</v>
      </c>
      <c r="AB392" s="269"/>
    </row>
    <row r="393" spans="1:28" x14ac:dyDescent="0.3">
      <c r="A393" s="249" t="str">
        <f>B393&amp;COUNTIF(B$4:$B393,B393)</f>
        <v>201661</v>
      </c>
      <c r="B393" s="249">
        <f t="shared" si="218"/>
        <v>2016</v>
      </c>
      <c r="C393" s="249" t="str">
        <f t="shared" si="219"/>
        <v>4ARDebbieLewis</v>
      </c>
      <c r="D393" s="268" t="str">
        <f>N393&amp;COUNTIF(N$4:$N393,N393)</f>
        <v>426864</v>
      </c>
      <c r="E393" s="268" t="str">
        <f>F393&amp;COUNTIF(F$4:$F393,F393)</f>
        <v>426864AR1</v>
      </c>
      <c r="F393" s="268" t="str">
        <f t="shared" si="220"/>
        <v>426864AR</v>
      </c>
      <c r="G393" s="249" t="str">
        <f>I393&amp;COUNTIF($I$4:I393,I393)</f>
        <v>4AR19</v>
      </c>
      <c r="I393" s="249" t="s">
        <v>7</v>
      </c>
      <c r="J393" s="249" t="s">
        <v>218</v>
      </c>
      <c r="K393" s="249" t="s">
        <v>217</v>
      </c>
      <c r="L393" s="249" t="s">
        <v>539</v>
      </c>
      <c r="M393" s="249">
        <v>15.095000000000001</v>
      </c>
      <c r="N393" s="268">
        <v>42686</v>
      </c>
      <c r="O393" s="241"/>
      <c r="S393" s="249" t="str">
        <f t="shared" si="221"/>
        <v>-</v>
      </c>
      <c r="T393" s="249" t="str">
        <f t="shared" si="211"/>
        <v>4EX390</v>
      </c>
      <c r="U393" s="249">
        <v>390</v>
      </c>
      <c r="V393" s="249">
        <f t="shared" si="212"/>
        <v>0</v>
      </c>
      <c r="W393" s="249">
        <f t="shared" si="213"/>
        <v>0</v>
      </c>
      <c r="X393" s="249">
        <f t="shared" si="214"/>
        <v>0</v>
      </c>
      <c r="Y393" s="249">
        <f t="shared" si="215"/>
        <v>0</v>
      </c>
      <c r="Z393" s="249" t="str">
        <f t="shared" si="216"/>
        <v>-</v>
      </c>
      <c r="AA393" s="268">
        <f t="shared" si="217"/>
        <v>0</v>
      </c>
      <c r="AB393" s="269"/>
    </row>
    <row r="394" spans="1:28" x14ac:dyDescent="0.3">
      <c r="A394" s="249" t="str">
        <f>B394&amp;COUNTIF(B$4:$B394,B394)</f>
        <v>201662</v>
      </c>
      <c r="B394" s="249">
        <f t="shared" si="218"/>
        <v>2016</v>
      </c>
      <c r="C394" s="249" t="str">
        <f t="shared" si="219"/>
        <v>4BFJimmyFerreira</v>
      </c>
      <c r="D394" s="268" t="str">
        <f>N394&amp;COUNTIF(N$4:$N394,N394)</f>
        <v>426865</v>
      </c>
      <c r="E394" s="268" t="str">
        <f>F394&amp;COUNTIF(F$4:$F394,F394)</f>
        <v>426864BF1</v>
      </c>
      <c r="F394" s="268" t="str">
        <f t="shared" si="220"/>
        <v>426864BF</v>
      </c>
      <c r="G394" s="249" t="str">
        <f>I394&amp;COUNTIF($I$4:I394,I394)</f>
        <v>4BF36</v>
      </c>
      <c r="I394" s="249" t="s">
        <v>0</v>
      </c>
      <c r="J394" s="249" t="s">
        <v>730</v>
      </c>
      <c r="K394" s="249" t="s">
        <v>731</v>
      </c>
      <c r="L394" s="249" t="s">
        <v>524</v>
      </c>
      <c r="M394" s="249">
        <v>14.269</v>
      </c>
      <c r="N394" s="268">
        <v>42686</v>
      </c>
      <c r="O394" s="241"/>
      <c r="S394" s="249" t="str">
        <f t="shared" si="221"/>
        <v>-</v>
      </c>
      <c r="T394" s="249" t="str">
        <f t="shared" si="211"/>
        <v>4EX391</v>
      </c>
      <c r="U394" s="249">
        <v>391</v>
      </c>
      <c r="V394" s="249">
        <f t="shared" si="212"/>
        <v>0</v>
      </c>
      <c r="W394" s="249">
        <f t="shared" si="213"/>
        <v>0</v>
      </c>
      <c r="X394" s="249">
        <f t="shared" si="214"/>
        <v>0</v>
      </c>
      <c r="Y394" s="249">
        <f t="shared" si="215"/>
        <v>0</v>
      </c>
      <c r="Z394" s="249" t="str">
        <f t="shared" si="216"/>
        <v>-</v>
      </c>
      <c r="AA394" s="268">
        <f t="shared" si="217"/>
        <v>0</v>
      </c>
      <c r="AB394" s="269"/>
    </row>
    <row r="395" spans="1:28" x14ac:dyDescent="0.3">
      <c r="A395" s="249" t="str">
        <f>B395&amp;COUNTIF(B$4:$B395,B395)</f>
        <v>201663</v>
      </c>
      <c r="B395" s="249">
        <f t="shared" si="218"/>
        <v>2016</v>
      </c>
      <c r="C395" s="249" t="str">
        <f t="shared" si="219"/>
        <v>4SFaanAbrahams</v>
      </c>
      <c r="D395" s="268" t="str">
        <f>N395&amp;COUNTIF(N$4:$N395,N395)</f>
        <v>426866</v>
      </c>
      <c r="E395" s="268" t="str">
        <f>F395&amp;COUNTIF(F$4:$F395,F395)</f>
        <v>426864S1</v>
      </c>
      <c r="F395" s="268" t="str">
        <f t="shared" si="220"/>
        <v>426864S</v>
      </c>
      <c r="G395" s="249" t="str">
        <f>I395&amp;COUNTIF($I$4:I395,I395)</f>
        <v>4S39</v>
      </c>
      <c r="I395" s="249" t="s">
        <v>4</v>
      </c>
      <c r="J395" s="249" t="s">
        <v>746</v>
      </c>
      <c r="K395" s="249" t="s">
        <v>168</v>
      </c>
      <c r="L395" s="249" t="s">
        <v>423</v>
      </c>
      <c r="M395" s="249">
        <v>13.63</v>
      </c>
      <c r="N395" s="268">
        <v>42686</v>
      </c>
      <c r="O395" s="241"/>
      <c r="S395" s="249" t="str">
        <f t="shared" si="221"/>
        <v>-</v>
      </c>
      <c r="T395" s="249" t="str">
        <f t="shared" si="211"/>
        <v>4EX392</v>
      </c>
      <c r="U395" s="249">
        <v>392</v>
      </c>
      <c r="V395" s="249">
        <f t="shared" si="212"/>
        <v>0</v>
      </c>
      <c r="W395" s="249">
        <f t="shared" si="213"/>
        <v>0</v>
      </c>
      <c r="X395" s="249">
        <f t="shared" si="214"/>
        <v>0</v>
      </c>
      <c r="Y395" s="249">
        <f t="shared" si="215"/>
        <v>0</v>
      </c>
      <c r="Z395" s="249" t="str">
        <f t="shared" si="216"/>
        <v>-</v>
      </c>
      <c r="AA395" s="268">
        <f t="shared" si="217"/>
        <v>0</v>
      </c>
      <c r="AB395" s="269"/>
    </row>
    <row r="396" spans="1:28" x14ac:dyDescent="0.3">
      <c r="A396" s="249" t="str">
        <f>B396&amp;COUNTIF(B$4:$B396,B396)</f>
        <v>201664</v>
      </c>
      <c r="B396" s="249">
        <f t="shared" si="218"/>
        <v>2016</v>
      </c>
      <c r="C396" s="249" t="str">
        <f t="shared" si="219"/>
        <v>4SViegoLane</v>
      </c>
      <c r="D396" s="268" t="str">
        <f>N396&amp;COUNTIF(N$4:$N396,N396)</f>
        <v>426867</v>
      </c>
      <c r="E396" s="268" t="str">
        <f>F396&amp;COUNTIF(F$4:$F396,F396)</f>
        <v>426864S2</v>
      </c>
      <c r="F396" s="268" t="str">
        <f t="shared" si="220"/>
        <v>426864S</v>
      </c>
      <c r="G396" s="249" t="str">
        <f>I396&amp;COUNTIF($I$4:I396,I396)</f>
        <v>4S40</v>
      </c>
      <c r="I396" s="249" t="s">
        <v>4</v>
      </c>
      <c r="J396" s="249" t="s">
        <v>753</v>
      </c>
      <c r="K396" s="249" t="s">
        <v>754</v>
      </c>
      <c r="L396" s="249" t="s">
        <v>487</v>
      </c>
      <c r="M396" s="249">
        <v>14.083</v>
      </c>
      <c r="N396" s="268">
        <v>42686</v>
      </c>
      <c r="O396" s="241"/>
      <c r="S396" s="249" t="str">
        <f t="shared" si="221"/>
        <v>-</v>
      </c>
      <c r="T396" s="249" t="str">
        <f t="shared" si="211"/>
        <v>4EX393</v>
      </c>
      <c r="U396" s="249">
        <v>393</v>
      </c>
      <c r="V396" s="249">
        <f t="shared" si="212"/>
        <v>0</v>
      </c>
      <c r="W396" s="249">
        <f t="shared" si="213"/>
        <v>0</v>
      </c>
      <c r="X396" s="249">
        <f t="shared" si="214"/>
        <v>0</v>
      </c>
      <c r="Y396" s="249">
        <f t="shared" si="215"/>
        <v>0</v>
      </c>
      <c r="Z396" s="249" t="str">
        <f t="shared" si="216"/>
        <v>-</v>
      </c>
      <c r="AA396" s="268">
        <f t="shared" si="217"/>
        <v>0</v>
      </c>
      <c r="AB396" s="269"/>
    </row>
    <row r="397" spans="1:28" x14ac:dyDescent="0.3">
      <c r="A397" s="249" t="str">
        <f>B397&amp;COUNTIF(B$4:$B397,B397)</f>
        <v>201665</v>
      </c>
      <c r="B397" s="249">
        <f t="shared" si="218"/>
        <v>2016</v>
      </c>
      <c r="C397" s="249" t="str">
        <f t="shared" si="219"/>
        <v>5AWDBrendonRobson</v>
      </c>
      <c r="D397" s="268" t="str">
        <f>N397&amp;COUNTIF(N$4:$N397,N397)</f>
        <v>426868</v>
      </c>
      <c r="E397" s="268" t="str">
        <f>F397&amp;COUNTIF(F$4:$F397,F397)</f>
        <v>426865AWD1</v>
      </c>
      <c r="F397" s="268" t="str">
        <f t="shared" si="220"/>
        <v>426865AWD</v>
      </c>
      <c r="G397" s="249" t="str">
        <f>I397&amp;COUNTIF($I$4:I397,I397)</f>
        <v>5AWD6</v>
      </c>
      <c r="I397" s="249" t="s">
        <v>132</v>
      </c>
      <c r="J397" s="249" t="s">
        <v>246</v>
      </c>
      <c r="K397" s="249" t="s">
        <v>710</v>
      </c>
      <c r="L397" s="249" t="s">
        <v>482</v>
      </c>
      <c r="M397" s="249">
        <v>11.731</v>
      </c>
      <c r="N397" s="268">
        <v>42686</v>
      </c>
      <c r="O397" s="241"/>
      <c r="S397" s="249" t="str">
        <f t="shared" si="221"/>
        <v>-</v>
      </c>
      <c r="T397" s="249" t="str">
        <f t="shared" si="211"/>
        <v>4EX394</v>
      </c>
      <c r="U397" s="249">
        <v>394</v>
      </c>
      <c r="V397" s="249">
        <f t="shared" si="212"/>
        <v>0</v>
      </c>
      <c r="W397" s="249">
        <f t="shared" si="213"/>
        <v>0</v>
      </c>
      <c r="X397" s="249">
        <f t="shared" si="214"/>
        <v>0</v>
      </c>
      <c r="Y397" s="249">
        <f t="shared" si="215"/>
        <v>0</v>
      </c>
      <c r="Z397" s="249" t="str">
        <f t="shared" si="216"/>
        <v>-</v>
      </c>
      <c r="AA397" s="268">
        <f t="shared" si="217"/>
        <v>0</v>
      </c>
      <c r="AB397" s="269"/>
    </row>
    <row r="398" spans="1:28" x14ac:dyDescent="0.3">
      <c r="A398" s="249" t="str">
        <f>B398&amp;COUNTIF(B$4:$B398,B398)</f>
        <v>201666</v>
      </c>
      <c r="B398" s="249">
        <f t="shared" si="218"/>
        <v>2016</v>
      </c>
      <c r="C398" s="249" t="str">
        <f t="shared" si="219"/>
        <v>4AWDMohamedShaik</v>
      </c>
      <c r="D398" s="268" t="str">
        <f>N398&amp;COUNTIF(N$4:$N398,N398)</f>
        <v>426869</v>
      </c>
      <c r="E398" s="268" t="str">
        <f>F398&amp;COUNTIF(F$4:$F398,F398)</f>
        <v>426864AWD1</v>
      </c>
      <c r="F398" s="268" t="str">
        <f t="shared" si="220"/>
        <v>426864AWD</v>
      </c>
      <c r="G398" s="249" t="str">
        <f>I398&amp;COUNTIF($I$4:I398,I398)</f>
        <v>4AWD38</v>
      </c>
      <c r="I398" s="249" t="s">
        <v>23</v>
      </c>
      <c r="J398" s="249" t="s">
        <v>755</v>
      </c>
      <c r="K398" s="249" t="s">
        <v>756</v>
      </c>
      <c r="L398" s="249" t="s">
        <v>387</v>
      </c>
      <c r="M398" s="249">
        <v>12.06</v>
      </c>
      <c r="N398" s="268">
        <v>42686</v>
      </c>
      <c r="O398" s="241"/>
      <c r="S398" s="249" t="str">
        <f t="shared" si="221"/>
        <v>-</v>
      </c>
      <c r="T398" s="249" t="str">
        <f t="shared" si="211"/>
        <v>4EX395</v>
      </c>
      <c r="U398" s="249">
        <v>395</v>
      </c>
      <c r="V398" s="249">
        <f t="shared" si="212"/>
        <v>0</v>
      </c>
      <c r="W398" s="249">
        <f t="shared" si="213"/>
        <v>0</v>
      </c>
      <c r="X398" s="249">
        <f t="shared" si="214"/>
        <v>0</v>
      </c>
      <c r="Y398" s="249">
        <f t="shared" si="215"/>
        <v>0</v>
      </c>
      <c r="Z398" s="249" t="str">
        <f t="shared" si="216"/>
        <v>-</v>
      </c>
      <c r="AA398" s="268">
        <f t="shared" si="217"/>
        <v>0</v>
      </c>
      <c r="AB398" s="269"/>
    </row>
    <row r="399" spans="1:28" x14ac:dyDescent="0.3">
      <c r="A399" s="249" t="str">
        <f>B399&amp;COUNTIF(B$4:$B399,B399)</f>
        <v>201667</v>
      </c>
      <c r="B399" s="249">
        <f t="shared" si="218"/>
        <v>2016</v>
      </c>
      <c r="C399" s="249" t="str">
        <f t="shared" si="219"/>
        <v>6ARMikeLewis</v>
      </c>
      <c r="D399" s="268" t="str">
        <f>N399&amp;COUNTIF(N$4:$N399,N399)</f>
        <v>4268610</v>
      </c>
      <c r="E399" s="268" t="str">
        <f>F399&amp;COUNTIF(F$4:$F399,F399)</f>
        <v>426866AR1</v>
      </c>
      <c r="F399" s="268" t="str">
        <f t="shared" si="220"/>
        <v>426866AR</v>
      </c>
      <c r="G399" s="249" t="str">
        <f>I399&amp;COUNTIF($I$4:I399,I399)</f>
        <v>6AR11</v>
      </c>
      <c r="I399" s="249" t="s">
        <v>93</v>
      </c>
      <c r="J399" s="249" t="s">
        <v>182</v>
      </c>
      <c r="K399" s="249" t="s">
        <v>217</v>
      </c>
      <c r="L399" s="249" t="s">
        <v>428</v>
      </c>
      <c r="M399" s="249">
        <v>13.702999999999999</v>
      </c>
      <c r="N399" s="268">
        <v>42686</v>
      </c>
      <c r="O399" s="241"/>
      <c r="S399" s="249" t="str">
        <f t="shared" si="221"/>
        <v>-</v>
      </c>
      <c r="T399" s="249" t="str">
        <f t="shared" si="211"/>
        <v>4EX396</v>
      </c>
      <c r="U399" s="249">
        <v>396</v>
      </c>
      <c r="V399" s="249">
        <f t="shared" si="212"/>
        <v>0</v>
      </c>
      <c r="W399" s="249">
        <f t="shared" si="213"/>
        <v>0</v>
      </c>
      <c r="X399" s="249">
        <f t="shared" si="214"/>
        <v>0</v>
      </c>
      <c r="Y399" s="249">
        <f t="shared" si="215"/>
        <v>0</v>
      </c>
      <c r="Z399" s="249" t="str">
        <f t="shared" si="216"/>
        <v>-</v>
      </c>
      <c r="AA399" s="268">
        <f t="shared" si="217"/>
        <v>0</v>
      </c>
      <c r="AB399" s="269"/>
    </row>
    <row r="400" spans="1:28" x14ac:dyDescent="0.3">
      <c r="A400" s="249" t="str">
        <f>B400&amp;COUNTIF(B$4:$B400,B400)</f>
        <v>201668</v>
      </c>
      <c r="B400" s="249">
        <f t="shared" si="218"/>
        <v>2016</v>
      </c>
      <c r="C400" s="249" t="str">
        <f t="shared" si="219"/>
        <v>6AWDMaheshHooka</v>
      </c>
      <c r="D400" s="268" t="str">
        <f>N400&amp;COUNTIF(N$4:$N400,N400)</f>
        <v>4268611</v>
      </c>
      <c r="E400" s="268" t="str">
        <f>F400&amp;COUNTIF(F$4:$F400,F400)</f>
        <v>426866AWD1</v>
      </c>
      <c r="F400" s="268" t="str">
        <f t="shared" si="220"/>
        <v>426866AWD</v>
      </c>
      <c r="G400" s="249" t="str">
        <f>I400&amp;COUNTIF($I$4:I400,I400)</f>
        <v>6AWD31</v>
      </c>
      <c r="I400" s="249" t="s">
        <v>84</v>
      </c>
      <c r="J400" s="249" t="s">
        <v>757</v>
      </c>
      <c r="K400" s="249" t="s">
        <v>758</v>
      </c>
      <c r="L400" s="249" t="s">
        <v>485</v>
      </c>
      <c r="M400" s="249">
        <v>11.074999999999999</v>
      </c>
      <c r="N400" s="268">
        <v>42686</v>
      </c>
      <c r="O400" s="241"/>
      <c r="S400" s="249" t="str">
        <f t="shared" si="221"/>
        <v>-</v>
      </c>
      <c r="T400" s="249" t="str">
        <f t="shared" si="211"/>
        <v>4EX397</v>
      </c>
      <c r="U400" s="249">
        <v>397</v>
      </c>
      <c r="V400" s="249">
        <f t="shared" si="212"/>
        <v>0</v>
      </c>
      <c r="W400" s="249">
        <f t="shared" si="213"/>
        <v>0</v>
      </c>
      <c r="X400" s="249">
        <f t="shared" si="214"/>
        <v>0</v>
      </c>
      <c r="Y400" s="249">
        <f t="shared" si="215"/>
        <v>0</v>
      </c>
      <c r="Z400" s="249" t="str">
        <f t="shared" si="216"/>
        <v>-</v>
      </c>
      <c r="AA400" s="268">
        <f t="shared" si="217"/>
        <v>0</v>
      </c>
      <c r="AB400" s="269"/>
    </row>
    <row r="401" spans="1:28" x14ac:dyDescent="0.3">
      <c r="A401" s="249" t="str">
        <f>B401&amp;COUNTIF(B$4:$B401,B401)</f>
        <v>201669</v>
      </c>
      <c r="B401" s="249">
        <f t="shared" si="218"/>
        <v>2016</v>
      </c>
      <c r="C401" s="249" t="str">
        <f t="shared" si="219"/>
        <v>6AWDJacquesKlase</v>
      </c>
      <c r="D401" s="268" t="str">
        <f>N401&amp;COUNTIF(N$4:$N401,N401)</f>
        <v>4268612</v>
      </c>
      <c r="E401" s="268" t="str">
        <f>F401&amp;COUNTIF(F$4:$F401,F401)</f>
        <v>426866AWD2</v>
      </c>
      <c r="F401" s="268" t="str">
        <f t="shared" si="220"/>
        <v>426866AWD</v>
      </c>
      <c r="G401" s="249" t="str">
        <f>I401&amp;COUNTIF($I$4:I401,I401)</f>
        <v>6AWD32</v>
      </c>
      <c r="I401" s="249" t="s">
        <v>84</v>
      </c>
      <c r="J401" s="249" t="s">
        <v>210</v>
      </c>
      <c r="K401" s="249" t="s">
        <v>211</v>
      </c>
      <c r="L401" s="249" t="s">
        <v>429</v>
      </c>
      <c r="M401" s="249">
        <v>11.244999999999999</v>
      </c>
      <c r="N401" s="268">
        <v>42686</v>
      </c>
      <c r="O401" s="241"/>
      <c r="S401" s="249" t="str">
        <f t="shared" si="221"/>
        <v>-</v>
      </c>
      <c r="T401" s="249" t="str">
        <f t="shared" si="211"/>
        <v>4EX398</v>
      </c>
      <c r="U401" s="249">
        <v>398</v>
      </c>
      <c r="V401" s="249">
        <f t="shared" si="212"/>
        <v>0</v>
      </c>
      <c r="W401" s="249">
        <f t="shared" si="213"/>
        <v>0</v>
      </c>
      <c r="X401" s="249">
        <f t="shared" si="214"/>
        <v>0</v>
      </c>
      <c r="Y401" s="249">
        <f t="shared" si="215"/>
        <v>0</v>
      </c>
      <c r="Z401" s="249" t="str">
        <f t="shared" si="216"/>
        <v>-</v>
      </c>
      <c r="AA401" s="268">
        <f t="shared" si="217"/>
        <v>0</v>
      </c>
      <c r="AB401" s="269"/>
    </row>
    <row r="402" spans="1:28" x14ac:dyDescent="0.3">
      <c r="A402" s="249" t="str">
        <f>B402&amp;COUNTIF(B$4:$B402,B402)</f>
        <v>2018133</v>
      </c>
      <c r="B402" s="249">
        <f t="shared" si="218"/>
        <v>2018</v>
      </c>
      <c r="C402" s="249" t="str">
        <f t="shared" si="219"/>
        <v>8AAshleyFlamwell</v>
      </c>
      <c r="D402" s="268" t="str">
        <f>N402&amp;COUNTIF(N$4:$N402,N402)</f>
        <v>4330947</v>
      </c>
      <c r="E402" s="268" t="str">
        <f>F402&amp;COUNTIF(F$4:$F402,F402)</f>
        <v>433098A4</v>
      </c>
      <c r="F402" s="268" t="str">
        <f t="shared" si="220"/>
        <v>433098A</v>
      </c>
      <c r="G402" s="249" t="str">
        <f>I402&amp;COUNTIF($I$4:I402,I402)</f>
        <v>8A14</v>
      </c>
      <c r="I402" s="249" t="s">
        <v>6</v>
      </c>
      <c r="J402" s="249" t="s">
        <v>176</v>
      </c>
      <c r="K402" s="249" t="s">
        <v>759</v>
      </c>
      <c r="L402" s="249" t="s">
        <v>286</v>
      </c>
      <c r="M402" s="249">
        <v>14.374000000000001</v>
      </c>
      <c r="N402" s="268">
        <v>43309</v>
      </c>
      <c r="O402" s="241"/>
      <c r="S402" s="249" t="str">
        <f t="shared" si="221"/>
        <v>-</v>
      </c>
      <c r="T402" s="249" t="str">
        <f t="shared" si="211"/>
        <v>4EX399</v>
      </c>
      <c r="U402" s="249">
        <v>399</v>
      </c>
      <c r="V402" s="249">
        <f t="shared" si="212"/>
        <v>0</v>
      </c>
      <c r="W402" s="249">
        <f t="shared" si="213"/>
        <v>0</v>
      </c>
      <c r="X402" s="249">
        <f t="shared" si="214"/>
        <v>0</v>
      </c>
      <c r="Y402" s="249">
        <f t="shared" si="215"/>
        <v>0</v>
      </c>
      <c r="Z402" s="249" t="str">
        <f t="shared" si="216"/>
        <v>-</v>
      </c>
      <c r="AA402" s="268">
        <f t="shared" si="217"/>
        <v>0</v>
      </c>
      <c r="AB402" s="269"/>
    </row>
    <row r="403" spans="1:28" x14ac:dyDescent="0.3">
      <c r="A403" s="249" t="str">
        <f>B403&amp;COUNTIF(B$4:$B403,B403)</f>
        <v>2018134</v>
      </c>
      <c r="B403" s="249">
        <f t="shared" si="218"/>
        <v>2018</v>
      </c>
      <c r="C403" s="249" t="str">
        <f t="shared" si="219"/>
        <v>8AAshleyFlamwell</v>
      </c>
      <c r="D403" s="268" t="str">
        <f>N403&amp;COUNTIF(N$4:$N403,N403)</f>
        <v>4323234</v>
      </c>
      <c r="E403" s="268" t="str">
        <f>F403&amp;COUNTIF(F$4:$F403,F403)</f>
        <v>432328A2</v>
      </c>
      <c r="F403" s="268" t="str">
        <f t="shared" si="220"/>
        <v>432328A</v>
      </c>
      <c r="G403" s="249" t="str">
        <f>I403&amp;COUNTIF($I$4:I403,I403)</f>
        <v>8A15</v>
      </c>
      <c r="I403" s="249" t="s">
        <v>6</v>
      </c>
      <c r="J403" s="249" t="s">
        <v>176</v>
      </c>
      <c r="K403" s="249" t="s">
        <v>759</v>
      </c>
      <c r="L403" s="249" t="s">
        <v>286</v>
      </c>
      <c r="M403" s="249">
        <v>14.477</v>
      </c>
      <c r="N403" s="268">
        <v>43232</v>
      </c>
      <c r="O403" s="241"/>
      <c r="S403" s="249" t="str">
        <f t="shared" si="221"/>
        <v>-</v>
      </c>
      <c r="T403" s="249" t="str">
        <f t="shared" si="211"/>
        <v>4EX400</v>
      </c>
      <c r="U403" s="249">
        <v>400</v>
      </c>
      <c r="V403" s="249">
        <f t="shared" si="212"/>
        <v>0</v>
      </c>
      <c r="W403" s="249">
        <f t="shared" si="213"/>
        <v>0</v>
      </c>
      <c r="X403" s="249">
        <f t="shared" si="214"/>
        <v>0</v>
      </c>
      <c r="Y403" s="249">
        <f t="shared" si="215"/>
        <v>0</v>
      </c>
      <c r="Z403" s="249" t="str">
        <f t="shared" si="216"/>
        <v>-</v>
      </c>
      <c r="AA403" s="268">
        <f t="shared" si="217"/>
        <v>0</v>
      </c>
      <c r="AB403" s="269"/>
    </row>
    <row r="404" spans="1:28" x14ac:dyDescent="0.3">
      <c r="A404" s="249" t="str">
        <f>B404&amp;COUNTIF(B$4:$B404,B404)</f>
        <v>201670</v>
      </c>
      <c r="B404" s="249">
        <f t="shared" si="218"/>
        <v>2016</v>
      </c>
      <c r="C404" s="249" t="str">
        <f t="shared" si="219"/>
        <v>4EXJustinMuller</v>
      </c>
      <c r="D404" s="268" t="str">
        <f>N404&amp;COUNTIF(N$4:$N404,N404)</f>
        <v>4268613</v>
      </c>
      <c r="E404" s="268" t="str">
        <f>F404&amp;COUNTIF(F$4:$F404,F404)</f>
        <v>426864EX1</v>
      </c>
      <c r="F404" s="268" t="str">
        <f t="shared" si="220"/>
        <v>426864EX</v>
      </c>
      <c r="G404" s="249" t="str">
        <f>I404&amp;COUNTIF($I$4:I404,I404)</f>
        <v>4EX86</v>
      </c>
      <c r="I404" s="249" t="s">
        <v>20</v>
      </c>
      <c r="J404" s="249" t="s">
        <v>228</v>
      </c>
      <c r="K404" s="249" t="s">
        <v>229</v>
      </c>
      <c r="L404" s="249" t="s">
        <v>533</v>
      </c>
      <c r="M404" s="249">
        <v>12.912000000000001</v>
      </c>
      <c r="N404" s="268">
        <v>42686</v>
      </c>
      <c r="O404" s="241"/>
      <c r="S404" s="249" t="str">
        <f t="shared" si="221"/>
        <v>-</v>
      </c>
      <c r="T404" s="249" t="str">
        <f t="shared" si="211"/>
        <v>4EX401</v>
      </c>
      <c r="U404" s="249">
        <v>401</v>
      </c>
      <c r="V404" s="249">
        <f t="shared" si="212"/>
        <v>0</v>
      </c>
      <c r="W404" s="249">
        <f t="shared" si="213"/>
        <v>0</v>
      </c>
      <c r="X404" s="249">
        <f t="shared" si="214"/>
        <v>0</v>
      </c>
      <c r="Y404" s="249">
        <f t="shared" si="215"/>
        <v>0</v>
      </c>
      <c r="Z404" s="249" t="str">
        <f t="shared" si="216"/>
        <v>-</v>
      </c>
      <c r="AA404" s="268">
        <f t="shared" si="217"/>
        <v>0</v>
      </c>
      <c r="AB404" s="269"/>
    </row>
    <row r="405" spans="1:28" x14ac:dyDescent="0.3">
      <c r="A405" s="249" t="str">
        <f>B405&amp;COUNTIF(B$4:$B405,B405)</f>
        <v>201671</v>
      </c>
      <c r="B405" s="249">
        <f t="shared" si="218"/>
        <v>2016</v>
      </c>
      <c r="C405" s="249" t="str">
        <f t="shared" si="219"/>
        <v>4EXRuanOlivier</v>
      </c>
      <c r="D405" s="268" t="str">
        <f>N405&amp;COUNTIF(N$4:$N405,N405)</f>
        <v>4268614</v>
      </c>
      <c r="E405" s="268" t="str">
        <f>F405&amp;COUNTIF(F$4:$F405,F405)</f>
        <v>426864EX2</v>
      </c>
      <c r="F405" s="268" t="str">
        <f t="shared" si="220"/>
        <v>426864EX</v>
      </c>
      <c r="G405" s="249" t="str">
        <f>I405&amp;COUNTIF($I$4:I405,I405)</f>
        <v>4EX87</v>
      </c>
      <c r="I405" s="249" t="s">
        <v>20</v>
      </c>
      <c r="J405" s="249" t="s">
        <v>572</v>
      </c>
      <c r="K405" s="249" t="s">
        <v>601</v>
      </c>
      <c r="L405" s="249" t="s">
        <v>535</v>
      </c>
      <c r="M405" s="249">
        <v>13.372999999999999</v>
      </c>
      <c r="N405" s="268">
        <v>42686</v>
      </c>
      <c r="O405" s="241"/>
      <c r="S405" s="249" t="str">
        <f t="shared" si="221"/>
        <v>-</v>
      </c>
      <c r="T405" s="249" t="str">
        <f t="shared" si="211"/>
        <v>4EX402</v>
      </c>
      <c r="U405" s="249">
        <v>402</v>
      </c>
      <c r="V405" s="249">
        <f t="shared" si="212"/>
        <v>0</v>
      </c>
      <c r="W405" s="249">
        <f t="shared" si="213"/>
        <v>0</v>
      </c>
      <c r="X405" s="249">
        <f t="shared" si="214"/>
        <v>0</v>
      </c>
      <c r="Y405" s="249">
        <f t="shared" si="215"/>
        <v>0</v>
      </c>
      <c r="Z405" s="249" t="str">
        <f t="shared" si="216"/>
        <v>-</v>
      </c>
      <c r="AA405" s="268">
        <f t="shared" si="217"/>
        <v>0</v>
      </c>
      <c r="AB405" s="269"/>
    </row>
    <row r="406" spans="1:28" x14ac:dyDescent="0.3">
      <c r="A406" s="249" t="str">
        <f>B406&amp;COUNTIF(B$4:$B406,B406)</f>
        <v>201672</v>
      </c>
      <c r="B406" s="249">
        <f t="shared" si="218"/>
        <v>2016</v>
      </c>
      <c r="C406" s="249" t="str">
        <f t="shared" si="219"/>
        <v>4EXAndrewStevenson</v>
      </c>
      <c r="D406" s="268" t="str">
        <f>N406&amp;COUNTIF(N$4:$N406,N406)</f>
        <v>4268615</v>
      </c>
      <c r="E406" s="268" t="str">
        <f>F406&amp;COUNTIF(F$4:$F406,F406)</f>
        <v>426864EX3</v>
      </c>
      <c r="F406" s="268" t="str">
        <f t="shared" si="220"/>
        <v>426864EX</v>
      </c>
      <c r="G406" s="249" t="str">
        <f>I406&amp;COUNTIF($I$4:I406,I406)</f>
        <v>4EX88</v>
      </c>
      <c r="I406" s="249" t="s">
        <v>20</v>
      </c>
      <c r="J406" s="249" t="s">
        <v>201</v>
      </c>
      <c r="K406" s="249" t="s">
        <v>752</v>
      </c>
      <c r="L406" s="249" t="s">
        <v>537</v>
      </c>
      <c r="M406" s="249">
        <v>13.448</v>
      </c>
      <c r="N406" s="268">
        <v>42686</v>
      </c>
      <c r="O406" s="241"/>
      <c r="S406" s="249" t="str">
        <f t="shared" si="221"/>
        <v>-</v>
      </c>
      <c r="T406" s="249" t="str">
        <f t="shared" si="211"/>
        <v>4EX403</v>
      </c>
      <c r="U406" s="249">
        <v>403</v>
      </c>
      <c r="V406" s="249">
        <f t="shared" si="212"/>
        <v>0</v>
      </c>
      <c r="W406" s="249">
        <f t="shared" si="213"/>
        <v>0</v>
      </c>
      <c r="X406" s="249">
        <f t="shared" si="214"/>
        <v>0</v>
      </c>
      <c r="Y406" s="249">
        <f t="shared" si="215"/>
        <v>0</v>
      </c>
      <c r="Z406" s="249" t="str">
        <f t="shared" si="216"/>
        <v>-</v>
      </c>
      <c r="AA406" s="268">
        <f t="shared" si="217"/>
        <v>0</v>
      </c>
      <c r="AB406" s="269"/>
    </row>
    <row r="407" spans="1:28" x14ac:dyDescent="0.3">
      <c r="A407" s="249" t="str">
        <f>B407&amp;COUNTIF(B$4:$B407,B407)</f>
        <v>201673</v>
      </c>
      <c r="B407" s="249">
        <f t="shared" si="218"/>
        <v>2016</v>
      </c>
      <c r="C407" s="249" t="str">
        <f t="shared" si="219"/>
        <v>RTKresenChetty</v>
      </c>
      <c r="D407" s="268" t="str">
        <f>N407&amp;COUNTIF(N$4:$N407,N407)</f>
        <v>4268616</v>
      </c>
      <c r="E407" s="268" t="str">
        <f>F407&amp;COUNTIF(F$4:$F407,F407)</f>
        <v>42686RT1</v>
      </c>
      <c r="F407" s="268" t="str">
        <f t="shared" si="220"/>
        <v>42686RT</v>
      </c>
      <c r="G407" s="249" t="str">
        <f>I407&amp;COUNTIF($I$4:I407,I407)</f>
        <v>RT6</v>
      </c>
      <c r="I407" s="249" t="s">
        <v>2</v>
      </c>
      <c r="J407" s="249" t="s">
        <v>760</v>
      </c>
      <c r="K407" s="249" t="s">
        <v>761</v>
      </c>
      <c r="L407" s="249" t="s">
        <v>475</v>
      </c>
      <c r="M407" s="249">
        <v>12.430999999999999</v>
      </c>
      <c r="N407" s="268">
        <v>42686</v>
      </c>
      <c r="O407" s="241"/>
      <c r="S407" s="249" t="str">
        <f t="shared" si="221"/>
        <v>-</v>
      </c>
      <c r="T407" s="249" t="str">
        <f t="shared" si="211"/>
        <v>4EX404</v>
      </c>
      <c r="U407" s="249">
        <v>404</v>
      </c>
      <c r="V407" s="249">
        <f t="shared" si="212"/>
        <v>0</v>
      </c>
      <c r="W407" s="249">
        <f t="shared" si="213"/>
        <v>0</v>
      </c>
      <c r="X407" s="249">
        <f t="shared" si="214"/>
        <v>0</v>
      </c>
      <c r="Y407" s="249">
        <f t="shared" si="215"/>
        <v>0</v>
      </c>
      <c r="Z407" s="249" t="str">
        <f t="shared" si="216"/>
        <v>-</v>
      </c>
      <c r="AA407" s="268">
        <f t="shared" si="217"/>
        <v>0</v>
      </c>
      <c r="AB407" s="269"/>
    </row>
    <row r="408" spans="1:28" x14ac:dyDescent="0.3">
      <c r="A408" s="249" t="str">
        <f>B408&amp;COUNTIF(B$4:$B408,B408)</f>
        <v>201674</v>
      </c>
      <c r="B408" s="249">
        <f t="shared" si="218"/>
        <v>2016</v>
      </c>
      <c r="C408" s="249" t="str">
        <f t="shared" si="219"/>
        <v>RTTashriqRasdien</v>
      </c>
      <c r="D408" s="268" t="str">
        <f>N408&amp;COUNTIF(N$4:$N408,N408)</f>
        <v>4268617</v>
      </c>
      <c r="E408" s="268" t="str">
        <f>F408&amp;COUNTIF(F$4:$F408,F408)</f>
        <v>42686RT2</v>
      </c>
      <c r="F408" s="268" t="str">
        <f t="shared" si="220"/>
        <v>42686RT</v>
      </c>
      <c r="G408" s="249" t="str">
        <f>I408&amp;COUNTIF($I$4:I408,I408)</f>
        <v>RT7</v>
      </c>
      <c r="I408" s="249" t="s">
        <v>2</v>
      </c>
      <c r="J408" s="249" t="s">
        <v>242</v>
      </c>
      <c r="K408" s="249" t="s">
        <v>243</v>
      </c>
      <c r="L408" s="249" t="s">
        <v>540</v>
      </c>
      <c r="M408" s="249">
        <v>12.624000000000001</v>
      </c>
      <c r="N408" s="268">
        <v>42686</v>
      </c>
      <c r="O408" s="241"/>
      <c r="S408" s="249" t="str">
        <f t="shared" si="221"/>
        <v>-</v>
      </c>
      <c r="T408" s="249" t="str">
        <f t="shared" si="211"/>
        <v>4EX405</v>
      </c>
      <c r="U408" s="249">
        <v>405</v>
      </c>
      <c r="V408" s="249">
        <f t="shared" si="212"/>
        <v>0</v>
      </c>
      <c r="W408" s="249">
        <f t="shared" si="213"/>
        <v>0</v>
      </c>
      <c r="X408" s="249">
        <f t="shared" si="214"/>
        <v>0</v>
      </c>
      <c r="Y408" s="249">
        <f t="shared" si="215"/>
        <v>0</v>
      </c>
      <c r="Z408" s="249" t="str">
        <f t="shared" si="216"/>
        <v>-</v>
      </c>
      <c r="AA408" s="268">
        <f t="shared" si="217"/>
        <v>0</v>
      </c>
      <c r="AB408" s="269"/>
    </row>
    <row r="409" spans="1:28" x14ac:dyDescent="0.3">
      <c r="A409" s="249" t="str">
        <f>B409&amp;COUNTIF(B$4:$B409,B409)</f>
        <v>201675</v>
      </c>
      <c r="B409" s="249">
        <f t="shared" si="218"/>
        <v>2016</v>
      </c>
      <c r="C409" s="249" t="str">
        <f t="shared" si="219"/>
        <v>RTEmraanRasdien</v>
      </c>
      <c r="D409" s="268" t="str">
        <f>N409&amp;COUNTIF(N$4:$N409,N409)</f>
        <v>4268618</v>
      </c>
      <c r="E409" s="268" t="str">
        <f>F409&amp;COUNTIF(F$4:$F409,F409)</f>
        <v>42686RT3</v>
      </c>
      <c r="F409" s="268" t="str">
        <f t="shared" si="220"/>
        <v>42686RT</v>
      </c>
      <c r="G409" s="249" t="str">
        <f>I409&amp;COUNTIF($I$4:I409,I409)</f>
        <v>RT8</v>
      </c>
      <c r="I409" s="249" t="s">
        <v>2</v>
      </c>
      <c r="J409" s="249" t="s">
        <v>244</v>
      </c>
      <c r="K409" s="249" t="s">
        <v>243</v>
      </c>
      <c r="L409" s="249" t="s">
        <v>504</v>
      </c>
      <c r="M409" s="249">
        <v>12.65</v>
      </c>
      <c r="N409" s="268">
        <v>42686</v>
      </c>
      <c r="O409" s="241"/>
      <c r="S409" s="249" t="str">
        <f t="shared" si="221"/>
        <v>-</v>
      </c>
      <c r="T409" s="249" t="str">
        <f t="shared" si="211"/>
        <v>4EX406</v>
      </c>
      <c r="U409" s="249">
        <v>406</v>
      </c>
      <c r="V409" s="249">
        <f t="shared" si="212"/>
        <v>0</v>
      </c>
      <c r="W409" s="249">
        <f t="shared" si="213"/>
        <v>0</v>
      </c>
      <c r="X409" s="249">
        <f t="shared" si="214"/>
        <v>0</v>
      </c>
      <c r="Y409" s="249">
        <f t="shared" si="215"/>
        <v>0</v>
      </c>
      <c r="Z409" s="249" t="str">
        <f t="shared" si="216"/>
        <v>-</v>
      </c>
      <c r="AA409" s="268">
        <f t="shared" si="217"/>
        <v>0</v>
      </c>
      <c r="AB409" s="269"/>
    </row>
    <row r="410" spans="1:28" x14ac:dyDescent="0.3">
      <c r="A410" s="249" t="str">
        <f>B410&amp;COUNTIF(B$4:$B410,B410)</f>
        <v>201676</v>
      </c>
      <c r="B410" s="249">
        <f t="shared" si="218"/>
        <v>2016</v>
      </c>
      <c r="C410" s="249" t="str">
        <f t="shared" si="219"/>
        <v>4AFAranMayne</v>
      </c>
      <c r="D410" s="268" t="str">
        <f>N410&amp;COUNTIF(N$4:$N410,N410)</f>
        <v>425063</v>
      </c>
      <c r="E410" s="268" t="str">
        <f>F410&amp;COUNTIF(F$4:$F410,F410)</f>
        <v>425064AF1</v>
      </c>
      <c r="F410" s="268" t="str">
        <f t="shared" si="220"/>
        <v>425064AF</v>
      </c>
      <c r="G410" s="249" t="str">
        <f>I410&amp;COUNTIF($I$4:I410,I410)</f>
        <v>4AF64</v>
      </c>
      <c r="I410" s="249" t="s">
        <v>1</v>
      </c>
      <c r="J410" s="249" t="s">
        <v>651</v>
      </c>
      <c r="K410" s="249" t="s">
        <v>652</v>
      </c>
      <c r="L410" s="249" t="s">
        <v>409</v>
      </c>
      <c r="M410" s="249">
        <v>13.750999999999999</v>
      </c>
      <c r="N410" s="268">
        <v>42506</v>
      </c>
      <c r="O410" s="241"/>
      <c r="S410" s="249" t="str">
        <f t="shared" si="221"/>
        <v>-</v>
      </c>
      <c r="T410" s="249" t="str">
        <f t="shared" si="211"/>
        <v>4EX407</v>
      </c>
      <c r="U410" s="249">
        <v>407</v>
      </c>
      <c r="V410" s="249">
        <f t="shared" si="212"/>
        <v>0</v>
      </c>
      <c r="W410" s="249">
        <f t="shared" si="213"/>
        <v>0</v>
      </c>
      <c r="X410" s="249">
        <f t="shared" si="214"/>
        <v>0</v>
      </c>
      <c r="Y410" s="249">
        <f t="shared" si="215"/>
        <v>0</v>
      </c>
      <c r="Z410" s="249" t="str">
        <f t="shared" si="216"/>
        <v>-</v>
      </c>
      <c r="AA410" s="268">
        <f t="shared" si="217"/>
        <v>0</v>
      </c>
      <c r="AB410" s="269"/>
    </row>
    <row r="411" spans="1:28" x14ac:dyDescent="0.3">
      <c r="A411" s="249" t="str">
        <f>B411&amp;COUNTIF(B$4:$B411,B411)</f>
        <v>201677</v>
      </c>
      <c r="B411" s="249">
        <f t="shared" si="218"/>
        <v>2016</v>
      </c>
      <c r="C411" s="249" t="str">
        <f t="shared" si="219"/>
        <v>4AFNeerenParsotham</v>
      </c>
      <c r="D411" s="268" t="str">
        <f>N411&amp;COUNTIF(N$4:$N411,N411)</f>
        <v>425064</v>
      </c>
      <c r="E411" s="268" t="str">
        <f>F411&amp;COUNTIF(F$4:$F411,F411)</f>
        <v>425064AF2</v>
      </c>
      <c r="F411" s="268" t="str">
        <f t="shared" si="220"/>
        <v>425064AF</v>
      </c>
      <c r="G411" s="249" t="str">
        <f>I411&amp;COUNTIF($I$4:I411,I411)</f>
        <v>4AF65</v>
      </c>
      <c r="I411" s="249" t="s">
        <v>1</v>
      </c>
      <c r="J411" s="249" t="s">
        <v>762</v>
      </c>
      <c r="K411" s="249" t="s">
        <v>763</v>
      </c>
      <c r="L411" s="249" t="s">
        <v>528</v>
      </c>
      <c r="M411" s="249">
        <v>13.909000000000001</v>
      </c>
      <c r="N411" s="268">
        <v>42506</v>
      </c>
      <c r="O411" s="241"/>
      <c r="S411" s="249" t="str">
        <f t="shared" si="221"/>
        <v>-</v>
      </c>
      <c r="T411" s="249" t="str">
        <f t="shared" si="211"/>
        <v>4EX408</v>
      </c>
      <c r="U411" s="249">
        <v>408</v>
      </c>
      <c r="V411" s="249">
        <f t="shared" si="212"/>
        <v>0</v>
      </c>
      <c r="W411" s="249">
        <f t="shared" si="213"/>
        <v>0</v>
      </c>
      <c r="X411" s="249">
        <f t="shared" si="214"/>
        <v>0</v>
      </c>
      <c r="Y411" s="249">
        <f t="shared" si="215"/>
        <v>0</v>
      </c>
      <c r="Z411" s="249" t="str">
        <f t="shared" si="216"/>
        <v>-</v>
      </c>
      <c r="AA411" s="268">
        <f t="shared" si="217"/>
        <v>0</v>
      </c>
      <c r="AB411" s="269"/>
    </row>
    <row r="412" spans="1:28" x14ac:dyDescent="0.3">
      <c r="A412" s="249" t="str">
        <f>B412&amp;COUNTIF(B$4:$B412,B412)</f>
        <v>201678</v>
      </c>
      <c r="B412" s="249">
        <f t="shared" si="218"/>
        <v>2016</v>
      </c>
      <c r="C412" s="249" t="str">
        <f t="shared" si="219"/>
        <v>4AFReynardStander</v>
      </c>
      <c r="D412" s="268" t="str">
        <f>N412&amp;COUNTIF(N$4:$N412,N412)</f>
        <v>425065</v>
      </c>
      <c r="E412" s="268" t="str">
        <f>F412&amp;COUNTIF(F$4:$F412,F412)</f>
        <v>425064AF3</v>
      </c>
      <c r="F412" s="268" t="str">
        <f t="shared" si="220"/>
        <v>425064AF</v>
      </c>
      <c r="G412" s="249" t="str">
        <f>I412&amp;COUNTIF($I$4:I412,I412)</f>
        <v>4AF66</v>
      </c>
      <c r="I412" s="249" t="s">
        <v>1</v>
      </c>
      <c r="J412" s="249" t="s">
        <v>691</v>
      </c>
      <c r="K412" s="249" t="s">
        <v>692</v>
      </c>
      <c r="L412" s="249" t="s">
        <v>508</v>
      </c>
      <c r="M412" s="249">
        <v>14.494</v>
      </c>
      <c r="N412" s="268">
        <v>42506</v>
      </c>
      <c r="O412" s="241"/>
      <c r="S412" s="249" t="str">
        <f t="shared" si="221"/>
        <v>-</v>
      </c>
      <c r="T412" s="249" t="str">
        <f t="shared" si="211"/>
        <v>4EX409</v>
      </c>
      <c r="U412" s="249">
        <v>409</v>
      </c>
      <c r="V412" s="249">
        <f t="shared" si="212"/>
        <v>0</v>
      </c>
      <c r="W412" s="249">
        <f t="shared" si="213"/>
        <v>0</v>
      </c>
      <c r="X412" s="249">
        <f t="shared" si="214"/>
        <v>0</v>
      </c>
      <c r="Y412" s="249">
        <f t="shared" si="215"/>
        <v>0</v>
      </c>
      <c r="Z412" s="249" t="str">
        <f t="shared" si="216"/>
        <v>-</v>
      </c>
      <c r="AA412" s="268">
        <f t="shared" si="217"/>
        <v>0</v>
      </c>
      <c r="AB412" s="269"/>
    </row>
    <row r="413" spans="1:28" x14ac:dyDescent="0.3">
      <c r="A413" s="249" t="str">
        <f>B413&amp;COUNTIF(B$4:$B413,B413)</f>
        <v>201679</v>
      </c>
      <c r="B413" s="249">
        <f t="shared" si="218"/>
        <v>2016</v>
      </c>
      <c r="C413" s="249" t="str">
        <f t="shared" si="219"/>
        <v>4AFReaudHossain</v>
      </c>
      <c r="D413" s="268" t="str">
        <f>N413&amp;COUNTIF(N$4:$N413,N413)</f>
        <v>425066</v>
      </c>
      <c r="E413" s="268" t="str">
        <f>F413&amp;COUNTIF(F$4:$F413,F413)</f>
        <v>425064AF4</v>
      </c>
      <c r="F413" s="268" t="str">
        <f t="shared" si="220"/>
        <v>425064AF</v>
      </c>
      <c r="G413" s="249" t="str">
        <f>I413&amp;COUNTIF($I$4:I413,I413)</f>
        <v>4AF67</v>
      </c>
      <c r="I413" s="249" t="s">
        <v>1</v>
      </c>
      <c r="J413" s="249" t="s">
        <v>764</v>
      </c>
      <c r="K413" s="249" t="s">
        <v>765</v>
      </c>
      <c r="L413" s="249" t="s">
        <v>423</v>
      </c>
      <c r="M413" s="249">
        <v>14.539</v>
      </c>
      <c r="N413" s="268">
        <v>42506</v>
      </c>
      <c r="O413" s="241"/>
      <c r="S413" s="249" t="str">
        <f t="shared" si="221"/>
        <v>-</v>
      </c>
      <c r="T413" s="249" t="str">
        <f t="shared" si="211"/>
        <v>4EX410</v>
      </c>
      <c r="U413" s="249">
        <v>410</v>
      </c>
      <c r="V413" s="249">
        <f t="shared" si="212"/>
        <v>0</v>
      </c>
      <c r="W413" s="249">
        <f t="shared" si="213"/>
        <v>0</v>
      </c>
      <c r="X413" s="249">
        <f t="shared" si="214"/>
        <v>0</v>
      </c>
      <c r="Y413" s="249">
        <f t="shared" si="215"/>
        <v>0</v>
      </c>
      <c r="Z413" s="249" t="str">
        <f t="shared" si="216"/>
        <v>-</v>
      </c>
      <c r="AA413" s="268">
        <f t="shared" si="217"/>
        <v>0</v>
      </c>
      <c r="AB413" s="269"/>
    </row>
    <row r="414" spans="1:28" x14ac:dyDescent="0.3">
      <c r="A414" s="249" t="str">
        <f>B414&amp;COUNTIF(B$4:$B414,B414)</f>
        <v>201680</v>
      </c>
      <c r="B414" s="249">
        <f t="shared" si="218"/>
        <v>2016</v>
      </c>
      <c r="C414" s="249" t="str">
        <f t="shared" si="219"/>
        <v>4AFVikashNair</v>
      </c>
      <c r="D414" s="268" t="str">
        <f>N414&amp;COUNTIF(N$4:$N414,N414)</f>
        <v>425067</v>
      </c>
      <c r="E414" s="268" t="str">
        <f>F414&amp;COUNTIF(F$4:$F414,F414)</f>
        <v>425064AF5</v>
      </c>
      <c r="F414" s="268" t="str">
        <f t="shared" si="220"/>
        <v>425064AF</v>
      </c>
      <c r="G414" s="249" t="str">
        <f>I414&amp;COUNTIF($I$4:I414,I414)</f>
        <v>4AF68</v>
      </c>
      <c r="I414" s="249" t="s">
        <v>1</v>
      </c>
      <c r="J414" s="249" t="s">
        <v>766</v>
      </c>
      <c r="K414" s="249" t="s">
        <v>767</v>
      </c>
      <c r="L414" s="249" t="s">
        <v>541</v>
      </c>
      <c r="M414" s="249">
        <v>14.657</v>
      </c>
      <c r="N414" s="268">
        <v>42506</v>
      </c>
      <c r="O414" s="241"/>
      <c r="S414" s="249" t="str">
        <f t="shared" si="221"/>
        <v>-</v>
      </c>
      <c r="T414" s="249" t="str">
        <f t="shared" si="211"/>
        <v>4EX411</v>
      </c>
      <c r="U414" s="249">
        <v>411</v>
      </c>
      <c r="V414" s="249">
        <f t="shared" si="212"/>
        <v>0</v>
      </c>
      <c r="W414" s="249">
        <f t="shared" si="213"/>
        <v>0</v>
      </c>
      <c r="X414" s="249">
        <f t="shared" si="214"/>
        <v>0</v>
      </c>
      <c r="Y414" s="249">
        <f t="shared" si="215"/>
        <v>0</v>
      </c>
      <c r="Z414" s="249" t="str">
        <f t="shared" si="216"/>
        <v>-</v>
      </c>
      <c r="AA414" s="268">
        <f t="shared" si="217"/>
        <v>0</v>
      </c>
      <c r="AB414" s="269"/>
    </row>
    <row r="415" spans="1:28" x14ac:dyDescent="0.3">
      <c r="A415" s="249" t="str">
        <f>B415&amp;COUNTIF(B$4:$B415,B415)</f>
        <v>201681</v>
      </c>
      <c r="B415" s="249">
        <f t="shared" si="218"/>
        <v>2016</v>
      </c>
      <c r="C415" s="249" t="str">
        <f t="shared" si="219"/>
        <v>4AFGurshanThomas</v>
      </c>
      <c r="D415" s="268" t="str">
        <f>N415&amp;COUNTIF(N$4:$N415,N415)</f>
        <v>425068</v>
      </c>
      <c r="E415" s="268" t="str">
        <f>F415&amp;COUNTIF(F$4:$F415,F415)</f>
        <v>425064AF6</v>
      </c>
      <c r="F415" s="268" t="str">
        <f t="shared" si="220"/>
        <v>425064AF</v>
      </c>
      <c r="G415" s="249" t="str">
        <f>I415&amp;COUNTIF($I$4:I415,I415)</f>
        <v>4AF69</v>
      </c>
      <c r="I415" s="249" t="s">
        <v>1</v>
      </c>
      <c r="J415" s="249" t="s">
        <v>605</v>
      </c>
      <c r="K415" s="249" t="s">
        <v>194</v>
      </c>
      <c r="L415" s="249" t="s">
        <v>447</v>
      </c>
      <c r="M415" s="249">
        <v>14.856999999999999</v>
      </c>
      <c r="N415" s="268">
        <v>42506</v>
      </c>
      <c r="O415" s="241"/>
      <c r="S415" s="249" t="str">
        <f t="shared" si="221"/>
        <v>-</v>
      </c>
      <c r="T415" s="249" t="str">
        <f t="shared" si="211"/>
        <v>4EX412</v>
      </c>
      <c r="U415" s="249">
        <v>412</v>
      </c>
      <c r="V415" s="249">
        <f t="shared" si="212"/>
        <v>0</v>
      </c>
      <c r="W415" s="249">
        <f t="shared" si="213"/>
        <v>0</v>
      </c>
      <c r="X415" s="249">
        <f t="shared" si="214"/>
        <v>0</v>
      </c>
      <c r="Y415" s="249">
        <f t="shared" si="215"/>
        <v>0</v>
      </c>
      <c r="Z415" s="249" t="str">
        <f t="shared" si="216"/>
        <v>-</v>
      </c>
      <c r="AA415" s="268">
        <f t="shared" si="217"/>
        <v>0</v>
      </c>
      <c r="AB415" s="269"/>
    </row>
    <row r="416" spans="1:28" x14ac:dyDescent="0.3">
      <c r="A416" s="249" t="str">
        <f>B416&amp;COUNTIF(B$4:$B416,B416)</f>
        <v>201682</v>
      </c>
      <c r="B416" s="249">
        <f t="shared" si="218"/>
        <v>2016</v>
      </c>
      <c r="C416" s="249" t="str">
        <f t="shared" si="219"/>
        <v>4AFChestonPilcher</v>
      </c>
      <c r="D416" s="268" t="str">
        <f>N416&amp;COUNTIF(N$4:$N416,N416)</f>
        <v>425069</v>
      </c>
      <c r="E416" s="268" t="str">
        <f>F416&amp;COUNTIF(F$4:$F416,F416)</f>
        <v>425064AF7</v>
      </c>
      <c r="F416" s="268" t="str">
        <f t="shared" si="220"/>
        <v>425064AF</v>
      </c>
      <c r="G416" s="249" t="str">
        <f>I416&amp;COUNTIF($I$4:I416,I416)</f>
        <v>4AF70</v>
      </c>
      <c r="I416" s="249" t="s">
        <v>1</v>
      </c>
      <c r="J416" s="249" t="s">
        <v>236</v>
      </c>
      <c r="K416" s="249" t="s">
        <v>237</v>
      </c>
      <c r="L416" s="249" t="s">
        <v>505</v>
      </c>
      <c r="M416" s="249">
        <v>14.939</v>
      </c>
      <c r="N416" s="268">
        <v>42506</v>
      </c>
      <c r="O416" s="241"/>
      <c r="S416" s="249" t="str">
        <f t="shared" si="221"/>
        <v>-</v>
      </c>
      <c r="T416" s="249" t="str">
        <f t="shared" si="211"/>
        <v>4EX413</v>
      </c>
      <c r="U416" s="249">
        <v>413</v>
      </c>
      <c r="V416" s="249">
        <f t="shared" si="212"/>
        <v>0</v>
      </c>
      <c r="W416" s="249">
        <f t="shared" si="213"/>
        <v>0</v>
      </c>
      <c r="X416" s="249">
        <f t="shared" si="214"/>
        <v>0</v>
      </c>
      <c r="Y416" s="249">
        <f t="shared" si="215"/>
        <v>0</v>
      </c>
      <c r="Z416" s="249" t="str">
        <f t="shared" si="216"/>
        <v>-</v>
      </c>
      <c r="AA416" s="268">
        <f t="shared" si="217"/>
        <v>0</v>
      </c>
      <c r="AB416" s="269"/>
    </row>
    <row r="417" spans="1:28" x14ac:dyDescent="0.3">
      <c r="A417" s="249" t="str">
        <f>B417&amp;COUNTIF(B$4:$B417,B417)</f>
        <v>201683</v>
      </c>
      <c r="B417" s="249">
        <f t="shared" si="218"/>
        <v>2016</v>
      </c>
      <c r="C417" s="249" t="str">
        <f t="shared" si="219"/>
        <v>4AFErvJones</v>
      </c>
      <c r="D417" s="268" t="str">
        <f>N417&amp;COUNTIF(N$4:$N417,N417)</f>
        <v>4250610</v>
      </c>
      <c r="E417" s="268" t="str">
        <f>F417&amp;COUNTIF(F$4:$F417,F417)</f>
        <v>425064AF8</v>
      </c>
      <c r="F417" s="268" t="str">
        <f t="shared" si="220"/>
        <v>425064AF</v>
      </c>
      <c r="G417" s="249" t="str">
        <f>I417&amp;COUNTIF($I$4:I417,I417)</f>
        <v>4AF71</v>
      </c>
      <c r="I417" s="249" t="s">
        <v>1</v>
      </c>
      <c r="J417" s="249" t="s">
        <v>768</v>
      </c>
      <c r="K417" s="249" t="s">
        <v>695</v>
      </c>
      <c r="L417" s="249" t="s">
        <v>435</v>
      </c>
      <c r="M417" s="249">
        <v>15.284000000000001</v>
      </c>
      <c r="N417" s="268">
        <v>42506</v>
      </c>
      <c r="O417" s="241"/>
      <c r="S417" s="249" t="str">
        <f t="shared" si="221"/>
        <v>-</v>
      </c>
      <c r="T417" s="249" t="str">
        <f t="shared" si="211"/>
        <v>4EX414</v>
      </c>
      <c r="U417" s="249">
        <v>414</v>
      </c>
      <c r="V417" s="249">
        <f t="shared" si="212"/>
        <v>0</v>
      </c>
      <c r="W417" s="249">
        <f t="shared" si="213"/>
        <v>0</v>
      </c>
      <c r="X417" s="249">
        <f t="shared" si="214"/>
        <v>0</v>
      </c>
      <c r="Y417" s="249">
        <f t="shared" si="215"/>
        <v>0</v>
      </c>
      <c r="Z417" s="249" t="str">
        <f t="shared" si="216"/>
        <v>-</v>
      </c>
      <c r="AA417" s="268">
        <f t="shared" si="217"/>
        <v>0</v>
      </c>
      <c r="AB417" s="269"/>
    </row>
    <row r="418" spans="1:28" x14ac:dyDescent="0.3">
      <c r="A418" s="249" t="str">
        <f>B418&amp;COUNTIF(B$4:$B418,B418)</f>
        <v>201684</v>
      </c>
      <c r="B418" s="249">
        <f t="shared" si="218"/>
        <v>2016</v>
      </c>
      <c r="C418" s="249" t="str">
        <f t="shared" si="219"/>
        <v>4AFGivanneSchultz</v>
      </c>
      <c r="D418" s="268" t="str">
        <f>N418&amp;COUNTIF(N$4:$N418,N418)</f>
        <v>4250611</v>
      </c>
      <c r="E418" s="268" t="str">
        <f>F418&amp;COUNTIF(F$4:$F418,F418)</f>
        <v>425064AF9</v>
      </c>
      <c r="F418" s="268" t="str">
        <f t="shared" si="220"/>
        <v>425064AF</v>
      </c>
      <c r="G418" s="249" t="str">
        <f>I418&amp;COUNTIF($I$4:I418,I418)</f>
        <v>4AF72</v>
      </c>
      <c r="I418" s="249" t="s">
        <v>1</v>
      </c>
      <c r="J418" s="249" t="s">
        <v>769</v>
      </c>
      <c r="K418" s="249" t="s">
        <v>770</v>
      </c>
      <c r="L418" s="249" t="s">
        <v>528</v>
      </c>
      <c r="M418" s="249">
        <v>15.298</v>
      </c>
      <c r="N418" s="268">
        <v>42506</v>
      </c>
      <c r="O418" s="241"/>
      <c r="S418" s="249" t="str">
        <f t="shared" si="221"/>
        <v>-</v>
      </c>
      <c r="T418" s="249" t="str">
        <f t="shared" si="211"/>
        <v>4EX415</v>
      </c>
      <c r="U418" s="249">
        <v>415</v>
      </c>
      <c r="V418" s="249">
        <f t="shared" si="212"/>
        <v>0</v>
      </c>
      <c r="W418" s="249">
        <f t="shared" si="213"/>
        <v>0</v>
      </c>
      <c r="X418" s="249">
        <f t="shared" si="214"/>
        <v>0</v>
      </c>
      <c r="Y418" s="249">
        <f t="shared" si="215"/>
        <v>0</v>
      </c>
      <c r="Z418" s="249" t="str">
        <f t="shared" si="216"/>
        <v>-</v>
      </c>
      <c r="AA418" s="268">
        <f t="shared" si="217"/>
        <v>0</v>
      </c>
      <c r="AB418" s="269"/>
    </row>
    <row r="419" spans="1:28" x14ac:dyDescent="0.3">
      <c r="A419" s="249" t="str">
        <f>B419&amp;COUNTIF(B$4:$B419,B419)</f>
        <v>201685</v>
      </c>
      <c r="B419" s="249">
        <f t="shared" si="218"/>
        <v>2016</v>
      </c>
      <c r="C419" s="249" t="str">
        <f t="shared" si="219"/>
        <v>4AFMarioPereira</v>
      </c>
      <c r="D419" s="268" t="str">
        <f>N419&amp;COUNTIF(N$4:$N419,N419)</f>
        <v>4250612</v>
      </c>
      <c r="E419" s="268" t="str">
        <f>F419&amp;COUNTIF(F$4:$F419,F419)</f>
        <v>425064AF10</v>
      </c>
      <c r="F419" s="268" t="str">
        <f t="shared" si="220"/>
        <v>425064AF</v>
      </c>
      <c r="G419" s="249" t="str">
        <f>I419&amp;COUNTIF($I$4:I419,I419)</f>
        <v>4AF73</v>
      </c>
      <c r="I419" s="249" t="s">
        <v>1</v>
      </c>
      <c r="J419" s="249" t="s">
        <v>771</v>
      </c>
      <c r="K419" s="249" t="s">
        <v>772</v>
      </c>
      <c r="L419" s="249" t="s">
        <v>542</v>
      </c>
      <c r="M419" s="249">
        <v>15.305999999999999</v>
      </c>
      <c r="N419" s="268">
        <v>42506</v>
      </c>
      <c r="O419" s="241"/>
      <c r="S419" s="249" t="str">
        <f t="shared" si="221"/>
        <v>-</v>
      </c>
      <c r="T419" s="249" t="str">
        <f t="shared" si="211"/>
        <v>4EX416</v>
      </c>
      <c r="U419" s="249">
        <v>416</v>
      </c>
      <c r="V419" s="249">
        <f t="shared" si="212"/>
        <v>0</v>
      </c>
      <c r="W419" s="249">
        <f t="shared" si="213"/>
        <v>0</v>
      </c>
      <c r="X419" s="249">
        <f t="shared" si="214"/>
        <v>0</v>
      </c>
      <c r="Y419" s="249">
        <f t="shared" si="215"/>
        <v>0</v>
      </c>
      <c r="Z419" s="249" t="str">
        <f t="shared" si="216"/>
        <v>-</v>
      </c>
      <c r="AA419" s="268">
        <f t="shared" si="217"/>
        <v>0</v>
      </c>
      <c r="AB419" s="269"/>
    </row>
    <row r="420" spans="1:28" x14ac:dyDescent="0.3">
      <c r="A420" s="249" t="str">
        <f>B420&amp;COUNTIF(B$4:$B420,B420)</f>
        <v>201686</v>
      </c>
      <c r="B420" s="249">
        <f t="shared" si="218"/>
        <v>2016</v>
      </c>
      <c r="C420" s="249" t="str">
        <f t="shared" si="219"/>
        <v>4AFAndreNoah</v>
      </c>
      <c r="D420" s="268" t="str">
        <f>N420&amp;COUNTIF(N$4:$N420,N420)</f>
        <v>4250613</v>
      </c>
      <c r="E420" s="268" t="str">
        <f>F420&amp;COUNTIF(F$4:$F420,F420)</f>
        <v>425064AF11</v>
      </c>
      <c r="F420" s="268" t="str">
        <f t="shared" si="220"/>
        <v>425064AF</v>
      </c>
      <c r="G420" s="249" t="str">
        <f>I420&amp;COUNTIF($I$4:I420,I420)</f>
        <v>4AF74</v>
      </c>
      <c r="I420" s="249" t="s">
        <v>1</v>
      </c>
      <c r="J420" s="249" t="s">
        <v>773</v>
      </c>
      <c r="K420" s="249" t="s">
        <v>774</v>
      </c>
      <c r="L420" s="249" t="s">
        <v>543</v>
      </c>
      <c r="M420" s="249">
        <v>15.414</v>
      </c>
      <c r="N420" s="268">
        <v>42506</v>
      </c>
      <c r="O420" s="241"/>
      <c r="S420" s="249" t="str">
        <f t="shared" si="221"/>
        <v>-</v>
      </c>
      <c r="T420" s="249" t="str">
        <f t="shared" si="211"/>
        <v>4EX417</v>
      </c>
      <c r="U420" s="249">
        <v>417</v>
      </c>
      <c r="V420" s="249">
        <f t="shared" si="212"/>
        <v>0</v>
      </c>
      <c r="W420" s="249">
        <f t="shared" si="213"/>
        <v>0</v>
      </c>
      <c r="X420" s="249">
        <f t="shared" si="214"/>
        <v>0</v>
      </c>
      <c r="Y420" s="249">
        <f t="shared" si="215"/>
        <v>0</v>
      </c>
      <c r="Z420" s="249" t="str">
        <f t="shared" si="216"/>
        <v>-</v>
      </c>
      <c r="AA420" s="268">
        <f t="shared" si="217"/>
        <v>0</v>
      </c>
      <c r="AB420" s="269"/>
    </row>
    <row r="421" spans="1:28" x14ac:dyDescent="0.3">
      <c r="A421" s="249" t="str">
        <f>B421&amp;COUNTIF(B$4:$B421,B421)</f>
        <v>201687</v>
      </c>
      <c r="B421" s="249">
        <f t="shared" si="218"/>
        <v>2016</v>
      </c>
      <c r="C421" s="249" t="str">
        <f t="shared" si="219"/>
        <v>4AFRikusRomer</v>
      </c>
      <c r="D421" s="268" t="str">
        <f>N421&amp;COUNTIF(N$4:$N421,N421)</f>
        <v>4250614</v>
      </c>
      <c r="E421" s="268" t="str">
        <f>F421&amp;COUNTIF(F$4:$F421,F421)</f>
        <v>425064AF12</v>
      </c>
      <c r="F421" s="268" t="str">
        <f t="shared" si="220"/>
        <v>425064AF</v>
      </c>
      <c r="G421" s="249" t="str">
        <f>I421&amp;COUNTIF($I$4:I421,I421)</f>
        <v>4AF75</v>
      </c>
      <c r="I421" s="249" t="s">
        <v>1</v>
      </c>
      <c r="J421" s="249" t="s">
        <v>775</v>
      </c>
      <c r="K421" s="249" t="s">
        <v>776</v>
      </c>
      <c r="L421" s="249" t="s">
        <v>544</v>
      </c>
      <c r="M421" s="249">
        <v>15.587</v>
      </c>
      <c r="N421" s="268">
        <v>42506</v>
      </c>
      <c r="O421" s="241"/>
      <c r="S421" s="249" t="str">
        <f t="shared" si="221"/>
        <v>-</v>
      </c>
      <c r="T421" s="249" t="str">
        <f t="shared" si="211"/>
        <v>4EX418</v>
      </c>
      <c r="U421" s="249">
        <v>418</v>
      </c>
      <c r="V421" s="249">
        <f t="shared" si="212"/>
        <v>0</v>
      </c>
      <c r="W421" s="249">
        <f t="shared" si="213"/>
        <v>0</v>
      </c>
      <c r="X421" s="249">
        <f t="shared" si="214"/>
        <v>0</v>
      </c>
      <c r="Y421" s="249">
        <f t="shared" si="215"/>
        <v>0</v>
      </c>
      <c r="Z421" s="249" t="str">
        <f t="shared" si="216"/>
        <v>-</v>
      </c>
      <c r="AA421" s="268">
        <f t="shared" si="217"/>
        <v>0</v>
      </c>
      <c r="AB421" s="269"/>
    </row>
    <row r="422" spans="1:28" x14ac:dyDescent="0.3">
      <c r="A422" s="249" t="str">
        <f>B422&amp;COUNTIF(B$4:$B422,B422)</f>
        <v>201688</v>
      </c>
      <c r="B422" s="249">
        <f t="shared" si="218"/>
        <v>2016</v>
      </c>
      <c r="C422" s="249" t="str">
        <f t="shared" si="219"/>
        <v>4ARFerdiMouton</v>
      </c>
      <c r="D422" s="268" t="str">
        <f>N422&amp;COUNTIF(N$4:$N422,N422)</f>
        <v>4250615</v>
      </c>
      <c r="E422" s="268" t="str">
        <f>F422&amp;COUNTIF(F$4:$F422,F422)</f>
        <v>425064AR1</v>
      </c>
      <c r="F422" s="268" t="str">
        <f t="shared" si="220"/>
        <v>425064AR</v>
      </c>
      <c r="G422" s="249" t="str">
        <f>I422&amp;COUNTIF($I$4:I422,I422)</f>
        <v>4AR20</v>
      </c>
      <c r="I422" s="249" t="s">
        <v>7</v>
      </c>
      <c r="J422" s="249" t="s">
        <v>616</v>
      </c>
      <c r="K422" s="249" t="s">
        <v>617</v>
      </c>
      <c r="L422" s="249" t="s">
        <v>458</v>
      </c>
      <c r="M422" s="249">
        <v>15.555</v>
      </c>
      <c r="N422" s="268">
        <v>42506</v>
      </c>
      <c r="O422" s="241"/>
      <c r="S422" s="249" t="str">
        <f t="shared" si="221"/>
        <v>-</v>
      </c>
      <c r="T422" s="249" t="str">
        <f t="shared" si="211"/>
        <v>4EX419</v>
      </c>
      <c r="U422" s="249">
        <v>419</v>
      </c>
      <c r="V422" s="249">
        <f t="shared" si="212"/>
        <v>0</v>
      </c>
      <c r="W422" s="249">
        <f t="shared" si="213"/>
        <v>0</v>
      </c>
      <c r="X422" s="249">
        <f t="shared" si="214"/>
        <v>0</v>
      </c>
      <c r="Y422" s="249">
        <f t="shared" si="215"/>
        <v>0</v>
      </c>
      <c r="Z422" s="249" t="str">
        <f t="shared" si="216"/>
        <v>-</v>
      </c>
      <c r="AA422" s="268">
        <f t="shared" si="217"/>
        <v>0</v>
      </c>
      <c r="AB422" s="269"/>
    </row>
    <row r="423" spans="1:28" x14ac:dyDescent="0.3">
      <c r="A423" s="249" t="str">
        <f>B423&amp;COUNTIF(B$4:$B423,B423)</f>
        <v>201689</v>
      </c>
      <c r="B423" s="249">
        <f t="shared" si="218"/>
        <v>2016</v>
      </c>
      <c r="C423" s="249" t="str">
        <f t="shared" si="219"/>
        <v>4BFNazeemSirkhotte</v>
      </c>
      <c r="D423" s="268" t="str">
        <f>N423&amp;COUNTIF(N$4:$N423,N423)</f>
        <v>4250616</v>
      </c>
      <c r="E423" s="268" t="str">
        <f>F423&amp;COUNTIF(F$4:$F423,F423)</f>
        <v>425064BF1</v>
      </c>
      <c r="F423" s="268" t="str">
        <f t="shared" si="220"/>
        <v>425064BF</v>
      </c>
      <c r="G423" s="249" t="str">
        <f>I423&amp;COUNTIF($I$4:I423,I423)</f>
        <v>4BF37</v>
      </c>
      <c r="I423" s="249" t="s">
        <v>0</v>
      </c>
      <c r="J423" s="249" t="s">
        <v>251</v>
      </c>
      <c r="K423" s="249" t="s">
        <v>252</v>
      </c>
      <c r="L423" s="249" t="s">
        <v>486</v>
      </c>
      <c r="M423" s="249">
        <v>11.954000000000001</v>
      </c>
      <c r="N423" s="268">
        <v>42506</v>
      </c>
      <c r="O423" s="241"/>
      <c r="S423" s="249" t="str">
        <f t="shared" si="221"/>
        <v>-</v>
      </c>
      <c r="T423" s="249" t="str">
        <f t="shared" si="211"/>
        <v>4EX420</v>
      </c>
      <c r="U423" s="249">
        <v>420</v>
      </c>
      <c r="V423" s="249">
        <f t="shared" si="212"/>
        <v>0</v>
      </c>
      <c r="W423" s="249">
        <f t="shared" si="213"/>
        <v>0</v>
      </c>
      <c r="X423" s="249">
        <f t="shared" si="214"/>
        <v>0</v>
      </c>
      <c r="Y423" s="249">
        <f t="shared" si="215"/>
        <v>0</v>
      </c>
      <c r="Z423" s="249" t="str">
        <f t="shared" si="216"/>
        <v>-</v>
      </c>
      <c r="AA423" s="268">
        <f t="shared" si="217"/>
        <v>0</v>
      </c>
      <c r="AB423" s="269"/>
    </row>
    <row r="424" spans="1:28" x14ac:dyDescent="0.3">
      <c r="A424" s="249" t="str">
        <f>B424&amp;COUNTIF(B$4:$B424,B424)</f>
        <v>201690</v>
      </c>
      <c r="B424" s="249">
        <f t="shared" si="218"/>
        <v>2016</v>
      </c>
      <c r="C424" s="249" t="str">
        <f t="shared" si="219"/>
        <v>4BFJustinMuller</v>
      </c>
      <c r="D424" s="268" t="str">
        <f>N424&amp;COUNTIF(N$4:$N424,N424)</f>
        <v>4250617</v>
      </c>
      <c r="E424" s="268" t="str">
        <f>F424&amp;COUNTIF(F$4:$F424,F424)</f>
        <v>425064BF2</v>
      </c>
      <c r="F424" s="268" t="str">
        <f t="shared" si="220"/>
        <v>425064BF</v>
      </c>
      <c r="G424" s="249" t="str">
        <f>I424&amp;COUNTIF($I$4:I424,I424)</f>
        <v>4BF38</v>
      </c>
      <c r="I424" s="249" t="s">
        <v>0</v>
      </c>
      <c r="J424" s="249" t="s">
        <v>228</v>
      </c>
      <c r="K424" s="249" t="s">
        <v>229</v>
      </c>
      <c r="L424" s="249" t="s">
        <v>533</v>
      </c>
      <c r="M424" s="249">
        <v>13.590999999999999</v>
      </c>
      <c r="N424" s="268">
        <v>42506</v>
      </c>
      <c r="O424" s="241"/>
      <c r="S424" s="249" t="str">
        <f t="shared" si="221"/>
        <v>-</v>
      </c>
      <c r="T424" s="249" t="str">
        <f t="shared" si="211"/>
        <v>4EX421</v>
      </c>
      <c r="U424" s="249">
        <v>421</v>
      </c>
      <c r="V424" s="249">
        <f t="shared" si="212"/>
        <v>0</v>
      </c>
      <c r="W424" s="249">
        <f t="shared" si="213"/>
        <v>0</v>
      </c>
      <c r="X424" s="249">
        <f t="shared" si="214"/>
        <v>0</v>
      </c>
      <c r="Y424" s="249">
        <f t="shared" si="215"/>
        <v>0</v>
      </c>
      <c r="Z424" s="249" t="str">
        <f t="shared" si="216"/>
        <v>-</v>
      </c>
      <c r="AA424" s="268">
        <f t="shared" si="217"/>
        <v>0</v>
      </c>
      <c r="AB424" s="269"/>
    </row>
    <row r="425" spans="1:28" x14ac:dyDescent="0.3">
      <c r="A425" s="249" t="str">
        <f>B425&amp;COUNTIF(B$4:$B425,B425)</f>
        <v>201691</v>
      </c>
      <c r="B425" s="249">
        <f t="shared" si="218"/>
        <v>2016</v>
      </c>
      <c r="C425" s="249" t="str">
        <f t="shared" si="219"/>
        <v>4BFAllanCollier</v>
      </c>
      <c r="D425" s="268" t="str">
        <f>N425&amp;COUNTIF(N$4:$N425,N425)</f>
        <v>4250618</v>
      </c>
      <c r="E425" s="268" t="str">
        <f>F425&amp;COUNTIF(F$4:$F425,F425)</f>
        <v>425064BF3</v>
      </c>
      <c r="F425" s="268" t="str">
        <f t="shared" si="220"/>
        <v>425064BF</v>
      </c>
      <c r="G425" s="249" t="str">
        <f>I425&amp;COUNTIF($I$4:I425,I425)</f>
        <v>4BF39</v>
      </c>
      <c r="I425" s="249" t="s">
        <v>0</v>
      </c>
      <c r="J425" s="249" t="s">
        <v>777</v>
      </c>
      <c r="K425" s="249" t="s">
        <v>778</v>
      </c>
      <c r="L425" s="249" t="s">
        <v>545</v>
      </c>
      <c r="M425" s="249">
        <v>13.711</v>
      </c>
      <c r="N425" s="268">
        <v>42506</v>
      </c>
      <c r="O425" s="241"/>
      <c r="S425" s="249" t="str">
        <f t="shared" si="221"/>
        <v>-</v>
      </c>
      <c r="T425" s="249" t="str">
        <f t="shared" si="211"/>
        <v>4EX422</v>
      </c>
      <c r="U425" s="249">
        <v>422</v>
      </c>
      <c r="V425" s="249">
        <f t="shared" si="212"/>
        <v>0</v>
      </c>
      <c r="W425" s="249">
        <f t="shared" si="213"/>
        <v>0</v>
      </c>
      <c r="X425" s="249">
        <f t="shared" si="214"/>
        <v>0</v>
      </c>
      <c r="Y425" s="249">
        <f t="shared" si="215"/>
        <v>0</v>
      </c>
      <c r="Z425" s="249" t="str">
        <f t="shared" si="216"/>
        <v>-</v>
      </c>
      <c r="AA425" s="268">
        <f t="shared" si="217"/>
        <v>0</v>
      </c>
      <c r="AB425" s="269"/>
    </row>
    <row r="426" spans="1:28" x14ac:dyDescent="0.3">
      <c r="A426" s="249" t="str">
        <f>B426&amp;COUNTIF(B$4:$B426,B426)</f>
        <v>201692</v>
      </c>
      <c r="B426" s="249">
        <f t="shared" si="218"/>
        <v>2016</v>
      </c>
      <c r="C426" s="249" t="str">
        <f t="shared" si="219"/>
        <v>4BFWadeWright</v>
      </c>
      <c r="D426" s="268" t="str">
        <f>N426&amp;COUNTIF(N$4:$N426,N426)</f>
        <v>4250619</v>
      </c>
      <c r="E426" s="268" t="str">
        <f>F426&amp;COUNTIF(F$4:$F426,F426)</f>
        <v>425064BF4</v>
      </c>
      <c r="F426" s="268" t="str">
        <f t="shared" si="220"/>
        <v>425064BF</v>
      </c>
      <c r="G426" s="249" t="str">
        <f>I426&amp;COUNTIF($I$4:I426,I426)</f>
        <v>4BF40</v>
      </c>
      <c r="I426" s="249" t="s">
        <v>0</v>
      </c>
      <c r="J426" s="249" t="s">
        <v>779</v>
      </c>
      <c r="K426" s="249" t="s">
        <v>780</v>
      </c>
      <c r="L426" s="249" t="s">
        <v>407</v>
      </c>
      <c r="M426" s="249">
        <v>14.132</v>
      </c>
      <c r="N426" s="268">
        <v>42506</v>
      </c>
      <c r="O426" s="241"/>
      <c r="S426" s="249" t="str">
        <f t="shared" si="221"/>
        <v>-</v>
      </c>
      <c r="T426" s="249" t="str">
        <f t="shared" si="211"/>
        <v>4EX423</v>
      </c>
      <c r="U426" s="249">
        <v>423</v>
      </c>
      <c r="V426" s="249">
        <f t="shared" si="212"/>
        <v>0</v>
      </c>
      <c r="W426" s="249">
        <f t="shared" si="213"/>
        <v>0</v>
      </c>
      <c r="X426" s="249">
        <f t="shared" si="214"/>
        <v>0</v>
      </c>
      <c r="Y426" s="249">
        <f t="shared" si="215"/>
        <v>0</v>
      </c>
      <c r="Z426" s="249" t="str">
        <f t="shared" si="216"/>
        <v>-</v>
      </c>
      <c r="AA426" s="268">
        <f t="shared" si="217"/>
        <v>0</v>
      </c>
      <c r="AB426" s="269"/>
    </row>
    <row r="427" spans="1:28" x14ac:dyDescent="0.3">
      <c r="A427" s="249" t="str">
        <f>B427&amp;COUNTIF(B$4:$B427,B427)</f>
        <v>201693</v>
      </c>
      <c r="B427" s="249">
        <f t="shared" si="218"/>
        <v>2016</v>
      </c>
      <c r="C427" s="249" t="str">
        <f t="shared" si="219"/>
        <v>4BFDonavanVosloo</v>
      </c>
      <c r="D427" s="268" t="str">
        <f>N427&amp;COUNTIF(N$4:$N427,N427)</f>
        <v>4250620</v>
      </c>
      <c r="E427" s="268" t="str">
        <f>F427&amp;COUNTIF(F$4:$F427,F427)</f>
        <v>425064BF5</v>
      </c>
      <c r="F427" s="268" t="str">
        <f t="shared" si="220"/>
        <v>425064BF</v>
      </c>
      <c r="G427" s="249" t="str">
        <f>I427&amp;COUNTIF($I$4:I427,I427)</f>
        <v>4BF41</v>
      </c>
      <c r="I427" s="249" t="s">
        <v>0</v>
      </c>
      <c r="J427" s="249" t="s">
        <v>578</v>
      </c>
      <c r="K427" s="249" t="s">
        <v>263</v>
      </c>
      <c r="L427" s="249" t="s">
        <v>418</v>
      </c>
      <c r="M427" s="249">
        <v>14.222</v>
      </c>
      <c r="N427" s="268">
        <v>42506</v>
      </c>
      <c r="O427" s="241"/>
      <c r="S427" s="249" t="str">
        <f t="shared" si="221"/>
        <v>-</v>
      </c>
      <c r="T427" s="249" t="str">
        <f t="shared" si="211"/>
        <v>4EX424</v>
      </c>
      <c r="U427" s="249">
        <v>424</v>
      </c>
      <c r="V427" s="249">
        <f t="shared" si="212"/>
        <v>0</v>
      </c>
      <c r="W427" s="249">
        <f t="shared" si="213"/>
        <v>0</v>
      </c>
      <c r="X427" s="249">
        <f t="shared" si="214"/>
        <v>0</v>
      </c>
      <c r="Y427" s="249">
        <f t="shared" si="215"/>
        <v>0</v>
      </c>
      <c r="Z427" s="249" t="str">
        <f t="shared" si="216"/>
        <v>-</v>
      </c>
      <c r="AA427" s="268">
        <f t="shared" si="217"/>
        <v>0</v>
      </c>
      <c r="AB427" s="269"/>
    </row>
    <row r="428" spans="1:28" x14ac:dyDescent="0.3">
      <c r="A428" s="249" t="str">
        <f>B428&amp;COUNTIF(B$4:$B428,B428)</f>
        <v>201694</v>
      </c>
      <c r="B428" s="249">
        <f t="shared" si="218"/>
        <v>2016</v>
      </c>
      <c r="C428" s="249" t="str">
        <f t="shared" si="219"/>
        <v>4BFBruceThomas</v>
      </c>
      <c r="D428" s="268" t="str">
        <f>N428&amp;COUNTIF(N$4:$N428,N428)</f>
        <v>4250621</v>
      </c>
      <c r="E428" s="268" t="str">
        <f>F428&amp;COUNTIF(F$4:$F428,F428)</f>
        <v>425064BF6</v>
      </c>
      <c r="F428" s="268" t="str">
        <f t="shared" si="220"/>
        <v>425064BF</v>
      </c>
      <c r="G428" s="249" t="str">
        <f>I428&amp;COUNTIF($I$4:I428,I428)</f>
        <v>4BF42</v>
      </c>
      <c r="I428" s="249" t="s">
        <v>0</v>
      </c>
      <c r="J428" s="249" t="s">
        <v>781</v>
      </c>
      <c r="K428" s="249" t="s">
        <v>194</v>
      </c>
      <c r="L428" s="249" t="s">
        <v>546</v>
      </c>
      <c r="M428" s="249">
        <v>14.256</v>
      </c>
      <c r="N428" s="268">
        <v>42506</v>
      </c>
      <c r="O428" s="241"/>
      <c r="S428" s="249" t="str">
        <f t="shared" si="221"/>
        <v>-</v>
      </c>
      <c r="T428" s="249" t="str">
        <f t="shared" si="211"/>
        <v>4EX425</v>
      </c>
      <c r="U428" s="249">
        <v>425</v>
      </c>
      <c r="V428" s="249">
        <f t="shared" si="212"/>
        <v>0</v>
      </c>
      <c r="W428" s="249">
        <f t="shared" si="213"/>
        <v>0</v>
      </c>
      <c r="X428" s="249">
        <f t="shared" si="214"/>
        <v>0</v>
      </c>
      <c r="Y428" s="249">
        <f t="shared" si="215"/>
        <v>0</v>
      </c>
      <c r="Z428" s="249" t="str">
        <f t="shared" si="216"/>
        <v>-</v>
      </c>
      <c r="AA428" s="268">
        <f t="shared" si="217"/>
        <v>0</v>
      </c>
      <c r="AB428" s="269"/>
    </row>
    <row r="429" spans="1:28" x14ac:dyDescent="0.3">
      <c r="A429" s="249" t="str">
        <f>B429&amp;COUNTIF(B$4:$B429,B429)</f>
        <v>201695</v>
      </c>
      <c r="B429" s="249">
        <f t="shared" si="218"/>
        <v>2016</v>
      </c>
      <c r="C429" s="249" t="str">
        <f t="shared" si="219"/>
        <v>4BFPreshenNaidoo</v>
      </c>
      <c r="D429" s="268" t="str">
        <f>N429&amp;COUNTIF(N$4:$N429,N429)</f>
        <v>4250622</v>
      </c>
      <c r="E429" s="268" t="str">
        <f>F429&amp;COUNTIF(F$4:$F429,F429)</f>
        <v>425064BF7</v>
      </c>
      <c r="F429" s="268" t="str">
        <f t="shared" si="220"/>
        <v>425064BF</v>
      </c>
      <c r="G429" s="249" t="str">
        <f>I429&amp;COUNTIF($I$4:I429,I429)</f>
        <v>4BF43</v>
      </c>
      <c r="I429" s="249" t="s">
        <v>0</v>
      </c>
      <c r="J429" s="249" t="s">
        <v>745</v>
      </c>
      <c r="K429" s="249" t="s">
        <v>734</v>
      </c>
      <c r="L429" s="249" t="s">
        <v>547</v>
      </c>
      <c r="M429" s="249">
        <v>14.297000000000001</v>
      </c>
      <c r="N429" s="268">
        <v>42506</v>
      </c>
      <c r="O429" s="241"/>
      <c r="S429" s="249" t="str">
        <f t="shared" si="221"/>
        <v>-</v>
      </c>
      <c r="T429" s="249" t="str">
        <f t="shared" si="211"/>
        <v>4EX426</v>
      </c>
      <c r="U429" s="249">
        <v>426</v>
      </c>
      <c r="V429" s="249">
        <f t="shared" si="212"/>
        <v>0</v>
      </c>
      <c r="W429" s="249">
        <f t="shared" si="213"/>
        <v>0</v>
      </c>
      <c r="X429" s="249">
        <f t="shared" si="214"/>
        <v>0</v>
      </c>
      <c r="Y429" s="249">
        <f t="shared" si="215"/>
        <v>0</v>
      </c>
      <c r="Z429" s="249" t="str">
        <f t="shared" si="216"/>
        <v>-</v>
      </c>
      <c r="AA429" s="268">
        <f t="shared" si="217"/>
        <v>0</v>
      </c>
      <c r="AB429" s="269"/>
    </row>
    <row r="430" spans="1:28" x14ac:dyDescent="0.3">
      <c r="A430" s="249" t="str">
        <f>B430&amp;COUNTIF(B$4:$B430,B430)</f>
        <v>201696</v>
      </c>
      <c r="B430" s="249">
        <f t="shared" si="218"/>
        <v>2016</v>
      </c>
      <c r="C430" s="249" t="str">
        <f t="shared" si="219"/>
        <v>4BFDonovanCurrie</v>
      </c>
      <c r="D430" s="268" t="str">
        <f>N430&amp;COUNTIF(N$4:$N430,N430)</f>
        <v>4250623</v>
      </c>
      <c r="E430" s="268" t="str">
        <f>F430&amp;COUNTIF(F$4:$F430,F430)</f>
        <v>425064BF8</v>
      </c>
      <c r="F430" s="268" t="str">
        <f t="shared" si="220"/>
        <v>425064BF</v>
      </c>
      <c r="G430" s="249" t="str">
        <f>I430&amp;COUNTIF($I$4:I430,I430)</f>
        <v>4BF44</v>
      </c>
      <c r="I430" s="249" t="s">
        <v>0</v>
      </c>
      <c r="J430" s="249" t="s">
        <v>175</v>
      </c>
      <c r="K430" s="249" t="s">
        <v>782</v>
      </c>
      <c r="L430" s="249" t="s">
        <v>548</v>
      </c>
      <c r="M430" s="249">
        <v>14.489000000000001</v>
      </c>
      <c r="N430" s="268">
        <v>42506</v>
      </c>
      <c r="O430" s="241"/>
      <c r="S430" s="249" t="str">
        <f t="shared" si="221"/>
        <v>-</v>
      </c>
      <c r="T430" s="249" t="str">
        <f t="shared" si="211"/>
        <v>4EX427</v>
      </c>
      <c r="U430" s="249">
        <v>427</v>
      </c>
      <c r="V430" s="249">
        <f t="shared" si="212"/>
        <v>0</v>
      </c>
      <c r="W430" s="249">
        <f t="shared" si="213"/>
        <v>0</v>
      </c>
      <c r="X430" s="249">
        <f t="shared" si="214"/>
        <v>0</v>
      </c>
      <c r="Y430" s="249">
        <f t="shared" si="215"/>
        <v>0</v>
      </c>
      <c r="Z430" s="249" t="str">
        <f t="shared" si="216"/>
        <v>-</v>
      </c>
      <c r="AA430" s="268">
        <f t="shared" si="217"/>
        <v>0</v>
      </c>
      <c r="AB430" s="269"/>
    </row>
    <row r="431" spans="1:28" x14ac:dyDescent="0.3">
      <c r="A431" s="249" t="str">
        <f>B431&amp;COUNTIF(B$4:$B431,B431)</f>
        <v>201697</v>
      </c>
      <c r="B431" s="249">
        <f t="shared" si="218"/>
        <v>2016</v>
      </c>
      <c r="C431" s="249" t="str">
        <f t="shared" si="219"/>
        <v>4BFCharletonMendes</v>
      </c>
      <c r="D431" s="268" t="str">
        <f>N431&amp;COUNTIF(N$4:$N431,N431)</f>
        <v>4250624</v>
      </c>
      <c r="E431" s="268" t="str">
        <f>F431&amp;COUNTIF(F$4:$F431,F431)</f>
        <v>425064BF9</v>
      </c>
      <c r="F431" s="268" t="str">
        <f t="shared" si="220"/>
        <v>425064BF</v>
      </c>
      <c r="G431" s="249" t="str">
        <f>I431&amp;COUNTIF($I$4:I431,I431)</f>
        <v>4BF45</v>
      </c>
      <c r="I431" s="249" t="s">
        <v>0</v>
      </c>
      <c r="J431" s="249" t="s">
        <v>597</v>
      </c>
      <c r="K431" s="249" t="s">
        <v>598</v>
      </c>
      <c r="L431" s="249" t="s">
        <v>549</v>
      </c>
      <c r="M431" s="249">
        <v>14.598000000000001</v>
      </c>
      <c r="N431" s="268">
        <v>42506</v>
      </c>
      <c r="O431" s="241"/>
      <c r="S431" s="249" t="str">
        <f t="shared" si="221"/>
        <v>-</v>
      </c>
      <c r="T431" s="249" t="str">
        <f t="shared" si="211"/>
        <v>4EX428</v>
      </c>
      <c r="U431" s="249">
        <v>428</v>
      </c>
      <c r="V431" s="249">
        <f t="shared" si="212"/>
        <v>0</v>
      </c>
      <c r="W431" s="249">
        <f t="shared" si="213"/>
        <v>0</v>
      </c>
      <c r="X431" s="249">
        <f t="shared" si="214"/>
        <v>0</v>
      </c>
      <c r="Y431" s="249">
        <f t="shared" si="215"/>
        <v>0</v>
      </c>
      <c r="Z431" s="249" t="str">
        <f t="shared" si="216"/>
        <v>-</v>
      </c>
      <c r="AA431" s="268">
        <f t="shared" si="217"/>
        <v>0</v>
      </c>
      <c r="AB431" s="269"/>
    </row>
    <row r="432" spans="1:28" x14ac:dyDescent="0.3">
      <c r="A432" s="249" t="str">
        <f>B432&amp;COUNTIF(B$4:$B432,B432)</f>
        <v>201698</v>
      </c>
      <c r="B432" s="249">
        <f t="shared" si="218"/>
        <v>2016</v>
      </c>
      <c r="C432" s="249" t="str">
        <f t="shared" si="219"/>
        <v>4BFSamuelRoberts</v>
      </c>
      <c r="D432" s="268" t="str">
        <f>N432&amp;COUNTIF(N$4:$N432,N432)</f>
        <v>4250625</v>
      </c>
      <c r="E432" s="268" t="str">
        <f>F432&amp;COUNTIF(F$4:$F432,F432)</f>
        <v>425064BF10</v>
      </c>
      <c r="F432" s="268" t="str">
        <f t="shared" si="220"/>
        <v>425064BF</v>
      </c>
      <c r="G432" s="249" t="str">
        <f>I432&amp;COUNTIF($I$4:I432,I432)</f>
        <v>4BF46</v>
      </c>
      <c r="I432" s="249" t="s">
        <v>0</v>
      </c>
      <c r="J432" s="249" t="s">
        <v>621</v>
      </c>
      <c r="K432" s="249" t="s">
        <v>622</v>
      </c>
      <c r="L432" s="249" t="s">
        <v>511</v>
      </c>
      <c r="M432" s="249">
        <v>14.996</v>
      </c>
      <c r="N432" s="268">
        <v>42506</v>
      </c>
      <c r="O432" s="241"/>
      <c r="S432" s="249" t="str">
        <f t="shared" si="221"/>
        <v>-</v>
      </c>
      <c r="T432" s="249" t="str">
        <f t="shared" si="211"/>
        <v>4EX429</v>
      </c>
      <c r="U432" s="249">
        <v>429</v>
      </c>
      <c r="V432" s="249">
        <f t="shared" si="212"/>
        <v>0</v>
      </c>
      <c r="W432" s="249">
        <f t="shared" si="213"/>
        <v>0</v>
      </c>
      <c r="X432" s="249">
        <f t="shared" si="214"/>
        <v>0</v>
      </c>
      <c r="Y432" s="249">
        <f t="shared" si="215"/>
        <v>0</v>
      </c>
      <c r="Z432" s="249" t="str">
        <f t="shared" si="216"/>
        <v>-</v>
      </c>
      <c r="AA432" s="268">
        <f t="shared" si="217"/>
        <v>0</v>
      </c>
      <c r="AB432" s="269"/>
    </row>
    <row r="433" spans="1:28" x14ac:dyDescent="0.3">
      <c r="A433" s="249" t="str">
        <f>B433&amp;COUNTIF(B$4:$B433,B433)</f>
        <v>201699</v>
      </c>
      <c r="B433" s="249">
        <f t="shared" si="218"/>
        <v>2016</v>
      </c>
      <c r="C433" s="249" t="str">
        <f t="shared" si="219"/>
        <v>4BFJacquesBarnard</v>
      </c>
      <c r="D433" s="268" t="str">
        <f>N433&amp;COUNTIF(N$4:$N433,N433)</f>
        <v>4250626</v>
      </c>
      <c r="E433" s="268" t="str">
        <f>F433&amp;COUNTIF(F$4:$F433,F433)</f>
        <v>425064BF11</v>
      </c>
      <c r="F433" s="268" t="str">
        <f t="shared" si="220"/>
        <v>425064BF</v>
      </c>
      <c r="G433" s="249" t="str">
        <f>I433&amp;COUNTIF($I$4:I433,I433)</f>
        <v>4BF47</v>
      </c>
      <c r="I433" s="249" t="s">
        <v>0</v>
      </c>
      <c r="J433" s="249" t="s">
        <v>210</v>
      </c>
      <c r="K433" s="249" t="s">
        <v>174</v>
      </c>
      <c r="L433" s="249" t="s">
        <v>435</v>
      </c>
      <c r="M433" s="249">
        <v>13.739000000000001</v>
      </c>
      <c r="N433" s="268">
        <v>42506</v>
      </c>
      <c r="O433" s="241"/>
      <c r="S433" s="249" t="str">
        <f t="shared" si="221"/>
        <v>-</v>
      </c>
      <c r="T433" s="249" t="str">
        <f t="shared" si="211"/>
        <v>4EX430</v>
      </c>
      <c r="U433" s="249">
        <v>430</v>
      </c>
      <c r="V433" s="249">
        <f t="shared" si="212"/>
        <v>0</v>
      </c>
      <c r="W433" s="249">
        <f t="shared" si="213"/>
        <v>0</v>
      </c>
      <c r="X433" s="249">
        <f t="shared" si="214"/>
        <v>0</v>
      </c>
      <c r="Y433" s="249">
        <f t="shared" si="215"/>
        <v>0</v>
      </c>
      <c r="Z433" s="249" t="str">
        <f t="shared" si="216"/>
        <v>-</v>
      </c>
      <c r="AA433" s="268">
        <f t="shared" si="217"/>
        <v>0</v>
      </c>
      <c r="AB433" s="269"/>
    </row>
    <row r="434" spans="1:28" x14ac:dyDescent="0.3">
      <c r="A434" s="249" t="str">
        <f>B434&amp;COUNTIF(B$4:$B434,B434)</f>
        <v>2016100</v>
      </c>
      <c r="B434" s="249">
        <f t="shared" si="218"/>
        <v>2016</v>
      </c>
      <c r="C434" s="249" t="str">
        <f t="shared" si="219"/>
        <v>4BFJimmyFerreira</v>
      </c>
      <c r="D434" s="268" t="str">
        <f>N434&amp;COUNTIF(N$4:$N434,N434)</f>
        <v>4250627</v>
      </c>
      <c r="E434" s="268" t="str">
        <f>F434&amp;COUNTIF(F$4:$F434,F434)</f>
        <v>425064BF12</v>
      </c>
      <c r="F434" s="268" t="str">
        <f t="shared" si="220"/>
        <v>425064BF</v>
      </c>
      <c r="G434" s="249" t="str">
        <f>I434&amp;COUNTIF($I$4:I434,I434)</f>
        <v>4BF48</v>
      </c>
      <c r="I434" s="249" t="s">
        <v>0</v>
      </c>
      <c r="J434" s="249" t="s">
        <v>730</v>
      </c>
      <c r="K434" s="249" t="s">
        <v>731</v>
      </c>
      <c r="L434" s="249" t="s">
        <v>411</v>
      </c>
      <c r="M434" s="249">
        <v>13.836</v>
      </c>
      <c r="N434" s="268">
        <v>42506</v>
      </c>
      <c r="O434" s="241"/>
      <c r="S434" s="249" t="str">
        <f t="shared" si="221"/>
        <v>-</v>
      </c>
      <c r="T434" s="249" t="str">
        <f t="shared" si="211"/>
        <v>4EX431</v>
      </c>
      <c r="U434" s="249">
        <v>431</v>
      </c>
      <c r="V434" s="249">
        <f t="shared" si="212"/>
        <v>0</v>
      </c>
      <c r="W434" s="249">
        <f t="shared" si="213"/>
        <v>0</v>
      </c>
      <c r="X434" s="249">
        <f t="shared" si="214"/>
        <v>0</v>
      </c>
      <c r="Y434" s="249">
        <f t="shared" si="215"/>
        <v>0</v>
      </c>
      <c r="Z434" s="249" t="str">
        <f t="shared" si="216"/>
        <v>-</v>
      </c>
      <c r="AA434" s="268">
        <f t="shared" si="217"/>
        <v>0</v>
      </c>
      <c r="AB434" s="269"/>
    </row>
    <row r="435" spans="1:28" x14ac:dyDescent="0.3">
      <c r="A435" s="249" t="str">
        <f>B435&amp;COUNTIF(B$4:$B435,B435)</f>
        <v>2016101</v>
      </c>
      <c r="B435" s="249">
        <f t="shared" si="218"/>
        <v>2016</v>
      </c>
      <c r="C435" s="249" t="str">
        <f t="shared" si="219"/>
        <v>4AWDBrendonRohsan</v>
      </c>
      <c r="D435" s="268" t="str">
        <f>N435&amp;COUNTIF(N$4:$N435,N435)</f>
        <v>4250628</v>
      </c>
      <c r="E435" s="268" t="str">
        <f>F435&amp;COUNTIF(F$4:$F435,F435)</f>
        <v>425064AWD1</v>
      </c>
      <c r="F435" s="268" t="str">
        <f t="shared" si="220"/>
        <v>425064AWD</v>
      </c>
      <c r="G435" s="249" t="str">
        <f>I435&amp;COUNTIF($I$4:I435,I435)</f>
        <v>4AWD39</v>
      </c>
      <c r="I435" s="249" t="s">
        <v>23</v>
      </c>
      <c r="J435" s="249" t="s">
        <v>246</v>
      </c>
      <c r="K435" s="249" t="s">
        <v>783</v>
      </c>
      <c r="L435" s="249" t="s">
        <v>550</v>
      </c>
      <c r="M435" s="249">
        <v>12.89</v>
      </c>
      <c r="N435" s="268">
        <v>42506</v>
      </c>
      <c r="O435" s="241"/>
      <c r="S435" s="249" t="str">
        <f t="shared" si="221"/>
        <v>-</v>
      </c>
      <c r="T435" s="249" t="str">
        <f t="shared" si="211"/>
        <v>4EX432</v>
      </c>
      <c r="U435" s="249">
        <v>432</v>
      </c>
      <c r="V435" s="249">
        <f t="shared" si="212"/>
        <v>0</v>
      </c>
      <c r="W435" s="249">
        <f t="shared" si="213"/>
        <v>0</v>
      </c>
      <c r="X435" s="249">
        <f t="shared" si="214"/>
        <v>0</v>
      </c>
      <c r="Y435" s="249">
        <f t="shared" si="215"/>
        <v>0</v>
      </c>
      <c r="Z435" s="249" t="str">
        <f t="shared" si="216"/>
        <v>-</v>
      </c>
      <c r="AA435" s="268">
        <f t="shared" si="217"/>
        <v>0</v>
      </c>
      <c r="AB435" s="269"/>
    </row>
    <row r="436" spans="1:28" x14ac:dyDescent="0.3">
      <c r="A436" s="249" t="str">
        <f>B436&amp;COUNTIF(B$4:$B436,B436)</f>
        <v>2016102</v>
      </c>
      <c r="B436" s="249">
        <f t="shared" si="218"/>
        <v>2016</v>
      </c>
      <c r="C436" s="249" t="str">
        <f t="shared" si="219"/>
        <v>4CRMohamedShaik</v>
      </c>
      <c r="D436" s="268" t="str">
        <f>N436&amp;COUNTIF(N$4:$N436,N436)</f>
        <v>4250629</v>
      </c>
      <c r="E436" s="268" t="str">
        <f>F436&amp;COUNTIF(F$4:$F436,F436)</f>
        <v>425064CR1</v>
      </c>
      <c r="F436" s="268" t="str">
        <f t="shared" si="220"/>
        <v>425064CR</v>
      </c>
      <c r="G436" s="249" t="str">
        <f>I436&amp;COUNTIF($I$4:I436,I436)</f>
        <v>4CR4</v>
      </c>
      <c r="I436" s="249" t="s">
        <v>128</v>
      </c>
      <c r="J436" s="249" t="s">
        <v>755</v>
      </c>
      <c r="K436" s="249" t="s">
        <v>756</v>
      </c>
      <c r="L436" s="249" t="s">
        <v>387</v>
      </c>
      <c r="M436" s="249">
        <v>12.226000000000001</v>
      </c>
      <c r="N436" s="268">
        <v>42506</v>
      </c>
      <c r="O436" s="241"/>
      <c r="S436" s="249" t="str">
        <f t="shared" si="221"/>
        <v>-</v>
      </c>
      <c r="T436" s="249" t="str">
        <f t="shared" si="211"/>
        <v>4EX433</v>
      </c>
      <c r="U436" s="249">
        <v>433</v>
      </c>
      <c r="V436" s="249">
        <f t="shared" si="212"/>
        <v>0</v>
      </c>
      <c r="W436" s="249">
        <f t="shared" si="213"/>
        <v>0</v>
      </c>
      <c r="X436" s="249">
        <f t="shared" si="214"/>
        <v>0</v>
      </c>
      <c r="Y436" s="249">
        <f t="shared" si="215"/>
        <v>0</v>
      </c>
      <c r="Z436" s="249" t="str">
        <f t="shared" si="216"/>
        <v>-</v>
      </c>
      <c r="AA436" s="268">
        <f t="shared" si="217"/>
        <v>0</v>
      </c>
      <c r="AB436" s="269"/>
    </row>
    <row r="437" spans="1:28" x14ac:dyDescent="0.3">
      <c r="A437" s="249" t="str">
        <f>B437&amp;COUNTIF(B$4:$B437,B437)</f>
        <v>2016103</v>
      </c>
      <c r="B437" s="249">
        <f t="shared" si="218"/>
        <v>2016</v>
      </c>
      <c r="C437" s="249" t="str">
        <f t="shared" si="219"/>
        <v>4CRNathanPhillips</v>
      </c>
      <c r="D437" s="268" t="str">
        <f>N437&amp;COUNTIF(N$4:$N437,N437)</f>
        <v>4250630</v>
      </c>
      <c r="E437" s="268" t="str">
        <f>F437&amp;COUNTIF(F$4:$F437,F437)</f>
        <v>425064CR2</v>
      </c>
      <c r="F437" s="268" t="str">
        <f t="shared" si="220"/>
        <v>425064CR</v>
      </c>
      <c r="G437" s="249" t="str">
        <f>I437&amp;COUNTIF($I$4:I437,I437)</f>
        <v>4CR5</v>
      </c>
      <c r="I437" s="249" t="s">
        <v>128</v>
      </c>
      <c r="J437" s="249" t="s">
        <v>612</v>
      </c>
      <c r="K437" s="249" t="s">
        <v>235</v>
      </c>
      <c r="L437" s="249" t="s">
        <v>460</v>
      </c>
      <c r="M437" s="249">
        <v>13.371</v>
      </c>
      <c r="N437" s="268">
        <v>42506</v>
      </c>
      <c r="O437" s="241"/>
      <c r="S437" s="249" t="str">
        <f t="shared" si="221"/>
        <v>-</v>
      </c>
      <c r="T437" s="249" t="str">
        <f t="shared" si="211"/>
        <v>4EX434</v>
      </c>
      <c r="U437" s="249">
        <v>434</v>
      </c>
      <c r="V437" s="249">
        <f t="shared" si="212"/>
        <v>0</v>
      </c>
      <c r="W437" s="249">
        <f t="shared" si="213"/>
        <v>0</v>
      </c>
      <c r="X437" s="249">
        <f t="shared" si="214"/>
        <v>0</v>
      </c>
      <c r="Y437" s="249">
        <f t="shared" si="215"/>
        <v>0</v>
      </c>
      <c r="Z437" s="249" t="str">
        <f t="shared" si="216"/>
        <v>-</v>
      </c>
      <c r="AA437" s="268">
        <f t="shared" si="217"/>
        <v>0</v>
      </c>
      <c r="AB437" s="269"/>
    </row>
    <row r="438" spans="1:28" x14ac:dyDescent="0.3">
      <c r="A438" s="249" t="str">
        <f>B438&amp;COUNTIF(B$4:$B438,B438)</f>
        <v>2016104</v>
      </c>
      <c r="B438" s="249">
        <f t="shared" si="218"/>
        <v>2016</v>
      </c>
      <c r="C438" s="249" t="str">
        <f t="shared" si="219"/>
        <v>4AWDRoyceGhriffin</v>
      </c>
      <c r="D438" s="268" t="str">
        <f>N438&amp;COUNTIF(N$4:$N438,N438)</f>
        <v>4250631</v>
      </c>
      <c r="E438" s="268" t="str">
        <f>F438&amp;COUNTIF(F$4:$F438,F438)</f>
        <v>425064AWD2</v>
      </c>
      <c r="F438" s="268" t="str">
        <f t="shared" si="220"/>
        <v>425064AWD</v>
      </c>
      <c r="G438" s="249" t="str">
        <f>I438&amp;COUNTIF($I$4:I438,I438)</f>
        <v>4AWD40</v>
      </c>
      <c r="I438" s="249" t="s">
        <v>23</v>
      </c>
      <c r="J438" s="249" t="s">
        <v>784</v>
      </c>
      <c r="K438" s="249" t="s">
        <v>785</v>
      </c>
      <c r="L438" s="249" t="s">
        <v>87</v>
      </c>
      <c r="M438" s="249">
        <v>14.083</v>
      </c>
      <c r="N438" s="268">
        <v>42506</v>
      </c>
      <c r="O438" s="241"/>
      <c r="S438" s="249" t="str">
        <f t="shared" si="221"/>
        <v>-</v>
      </c>
      <c r="T438" s="249" t="str">
        <f t="shared" si="211"/>
        <v>4EX435</v>
      </c>
      <c r="U438" s="249">
        <v>435</v>
      </c>
      <c r="V438" s="249">
        <f t="shared" si="212"/>
        <v>0</v>
      </c>
      <c r="W438" s="249">
        <f t="shared" si="213"/>
        <v>0</v>
      </c>
      <c r="X438" s="249">
        <f t="shared" si="214"/>
        <v>0</v>
      </c>
      <c r="Y438" s="249">
        <f t="shared" si="215"/>
        <v>0</v>
      </c>
      <c r="Z438" s="249" t="str">
        <f t="shared" si="216"/>
        <v>-</v>
      </c>
      <c r="AA438" s="268">
        <f t="shared" si="217"/>
        <v>0</v>
      </c>
      <c r="AB438" s="269"/>
    </row>
    <row r="439" spans="1:28" x14ac:dyDescent="0.3">
      <c r="A439" s="249" t="str">
        <f>B439&amp;COUNTIF(B$4:$B439,B439)</f>
        <v>2016105</v>
      </c>
      <c r="B439" s="249">
        <f t="shared" si="218"/>
        <v>2016</v>
      </c>
      <c r="C439" s="249" t="str">
        <f t="shared" si="219"/>
        <v>4AWDDuncanLethbridge</v>
      </c>
      <c r="D439" s="268" t="str">
        <f>N439&amp;COUNTIF(N$4:$N439,N439)</f>
        <v>4250632</v>
      </c>
      <c r="E439" s="268" t="str">
        <f>F439&amp;COUNTIF(F$4:$F439,F439)</f>
        <v>425064AWD3</v>
      </c>
      <c r="F439" s="268" t="str">
        <f t="shared" si="220"/>
        <v>425064AWD</v>
      </c>
      <c r="G439" s="249" t="str">
        <f>I439&amp;COUNTIF($I$4:I439,I439)</f>
        <v>4AWD41</v>
      </c>
      <c r="I439" s="249" t="s">
        <v>23</v>
      </c>
      <c r="J439" s="249" t="s">
        <v>786</v>
      </c>
      <c r="K439" s="249" t="s">
        <v>787</v>
      </c>
      <c r="L439" s="249" t="s">
        <v>87</v>
      </c>
      <c r="M439" s="249">
        <v>14.359</v>
      </c>
      <c r="N439" s="268">
        <v>42506</v>
      </c>
      <c r="O439" s="241"/>
      <c r="S439" s="249" t="str">
        <f t="shared" si="221"/>
        <v>-</v>
      </c>
      <c r="T439" s="249" t="str">
        <f t="shared" si="211"/>
        <v>4EX436</v>
      </c>
      <c r="U439" s="249">
        <v>436</v>
      </c>
      <c r="V439" s="249">
        <f t="shared" si="212"/>
        <v>0</v>
      </c>
      <c r="W439" s="249">
        <f t="shared" si="213"/>
        <v>0</v>
      </c>
      <c r="X439" s="249">
        <f t="shared" si="214"/>
        <v>0</v>
      </c>
      <c r="Y439" s="249">
        <f t="shared" si="215"/>
        <v>0</v>
      </c>
      <c r="Z439" s="249" t="str">
        <f t="shared" si="216"/>
        <v>-</v>
      </c>
      <c r="AA439" s="268">
        <f t="shared" si="217"/>
        <v>0</v>
      </c>
      <c r="AB439" s="269"/>
    </row>
    <row r="440" spans="1:28" x14ac:dyDescent="0.3">
      <c r="A440" s="249" t="str">
        <f>B440&amp;COUNTIF(B$4:$B440,B440)</f>
        <v>2016106</v>
      </c>
      <c r="B440" s="249">
        <f t="shared" si="218"/>
        <v>2016</v>
      </c>
      <c r="C440" s="249" t="str">
        <f t="shared" si="219"/>
        <v>4SReeceHolmes</v>
      </c>
      <c r="D440" s="268" t="str">
        <f>N440&amp;COUNTIF(N$4:$N440,N440)</f>
        <v>4250633</v>
      </c>
      <c r="E440" s="268" t="str">
        <f>F440&amp;COUNTIF(F$4:$F440,F440)</f>
        <v>425064S1</v>
      </c>
      <c r="F440" s="268" t="str">
        <f t="shared" si="220"/>
        <v>425064S</v>
      </c>
      <c r="G440" s="249" t="str">
        <f>I440&amp;COUNTIF($I$4:I440,I440)</f>
        <v>4S41</v>
      </c>
      <c r="I440" s="249" t="s">
        <v>4</v>
      </c>
      <c r="J440" s="249" t="s">
        <v>738</v>
      </c>
      <c r="K440" s="249" t="s">
        <v>739</v>
      </c>
      <c r="L440" s="249" t="s">
        <v>551</v>
      </c>
      <c r="M440" s="249">
        <v>12.228</v>
      </c>
      <c r="N440" s="268">
        <v>42506</v>
      </c>
      <c r="O440" s="241"/>
      <c r="S440" s="249" t="str">
        <f t="shared" si="221"/>
        <v>-</v>
      </c>
      <c r="T440" s="249" t="str">
        <f t="shared" si="211"/>
        <v>4EX437</v>
      </c>
      <c r="U440" s="249">
        <v>437</v>
      </c>
      <c r="V440" s="249">
        <f t="shared" si="212"/>
        <v>0</v>
      </c>
      <c r="W440" s="249">
        <f t="shared" si="213"/>
        <v>0</v>
      </c>
      <c r="X440" s="249">
        <f t="shared" si="214"/>
        <v>0</v>
      </c>
      <c r="Y440" s="249">
        <f t="shared" si="215"/>
        <v>0</v>
      </c>
      <c r="Z440" s="249" t="str">
        <f t="shared" si="216"/>
        <v>-</v>
      </c>
      <c r="AA440" s="268">
        <f t="shared" si="217"/>
        <v>0</v>
      </c>
      <c r="AB440" s="269"/>
    </row>
    <row r="441" spans="1:28" x14ac:dyDescent="0.3">
      <c r="A441" s="249" t="str">
        <f>B441&amp;COUNTIF(B$4:$B441,B441)</f>
        <v>2016107</v>
      </c>
      <c r="B441" s="249">
        <f t="shared" si="218"/>
        <v>2016</v>
      </c>
      <c r="C441" s="249" t="str">
        <f t="shared" si="219"/>
        <v>4SClaytonRockman</v>
      </c>
      <c r="D441" s="268" t="str">
        <f>N441&amp;COUNTIF(N$4:$N441,N441)</f>
        <v>4250634</v>
      </c>
      <c r="E441" s="268" t="str">
        <f>F441&amp;COUNTIF(F$4:$F441,F441)</f>
        <v>425064S2</v>
      </c>
      <c r="F441" s="268" t="str">
        <f t="shared" si="220"/>
        <v>425064S</v>
      </c>
      <c r="G441" s="249" t="str">
        <f>I441&amp;COUNTIF($I$4:I441,I441)</f>
        <v>4S42</v>
      </c>
      <c r="I441" s="249" t="s">
        <v>4</v>
      </c>
      <c r="J441" s="249" t="s">
        <v>186</v>
      </c>
      <c r="K441" s="249" t="s">
        <v>582</v>
      </c>
      <c r="L441" s="249" t="s">
        <v>411</v>
      </c>
      <c r="M441" s="249">
        <v>13.459</v>
      </c>
      <c r="N441" s="268">
        <v>42506</v>
      </c>
      <c r="O441" s="241"/>
      <c r="S441" s="249" t="str">
        <f t="shared" si="221"/>
        <v>-</v>
      </c>
      <c r="T441" s="249" t="str">
        <f t="shared" si="211"/>
        <v>4EX438</v>
      </c>
      <c r="U441" s="249">
        <v>438</v>
      </c>
      <c r="V441" s="249">
        <f t="shared" si="212"/>
        <v>0</v>
      </c>
      <c r="W441" s="249">
        <f t="shared" si="213"/>
        <v>0</v>
      </c>
      <c r="X441" s="249">
        <f t="shared" si="214"/>
        <v>0</v>
      </c>
      <c r="Y441" s="249">
        <f t="shared" si="215"/>
        <v>0</v>
      </c>
      <c r="Z441" s="249" t="str">
        <f t="shared" si="216"/>
        <v>-</v>
      </c>
      <c r="AA441" s="268">
        <f t="shared" si="217"/>
        <v>0</v>
      </c>
      <c r="AB441" s="269"/>
    </row>
    <row r="442" spans="1:28" x14ac:dyDescent="0.3">
      <c r="A442" s="249" t="str">
        <f>B442&amp;COUNTIF(B$4:$B442,B442)</f>
        <v>2016108</v>
      </c>
      <c r="B442" s="249">
        <f t="shared" si="218"/>
        <v>2016</v>
      </c>
      <c r="C442" s="249" t="str">
        <f t="shared" si="219"/>
        <v>4SFaanAbrahams</v>
      </c>
      <c r="D442" s="268" t="str">
        <f>N442&amp;COUNTIF(N$4:$N442,N442)</f>
        <v>4250635</v>
      </c>
      <c r="E442" s="268" t="str">
        <f>F442&amp;COUNTIF(F$4:$F442,F442)</f>
        <v>425064S3</v>
      </c>
      <c r="F442" s="268" t="str">
        <f t="shared" si="220"/>
        <v>425064S</v>
      </c>
      <c r="G442" s="249" t="str">
        <f>I442&amp;COUNTIF($I$4:I442,I442)</f>
        <v>4S43</v>
      </c>
      <c r="I442" s="249" t="s">
        <v>4</v>
      </c>
      <c r="J442" s="249" t="s">
        <v>746</v>
      </c>
      <c r="K442" s="249" t="s">
        <v>168</v>
      </c>
      <c r="L442" s="249" t="s">
        <v>423</v>
      </c>
      <c r="M442" s="249">
        <v>14.029</v>
      </c>
      <c r="N442" s="268">
        <v>42506</v>
      </c>
      <c r="O442" s="241"/>
      <c r="S442" s="249" t="str">
        <f t="shared" si="221"/>
        <v>-</v>
      </c>
      <c r="T442" s="249" t="str">
        <f t="shared" si="211"/>
        <v>4EX439</v>
      </c>
      <c r="U442" s="249">
        <v>439</v>
      </c>
      <c r="V442" s="249">
        <f t="shared" si="212"/>
        <v>0</v>
      </c>
      <c r="W442" s="249">
        <f t="shared" si="213"/>
        <v>0</v>
      </c>
      <c r="X442" s="249">
        <f t="shared" si="214"/>
        <v>0</v>
      </c>
      <c r="Y442" s="249">
        <f t="shared" si="215"/>
        <v>0</v>
      </c>
      <c r="Z442" s="249" t="str">
        <f t="shared" si="216"/>
        <v>-</v>
      </c>
      <c r="AA442" s="268">
        <f t="shared" si="217"/>
        <v>0</v>
      </c>
      <c r="AB442" s="269"/>
    </row>
    <row r="443" spans="1:28" x14ac:dyDescent="0.3">
      <c r="A443" s="249" t="str">
        <f>B443&amp;COUNTIF(B$4:$B443,B443)</f>
        <v>2016109</v>
      </c>
      <c r="B443" s="249">
        <f t="shared" si="218"/>
        <v>2016</v>
      </c>
      <c r="C443" s="249" t="str">
        <f t="shared" si="219"/>
        <v>6ARTrevorWilshire</v>
      </c>
      <c r="D443" s="268" t="str">
        <f>N443&amp;COUNTIF(N$4:$N443,N443)</f>
        <v>4250636</v>
      </c>
      <c r="E443" s="268" t="str">
        <f>F443&amp;COUNTIF(F$4:$F443,F443)</f>
        <v>425066AR1</v>
      </c>
      <c r="F443" s="268" t="str">
        <f t="shared" si="220"/>
        <v>425066AR</v>
      </c>
      <c r="G443" s="249" t="str">
        <f>I443&amp;COUNTIF($I$4:I443,I443)</f>
        <v>6AR12</v>
      </c>
      <c r="I443" s="249" t="s">
        <v>93</v>
      </c>
      <c r="J443" s="249" t="s">
        <v>788</v>
      </c>
      <c r="K443" s="249" t="s">
        <v>789</v>
      </c>
      <c r="L443" s="249" t="s">
        <v>552</v>
      </c>
      <c r="M443" s="249">
        <v>13.638</v>
      </c>
      <c r="N443" s="268">
        <v>42506</v>
      </c>
      <c r="O443" s="241"/>
      <c r="S443" s="249" t="str">
        <f t="shared" si="221"/>
        <v>-</v>
      </c>
      <c r="T443" s="249" t="str">
        <f t="shared" si="211"/>
        <v>4EX440</v>
      </c>
      <c r="U443" s="249">
        <v>440</v>
      </c>
      <c r="V443" s="249">
        <f t="shared" si="212"/>
        <v>0</v>
      </c>
      <c r="W443" s="249">
        <f t="shared" si="213"/>
        <v>0</v>
      </c>
      <c r="X443" s="249">
        <f t="shared" si="214"/>
        <v>0</v>
      </c>
      <c r="Y443" s="249">
        <f t="shared" si="215"/>
        <v>0</v>
      </c>
      <c r="Z443" s="249" t="str">
        <f t="shared" si="216"/>
        <v>-</v>
      </c>
      <c r="AA443" s="268">
        <f t="shared" si="217"/>
        <v>0</v>
      </c>
      <c r="AB443" s="269"/>
    </row>
    <row r="444" spans="1:28" x14ac:dyDescent="0.3">
      <c r="A444" s="249" t="str">
        <f>B444&amp;COUNTIF(B$4:$B444,B444)</f>
        <v>2016110</v>
      </c>
      <c r="B444" s="249">
        <f t="shared" si="218"/>
        <v>2016</v>
      </c>
      <c r="C444" s="249" t="str">
        <f t="shared" si="219"/>
        <v>6ARBetsRadloff</v>
      </c>
      <c r="D444" s="268" t="str">
        <f>N444&amp;COUNTIF(N$4:$N444,N444)</f>
        <v>4250637</v>
      </c>
      <c r="E444" s="268" t="str">
        <f>F444&amp;COUNTIF(F$4:$F444,F444)</f>
        <v>425066AR2</v>
      </c>
      <c r="F444" s="268" t="str">
        <f t="shared" si="220"/>
        <v>425066AR</v>
      </c>
      <c r="G444" s="249" t="str">
        <f>I444&amp;COUNTIF($I$4:I444,I444)</f>
        <v>6AR13</v>
      </c>
      <c r="I444" s="249" t="s">
        <v>93</v>
      </c>
      <c r="J444" s="249" t="s">
        <v>790</v>
      </c>
      <c r="K444" s="249" t="s">
        <v>791</v>
      </c>
      <c r="L444" s="249" t="s">
        <v>552</v>
      </c>
      <c r="M444" s="249">
        <v>13.839</v>
      </c>
      <c r="N444" s="268">
        <v>42506</v>
      </c>
      <c r="O444" s="241"/>
      <c r="S444" s="249" t="str">
        <f t="shared" si="221"/>
        <v>-</v>
      </c>
      <c r="T444" s="249" t="str">
        <f t="shared" si="211"/>
        <v>4EX441</v>
      </c>
      <c r="U444" s="249">
        <v>441</v>
      </c>
      <c r="V444" s="249">
        <f t="shared" si="212"/>
        <v>0</v>
      </c>
      <c r="W444" s="249">
        <f t="shared" si="213"/>
        <v>0</v>
      </c>
      <c r="X444" s="249">
        <f t="shared" si="214"/>
        <v>0</v>
      </c>
      <c r="Y444" s="249">
        <f t="shared" si="215"/>
        <v>0</v>
      </c>
      <c r="Z444" s="249" t="str">
        <f t="shared" si="216"/>
        <v>-</v>
      </c>
      <c r="AA444" s="268">
        <f t="shared" si="217"/>
        <v>0</v>
      </c>
      <c r="AB444" s="269"/>
    </row>
    <row r="445" spans="1:28" x14ac:dyDescent="0.3">
      <c r="A445" s="249" t="str">
        <f>B445&amp;COUNTIF(B$4:$B445,B445)</f>
        <v>2016111</v>
      </c>
      <c r="B445" s="249">
        <f t="shared" si="218"/>
        <v>2016</v>
      </c>
      <c r="C445" s="249" t="str">
        <f t="shared" si="219"/>
        <v>6ARMikeLewis</v>
      </c>
      <c r="D445" s="268" t="str">
        <f>N445&amp;COUNTIF(N$4:$N445,N445)</f>
        <v>4250638</v>
      </c>
      <c r="E445" s="268" t="str">
        <f>F445&amp;COUNTIF(F$4:$F445,F445)</f>
        <v>425066AR3</v>
      </c>
      <c r="F445" s="268" t="str">
        <f t="shared" si="220"/>
        <v>425066AR</v>
      </c>
      <c r="G445" s="249" t="str">
        <f>I445&amp;COUNTIF($I$4:I445,I445)</f>
        <v>6AR14</v>
      </c>
      <c r="I445" s="249" t="s">
        <v>93</v>
      </c>
      <c r="J445" s="249" t="s">
        <v>182</v>
      </c>
      <c r="K445" s="249" t="s">
        <v>217</v>
      </c>
      <c r="L445" s="249" t="s">
        <v>428</v>
      </c>
      <c r="M445" s="249">
        <v>14.144</v>
      </c>
      <c r="N445" s="268">
        <v>42506</v>
      </c>
      <c r="O445" s="241"/>
      <c r="S445" s="249" t="str">
        <f t="shared" si="221"/>
        <v>-</v>
      </c>
      <c r="T445" s="249" t="str">
        <f t="shared" si="211"/>
        <v>4EX442</v>
      </c>
      <c r="U445" s="249">
        <v>442</v>
      </c>
      <c r="V445" s="249">
        <f t="shared" si="212"/>
        <v>0</v>
      </c>
      <c r="W445" s="249">
        <f t="shared" si="213"/>
        <v>0</v>
      </c>
      <c r="X445" s="249">
        <f t="shared" si="214"/>
        <v>0</v>
      </c>
      <c r="Y445" s="249">
        <f t="shared" si="215"/>
        <v>0</v>
      </c>
      <c r="Z445" s="249" t="str">
        <f t="shared" si="216"/>
        <v>-</v>
      </c>
      <c r="AA445" s="268">
        <f t="shared" si="217"/>
        <v>0</v>
      </c>
      <c r="AB445" s="269"/>
    </row>
    <row r="446" spans="1:28" x14ac:dyDescent="0.3">
      <c r="A446" s="249" t="str">
        <f>B446&amp;COUNTIF(B$4:$B446,B446)</f>
        <v>2016112</v>
      </c>
      <c r="B446" s="249">
        <f t="shared" si="218"/>
        <v>2016</v>
      </c>
      <c r="C446" s="249" t="str">
        <f t="shared" si="219"/>
        <v>6ARTashriqRasdien</v>
      </c>
      <c r="D446" s="268" t="str">
        <f>N446&amp;COUNTIF(N$4:$N446,N446)</f>
        <v>4250639</v>
      </c>
      <c r="E446" s="268" t="str">
        <f>F446&amp;COUNTIF(F$4:$F446,F446)</f>
        <v>425066AR4</v>
      </c>
      <c r="F446" s="268" t="str">
        <f t="shared" si="220"/>
        <v>425066AR</v>
      </c>
      <c r="G446" s="249" t="str">
        <f>I446&amp;COUNTIF($I$4:I446,I446)</f>
        <v>6AR15</v>
      </c>
      <c r="I446" s="249" t="s">
        <v>93</v>
      </c>
      <c r="J446" s="249" t="s">
        <v>242</v>
      </c>
      <c r="K446" s="249" t="s">
        <v>243</v>
      </c>
      <c r="L446" s="249" t="s">
        <v>428</v>
      </c>
      <c r="M446" s="249">
        <v>14.397</v>
      </c>
      <c r="N446" s="268">
        <v>42506</v>
      </c>
      <c r="O446" s="241"/>
      <c r="S446" s="249" t="str">
        <f t="shared" si="221"/>
        <v>-</v>
      </c>
      <c r="T446" s="249" t="str">
        <f t="shared" si="211"/>
        <v>4EX443</v>
      </c>
      <c r="U446" s="249">
        <v>443</v>
      </c>
      <c r="V446" s="249">
        <f t="shared" si="212"/>
        <v>0</v>
      </c>
      <c r="W446" s="249">
        <f t="shared" si="213"/>
        <v>0</v>
      </c>
      <c r="X446" s="249">
        <f t="shared" si="214"/>
        <v>0</v>
      </c>
      <c r="Y446" s="249">
        <f t="shared" si="215"/>
        <v>0</v>
      </c>
      <c r="Z446" s="249" t="str">
        <f t="shared" si="216"/>
        <v>-</v>
      </c>
      <c r="AA446" s="268">
        <f t="shared" si="217"/>
        <v>0</v>
      </c>
      <c r="AB446" s="269"/>
    </row>
    <row r="447" spans="1:28" x14ac:dyDescent="0.3">
      <c r="A447" s="249" t="str">
        <f>B447&amp;COUNTIF(B$4:$B447,B447)</f>
        <v>2016113</v>
      </c>
      <c r="B447" s="249">
        <f t="shared" si="218"/>
        <v>2016</v>
      </c>
      <c r="C447" s="249" t="str">
        <f t="shared" si="219"/>
        <v>6BRLanceCasoojee</v>
      </c>
      <c r="D447" s="268" t="str">
        <f>N447&amp;COUNTIF(N$4:$N447,N447)</f>
        <v>4250640</v>
      </c>
      <c r="E447" s="268" t="str">
        <f>F447&amp;COUNTIF(F$4:$F447,F447)</f>
        <v>425066BR1</v>
      </c>
      <c r="F447" s="268" t="str">
        <f t="shared" si="220"/>
        <v>425066BR</v>
      </c>
      <c r="G447" s="249" t="str">
        <f>I447&amp;COUNTIF($I$4:I447,I447)</f>
        <v>6BR15</v>
      </c>
      <c r="I447" s="249" t="s">
        <v>5</v>
      </c>
      <c r="J447" s="249" t="s">
        <v>792</v>
      </c>
      <c r="K447" s="249" t="s">
        <v>793</v>
      </c>
      <c r="L447" s="249" t="s">
        <v>553</v>
      </c>
      <c r="M447" s="249">
        <v>11.427</v>
      </c>
      <c r="N447" s="268">
        <v>42506</v>
      </c>
      <c r="O447" s="241"/>
      <c r="S447" s="249" t="str">
        <f t="shared" si="221"/>
        <v>-</v>
      </c>
      <c r="T447" s="249" t="str">
        <f t="shared" si="211"/>
        <v>4EX444</v>
      </c>
      <c r="U447" s="249">
        <v>444</v>
      </c>
      <c r="V447" s="249">
        <f t="shared" si="212"/>
        <v>0</v>
      </c>
      <c r="W447" s="249">
        <f t="shared" si="213"/>
        <v>0</v>
      </c>
      <c r="X447" s="249">
        <f t="shared" si="214"/>
        <v>0</v>
      </c>
      <c r="Y447" s="249">
        <f t="shared" si="215"/>
        <v>0</v>
      </c>
      <c r="Z447" s="249" t="str">
        <f t="shared" si="216"/>
        <v>-</v>
      </c>
      <c r="AA447" s="268">
        <f t="shared" si="217"/>
        <v>0</v>
      </c>
      <c r="AB447" s="269"/>
    </row>
    <row r="448" spans="1:28" x14ac:dyDescent="0.3">
      <c r="A448" s="249" t="str">
        <f>B448&amp;COUNTIF(B$4:$B448,B448)</f>
        <v>2016114</v>
      </c>
      <c r="B448" s="249">
        <f t="shared" si="218"/>
        <v>2016</v>
      </c>
      <c r="C448" s="249" t="str">
        <f t="shared" si="219"/>
        <v>6BRChaseWiessener</v>
      </c>
      <c r="D448" s="268" t="str">
        <f>N448&amp;COUNTIF(N$4:$N448,N448)</f>
        <v>4250641</v>
      </c>
      <c r="E448" s="268" t="str">
        <f>F448&amp;COUNTIF(F$4:$F448,F448)</f>
        <v>425066BR2</v>
      </c>
      <c r="F448" s="268" t="str">
        <f t="shared" si="220"/>
        <v>425066BR</v>
      </c>
      <c r="G448" s="249" t="str">
        <f>I448&amp;COUNTIF($I$4:I448,I448)</f>
        <v>6BR16</v>
      </c>
      <c r="I448" s="249" t="s">
        <v>5</v>
      </c>
      <c r="J448" s="249" t="s">
        <v>794</v>
      </c>
      <c r="K448" s="249" t="s">
        <v>795</v>
      </c>
      <c r="L448" s="249" t="s">
        <v>554</v>
      </c>
      <c r="M448" s="249">
        <v>12.384</v>
      </c>
      <c r="N448" s="268">
        <v>42506</v>
      </c>
      <c r="O448" s="241"/>
      <c r="S448" s="249" t="str">
        <f t="shared" si="221"/>
        <v>-</v>
      </c>
      <c r="T448" s="249" t="str">
        <f t="shared" si="211"/>
        <v>4EX445</v>
      </c>
      <c r="U448" s="249">
        <v>445</v>
      </c>
      <c r="V448" s="249">
        <f t="shared" si="212"/>
        <v>0</v>
      </c>
      <c r="W448" s="249">
        <f t="shared" si="213"/>
        <v>0</v>
      </c>
      <c r="X448" s="249">
        <f t="shared" si="214"/>
        <v>0</v>
      </c>
      <c r="Y448" s="249">
        <f t="shared" si="215"/>
        <v>0</v>
      </c>
      <c r="Z448" s="249" t="str">
        <f t="shared" si="216"/>
        <v>-</v>
      </c>
      <c r="AA448" s="268">
        <f t="shared" si="217"/>
        <v>0</v>
      </c>
      <c r="AB448" s="269"/>
    </row>
    <row r="449" spans="1:28" x14ac:dyDescent="0.3">
      <c r="A449" s="249" t="str">
        <f>B449&amp;COUNTIF(B$4:$B449,B449)</f>
        <v>2016115</v>
      </c>
      <c r="B449" s="249">
        <f t="shared" si="218"/>
        <v>2016</v>
      </c>
      <c r="C449" s="249" t="str">
        <f t="shared" si="219"/>
        <v>6BRGabrielKing</v>
      </c>
      <c r="D449" s="268" t="str">
        <f>N449&amp;COUNTIF(N$4:$N449,N449)</f>
        <v>4250642</v>
      </c>
      <c r="E449" s="268" t="str">
        <f>F449&amp;COUNTIF(F$4:$F449,F449)</f>
        <v>425066BR3</v>
      </c>
      <c r="F449" s="268" t="str">
        <f t="shared" si="220"/>
        <v>425066BR</v>
      </c>
      <c r="G449" s="249" t="str">
        <f>I449&amp;COUNTIF($I$4:I449,I449)</f>
        <v>6BR17</v>
      </c>
      <c r="I449" s="249" t="s">
        <v>5</v>
      </c>
      <c r="J449" s="249" t="s">
        <v>796</v>
      </c>
      <c r="K449" s="249" t="s">
        <v>797</v>
      </c>
      <c r="L449" s="249" t="s">
        <v>555</v>
      </c>
      <c r="M449" s="249">
        <v>12.936999999999999</v>
      </c>
      <c r="N449" s="268">
        <v>42506</v>
      </c>
      <c r="O449" s="241"/>
      <c r="S449" s="249" t="str">
        <f t="shared" si="221"/>
        <v>-</v>
      </c>
      <c r="T449" s="249" t="str">
        <f t="shared" si="211"/>
        <v>4EX446</v>
      </c>
      <c r="U449" s="249">
        <v>446</v>
      </c>
      <c r="V449" s="249">
        <f t="shared" si="212"/>
        <v>0</v>
      </c>
      <c r="W449" s="249">
        <f t="shared" si="213"/>
        <v>0</v>
      </c>
      <c r="X449" s="249">
        <f t="shared" si="214"/>
        <v>0</v>
      </c>
      <c r="Y449" s="249">
        <f t="shared" si="215"/>
        <v>0</v>
      </c>
      <c r="Z449" s="249" t="str">
        <f t="shared" si="216"/>
        <v>-</v>
      </c>
      <c r="AA449" s="268">
        <f t="shared" si="217"/>
        <v>0</v>
      </c>
      <c r="AB449" s="269"/>
    </row>
    <row r="450" spans="1:28" x14ac:dyDescent="0.3">
      <c r="A450" s="249" t="str">
        <f>B450&amp;COUNTIF(B$4:$B450,B450)</f>
        <v>2016116</v>
      </c>
      <c r="B450" s="249">
        <f t="shared" si="218"/>
        <v>2016</v>
      </c>
      <c r="C450" s="249" t="str">
        <f t="shared" si="219"/>
        <v>6AWDClaytonDaniels</v>
      </c>
      <c r="D450" s="268" t="str">
        <f>N450&amp;COUNTIF(N$4:$N450,N450)</f>
        <v>4250643</v>
      </c>
      <c r="E450" s="268" t="str">
        <f>F450&amp;COUNTIF(F$4:$F450,F450)</f>
        <v>425066AWD1</v>
      </c>
      <c r="F450" s="268" t="str">
        <f t="shared" si="220"/>
        <v>425066AWD</v>
      </c>
      <c r="G450" s="249" t="str">
        <f>I450&amp;COUNTIF($I$4:I450,I450)</f>
        <v>6AWD33</v>
      </c>
      <c r="I450" s="249" t="s">
        <v>84</v>
      </c>
      <c r="J450" s="249" t="s">
        <v>186</v>
      </c>
      <c r="K450" s="249" t="s">
        <v>187</v>
      </c>
      <c r="L450" s="249" t="s">
        <v>500</v>
      </c>
      <c r="M450" s="249">
        <v>12.355</v>
      </c>
      <c r="N450" s="268">
        <v>42506</v>
      </c>
      <c r="O450" s="241"/>
      <c r="S450" s="249" t="str">
        <f t="shared" si="221"/>
        <v>-</v>
      </c>
      <c r="T450" s="249" t="str">
        <f t="shared" si="211"/>
        <v>4EX447</v>
      </c>
      <c r="U450" s="249">
        <v>447</v>
      </c>
      <c r="V450" s="249">
        <f t="shared" si="212"/>
        <v>0</v>
      </c>
      <c r="W450" s="249">
        <f t="shared" si="213"/>
        <v>0</v>
      </c>
      <c r="X450" s="249">
        <f t="shared" si="214"/>
        <v>0</v>
      </c>
      <c r="Y450" s="249">
        <f t="shared" si="215"/>
        <v>0</v>
      </c>
      <c r="Z450" s="249" t="str">
        <f t="shared" si="216"/>
        <v>-</v>
      </c>
      <c r="AA450" s="268">
        <f t="shared" si="217"/>
        <v>0</v>
      </c>
      <c r="AB450" s="269"/>
    </row>
    <row r="451" spans="1:28" x14ac:dyDescent="0.3">
      <c r="A451" s="249" t="str">
        <f>B451&amp;COUNTIF(B$4:$B451,B451)</f>
        <v>2017198</v>
      </c>
      <c r="B451" s="249">
        <f t="shared" si="218"/>
        <v>2017</v>
      </c>
      <c r="C451" s="249" t="str">
        <f t="shared" si="219"/>
        <v>8BDerrickGreeff</v>
      </c>
      <c r="D451" s="268" t="str">
        <f>N451&amp;COUNTIF(N$4:$N451,N451)</f>
        <v>4286831</v>
      </c>
      <c r="E451" s="268" t="str">
        <f>F451&amp;COUNTIF(F$4:$F451,F451)</f>
        <v>428688B1</v>
      </c>
      <c r="F451" s="268" t="str">
        <f t="shared" si="220"/>
        <v>428688B</v>
      </c>
      <c r="G451" s="249" t="str">
        <f>I451&amp;COUNTIF($I$4:I451,I451)</f>
        <v>8B9</v>
      </c>
      <c r="I451" s="249" t="s">
        <v>131</v>
      </c>
      <c r="J451" s="249" t="s">
        <v>798</v>
      </c>
      <c r="K451" s="249" t="s">
        <v>799</v>
      </c>
      <c r="L451" s="249" t="s">
        <v>556</v>
      </c>
      <c r="M451" s="249">
        <v>14.505000000000001</v>
      </c>
      <c r="N451" s="268">
        <v>42868</v>
      </c>
      <c r="O451" s="241"/>
      <c r="S451" s="249" t="str">
        <f t="shared" si="221"/>
        <v>-</v>
      </c>
      <c r="T451" s="249" t="str">
        <f t="shared" si="211"/>
        <v>4EX448</v>
      </c>
      <c r="U451" s="249">
        <v>448</v>
      </c>
      <c r="V451" s="249">
        <f t="shared" si="212"/>
        <v>0</v>
      </c>
      <c r="W451" s="249">
        <f t="shared" si="213"/>
        <v>0</v>
      </c>
      <c r="X451" s="249">
        <f t="shared" si="214"/>
        <v>0</v>
      </c>
      <c r="Y451" s="249">
        <f t="shared" si="215"/>
        <v>0</v>
      </c>
      <c r="Z451" s="249" t="str">
        <f t="shared" si="216"/>
        <v>-</v>
      </c>
      <c r="AA451" s="268">
        <f t="shared" si="217"/>
        <v>0</v>
      </c>
      <c r="AB451" s="269"/>
    </row>
    <row r="452" spans="1:28" x14ac:dyDescent="0.3">
      <c r="A452" s="249" t="str">
        <f>B452&amp;COUNTIF(B$4:$B452,B452)</f>
        <v>2018135</v>
      </c>
      <c r="B452" s="249">
        <f t="shared" si="218"/>
        <v>2018</v>
      </c>
      <c r="C452" s="249" t="str">
        <f t="shared" si="219"/>
        <v>8AAshleyFlamwell</v>
      </c>
      <c r="D452" s="268" t="str">
        <f>N452&amp;COUNTIF(N$4:$N452,N452)</f>
        <v>4323235</v>
      </c>
      <c r="E452" s="268" t="str">
        <f>F452&amp;COUNTIF(F$4:$F452,F452)</f>
        <v>432328A3</v>
      </c>
      <c r="F452" s="268" t="str">
        <f t="shared" si="220"/>
        <v>432328A</v>
      </c>
      <c r="G452" s="249" t="str">
        <f>I452&amp;COUNTIF($I$4:I452,I452)</f>
        <v>8A16</v>
      </c>
      <c r="I452" s="249" t="s">
        <v>6</v>
      </c>
      <c r="J452" s="249" t="s">
        <v>176</v>
      </c>
      <c r="K452" s="249" t="s">
        <v>759</v>
      </c>
      <c r="L452" s="249" t="s">
        <v>557</v>
      </c>
      <c r="M452" s="249">
        <v>14.548999999999999</v>
      </c>
      <c r="N452" s="268">
        <v>43232</v>
      </c>
      <c r="O452" s="241"/>
      <c r="S452" s="249" t="str">
        <f t="shared" si="221"/>
        <v>-</v>
      </c>
      <c r="T452" s="249" t="str">
        <f t="shared" ref="T452:T510" si="222">$AW$2&amp;U452</f>
        <v>4EX449</v>
      </c>
      <c r="U452" s="249">
        <v>449</v>
      </c>
      <c r="V452" s="249">
        <f t="shared" ref="V452:V510" si="223">IF(ISERROR(VLOOKUP($T452,$G:$N,3,0)),0,VLOOKUP($T452,$G:$N,3,0))</f>
        <v>0</v>
      </c>
      <c r="W452" s="249">
        <f t="shared" ref="W452:W510" si="224">IF(ISERROR(VLOOKUP($T452,$G:$N,3,0)),0,VLOOKUP($T452,$G:$N,4,0))</f>
        <v>0</v>
      </c>
      <c r="X452" s="249">
        <f t="shared" ref="X452:X510" si="225">IF(ISERROR(VLOOKUP($T452,$G:$N,3,0)),0,VLOOKUP($T452,$G:$N,5,0))</f>
        <v>0</v>
      </c>
      <c r="Y452" s="249">
        <f t="shared" ref="Y452:Y510" si="226">IF(ISERROR(VLOOKUP($T452,$G:$N,3,0)),0,VLOOKUP($T452,$G:$N,6,0))</f>
        <v>0</v>
      </c>
      <c r="Z452" s="249" t="str">
        <f t="shared" ref="Z452:Z510" si="227">IF(ISERROR(VLOOKUP($T452,$G:$N,3,0)),"-",VLOOKUP($T452,$G:$N,7,0))</f>
        <v>-</v>
      </c>
      <c r="AA452" s="268">
        <f t="shared" ref="AA452:AA510" si="228">IF(ISERROR(VLOOKUP($T452,$G:$N,3,0)),0,VLOOKUP($T452,$G:$N,8,0))</f>
        <v>0</v>
      </c>
      <c r="AB452" s="269"/>
    </row>
    <row r="453" spans="1:28" x14ac:dyDescent="0.3">
      <c r="A453" s="249" t="str">
        <f>B453&amp;COUNTIF(B$4:$B453,B453)</f>
        <v>2016117</v>
      </c>
      <c r="B453" s="249">
        <f t="shared" ref="B453:B516" si="229">YEAR(N453)</f>
        <v>2016</v>
      </c>
      <c r="C453" s="249" t="str">
        <f t="shared" ref="C453:C516" si="230">I453&amp;J453&amp;K453</f>
        <v>4EXNicholasNel</v>
      </c>
      <c r="D453" s="268" t="str">
        <f>N453&amp;COUNTIF(N$4:$N453,N453)</f>
        <v>4250644</v>
      </c>
      <c r="E453" s="268" t="str">
        <f>F453&amp;COUNTIF(F$4:$F453,F453)</f>
        <v>425064EX1</v>
      </c>
      <c r="F453" s="268" t="str">
        <f t="shared" ref="F453:F516" si="231">N453&amp;I453</f>
        <v>425064EX</v>
      </c>
      <c r="G453" s="249" t="str">
        <f>I453&amp;COUNTIF($I$4:I453,I453)</f>
        <v>4EX89</v>
      </c>
      <c r="I453" s="249" t="s">
        <v>20</v>
      </c>
      <c r="J453" s="249" t="s">
        <v>800</v>
      </c>
      <c r="K453" s="249" t="s">
        <v>230</v>
      </c>
      <c r="L453" s="249" t="s">
        <v>558</v>
      </c>
      <c r="M453" s="249">
        <v>13.037000000000001</v>
      </c>
      <c r="N453" s="268">
        <v>42506</v>
      </c>
      <c r="O453" s="241"/>
      <c r="S453" s="249" t="str">
        <f t="shared" ref="S453:S510" si="232">Z453</f>
        <v>-</v>
      </c>
      <c r="T453" s="249" t="str">
        <f t="shared" si="222"/>
        <v>4EX450</v>
      </c>
      <c r="U453" s="249">
        <v>450</v>
      </c>
      <c r="V453" s="249">
        <f t="shared" si="223"/>
        <v>0</v>
      </c>
      <c r="W453" s="249">
        <f t="shared" si="224"/>
        <v>0</v>
      </c>
      <c r="X453" s="249">
        <f t="shared" si="225"/>
        <v>0</v>
      </c>
      <c r="Y453" s="249">
        <f t="shared" si="226"/>
        <v>0</v>
      </c>
      <c r="Z453" s="249" t="str">
        <f t="shared" si="227"/>
        <v>-</v>
      </c>
      <c r="AA453" s="268">
        <f t="shared" si="228"/>
        <v>0</v>
      </c>
      <c r="AB453" s="269"/>
    </row>
    <row r="454" spans="1:28" x14ac:dyDescent="0.3">
      <c r="A454" s="249" t="str">
        <f>B454&amp;COUNTIF(B$4:$B454,B454)</f>
        <v>2016118</v>
      </c>
      <c r="B454" s="249">
        <f t="shared" si="229"/>
        <v>2016</v>
      </c>
      <c r="C454" s="249" t="str">
        <f t="shared" si="230"/>
        <v>4EXNaseemAhmed</v>
      </c>
      <c r="D454" s="268" t="str">
        <f>N454&amp;COUNTIF(N$4:$N454,N454)</f>
        <v>4250645</v>
      </c>
      <c r="E454" s="268" t="str">
        <f>F454&amp;COUNTIF(F$4:$F454,F454)</f>
        <v>425064EX2</v>
      </c>
      <c r="F454" s="268" t="str">
        <f t="shared" si="231"/>
        <v>425064EX</v>
      </c>
      <c r="G454" s="249" t="str">
        <f>I454&amp;COUNTIF($I$4:I454,I454)</f>
        <v>4EX90</v>
      </c>
      <c r="I454" s="249" t="s">
        <v>20</v>
      </c>
      <c r="J454" s="249" t="s">
        <v>169</v>
      </c>
      <c r="K454" s="249" t="s">
        <v>170</v>
      </c>
      <c r="L454" s="249" t="s">
        <v>533</v>
      </c>
      <c r="M454" s="249">
        <v>13.302</v>
      </c>
      <c r="N454" s="268">
        <v>42506</v>
      </c>
      <c r="O454" s="241"/>
      <c r="S454" s="249" t="str">
        <f t="shared" si="232"/>
        <v>-</v>
      </c>
      <c r="T454" s="249" t="str">
        <f t="shared" si="222"/>
        <v>4EX451</v>
      </c>
      <c r="U454" s="249">
        <v>451</v>
      </c>
      <c r="V454" s="249">
        <f t="shared" si="223"/>
        <v>0</v>
      </c>
      <c r="W454" s="249">
        <f t="shared" si="224"/>
        <v>0</v>
      </c>
      <c r="X454" s="249">
        <f t="shared" si="225"/>
        <v>0</v>
      </c>
      <c r="Y454" s="249">
        <f t="shared" si="226"/>
        <v>0</v>
      </c>
      <c r="Z454" s="249" t="str">
        <f t="shared" si="227"/>
        <v>-</v>
      </c>
      <c r="AA454" s="268">
        <f t="shared" si="228"/>
        <v>0</v>
      </c>
      <c r="AB454" s="269"/>
    </row>
    <row r="455" spans="1:28" x14ac:dyDescent="0.3">
      <c r="A455" s="249" t="str">
        <f>B455&amp;COUNTIF(B$4:$B455,B455)</f>
        <v>2016119</v>
      </c>
      <c r="B455" s="249">
        <f t="shared" si="229"/>
        <v>2016</v>
      </c>
      <c r="C455" s="249" t="str">
        <f t="shared" si="230"/>
        <v>4EXZiyaadSolomon</v>
      </c>
      <c r="D455" s="268" t="str">
        <f>N455&amp;COUNTIF(N$4:$N455,N455)</f>
        <v>4250646</v>
      </c>
      <c r="E455" s="268" t="str">
        <f>F455&amp;COUNTIF(F$4:$F455,F455)</f>
        <v>425064EX3</v>
      </c>
      <c r="F455" s="268" t="str">
        <f t="shared" si="231"/>
        <v>425064EX</v>
      </c>
      <c r="G455" s="249" t="str">
        <f>I455&amp;COUNTIF($I$4:I455,I455)</f>
        <v>4EX91</v>
      </c>
      <c r="I455" s="249" t="s">
        <v>20</v>
      </c>
      <c r="J455" s="249" t="s">
        <v>680</v>
      </c>
      <c r="K455" s="249" t="s">
        <v>681</v>
      </c>
      <c r="L455" s="249" t="s">
        <v>446</v>
      </c>
      <c r="M455" s="249">
        <v>14.052</v>
      </c>
      <c r="N455" s="268">
        <v>42506</v>
      </c>
      <c r="O455" s="241"/>
      <c r="S455" s="249" t="str">
        <f t="shared" si="232"/>
        <v>-</v>
      </c>
      <c r="T455" s="249" t="str">
        <f t="shared" si="222"/>
        <v>4EX452</v>
      </c>
      <c r="U455" s="249">
        <v>452</v>
      </c>
      <c r="V455" s="249">
        <f t="shared" si="223"/>
        <v>0</v>
      </c>
      <c r="W455" s="249">
        <f t="shared" si="224"/>
        <v>0</v>
      </c>
      <c r="X455" s="249">
        <f t="shared" si="225"/>
        <v>0</v>
      </c>
      <c r="Y455" s="249">
        <f t="shared" si="226"/>
        <v>0</v>
      </c>
      <c r="Z455" s="249" t="str">
        <f t="shared" si="227"/>
        <v>-</v>
      </c>
      <c r="AA455" s="268">
        <f t="shared" si="228"/>
        <v>0</v>
      </c>
      <c r="AB455" s="269"/>
    </row>
    <row r="456" spans="1:28" x14ac:dyDescent="0.3">
      <c r="A456" s="249" t="str">
        <f>B456&amp;COUNTIF(B$4:$B456,B456)</f>
        <v>2016120</v>
      </c>
      <c r="B456" s="249">
        <f t="shared" si="229"/>
        <v>2016</v>
      </c>
      <c r="C456" s="249" t="str">
        <f t="shared" si="230"/>
        <v>4EXChristoEngelbrecht</v>
      </c>
      <c r="D456" s="268" t="str">
        <f>N456&amp;COUNTIF(N$4:$N456,N456)</f>
        <v>4250647</v>
      </c>
      <c r="E456" s="268" t="str">
        <f>F456&amp;COUNTIF(F$4:$F456,F456)</f>
        <v>425064EX4</v>
      </c>
      <c r="F456" s="268" t="str">
        <f t="shared" si="231"/>
        <v>425064EX</v>
      </c>
      <c r="G456" s="249" t="str">
        <f>I456&amp;COUNTIF($I$4:I456,I456)</f>
        <v>4EX92</v>
      </c>
      <c r="I456" s="249" t="s">
        <v>20</v>
      </c>
      <c r="J456" s="249" t="s">
        <v>192</v>
      </c>
      <c r="K456" s="249" t="s">
        <v>193</v>
      </c>
      <c r="L456" s="249" t="s">
        <v>426</v>
      </c>
      <c r="M456" s="249">
        <v>14.163</v>
      </c>
      <c r="N456" s="268">
        <v>42506</v>
      </c>
      <c r="O456" s="241"/>
      <c r="S456" s="249" t="str">
        <f t="shared" si="232"/>
        <v>-</v>
      </c>
      <c r="T456" s="249" t="str">
        <f t="shared" si="222"/>
        <v>4EX453</v>
      </c>
      <c r="U456" s="249">
        <v>453</v>
      </c>
      <c r="V456" s="249">
        <f t="shared" si="223"/>
        <v>0</v>
      </c>
      <c r="W456" s="249">
        <f t="shared" si="224"/>
        <v>0</v>
      </c>
      <c r="X456" s="249">
        <f t="shared" si="225"/>
        <v>0</v>
      </c>
      <c r="Y456" s="249">
        <f t="shared" si="226"/>
        <v>0</v>
      </c>
      <c r="Z456" s="249" t="str">
        <f t="shared" si="227"/>
        <v>-</v>
      </c>
      <c r="AA456" s="268">
        <f t="shared" si="228"/>
        <v>0</v>
      </c>
      <c r="AB456" s="269"/>
    </row>
    <row r="457" spans="1:28" x14ac:dyDescent="0.3">
      <c r="A457" s="249" t="str">
        <f>B457&amp;COUNTIF(B$4:$B457,B457)</f>
        <v>2016121</v>
      </c>
      <c r="B457" s="249">
        <f t="shared" si="229"/>
        <v>2016</v>
      </c>
      <c r="C457" s="249" t="str">
        <f t="shared" si="230"/>
        <v>RTKresenChetty</v>
      </c>
      <c r="D457" s="268" t="str">
        <f>N457&amp;COUNTIF(N$4:$N457,N457)</f>
        <v>4250648</v>
      </c>
      <c r="E457" s="268" t="str">
        <f>F457&amp;COUNTIF(F$4:$F457,F457)</f>
        <v>42506RT1</v>
      </c>
      <c r="F457" s="268" t="str">
        <f t="shared" si="231"/>
        <v>42506RT</v>
      </c>
      <c r="G457" s="249" t="str">
        <f>I457&amp;COUNTIF($I$4:I457,I457)</f>
        <v>RT9</v>
      </c>
      <c r="I457" s="249" t="s">
        <v>2</v>
      </c>
      <c r="J457" s="249" t="s">
        <v>760</v>
      </c>
      <c r="K457" s="249" t="s">
        <v>761</v>
      </c>
      <c r="L457" s="249" t="s">
        <v>475</v>
      </c>
      <c r="M457" s="249">
        <v>12.169</v>
      </c>
      <c r="N457" s="268">
        <v>42506</v>
      </c>
      <c r="O457" s="241"/>
      <c r="S457" s="249" t="str">
        <f t="shared" si="232"/>
        <v>-</v>
      </c>
      <c r="T457" s="249" t="str">
        <f t="shared" si="222"/>
        <v>4EX454</v>
      </c>
      <c r="U457" s="249">
        <v>454</v>
      </c>
      <c r="V457" s="249">
        <f t="shared" si="223"/>
        <v>0</v>
      </c>
      <c r="W457" s="249">
        <f t="shared" si="224"/>
        <v>0</v>
      </c>
      <c r="X457" s="249">
        <f t="shared" si="225"/>
        <v>0</v>
      </c>
      <c r="Y457" s="249">
        <f t="shared" si="226"/>
        <v>0</v>
      </c>
      <c r="Z457" s="249" t="str">
        <f t="shared" si="227"/>
        <v>-</v>
      </c>
      <c r="AA457" s="268">
        <f t="shared" si="228"/>
        <v>0</v>
      </c>
      <c r="AB457" s="269"/>
    </row>
    <row r="458" spans="1:28" x14ac:dyDescent="0.3">
      <c r="A458" s="249" t="str">
        <f>B458&amp;COUNTIF(B$4:$B458,B458)</f>
        <v>2016122</v>
      </c>
      <c r="B458" s="249">
        <f t="shared" si="229"/>
        <v>2016</v>
      </c>
      <c r="C458" s="249" t="str">
        <f t="shared" si="230"/>
        <v>RTEmraanRasdien</v>
      </c>
      <c r="D458" s="268" t="str">
        <f>N458&amp;COUNTIF(N$4:$N458,N458)</f>
        <v>4250649</v>
      </c>
      <c r="E458" s="268" t="str">
        <f>F458&amp;COUNTIF(F$4:$F458,F458)</f>
        <v>42506RT2</v>
      </c>
      <c r="F458" s="268" t="str">
        <f t="shared" si="231"/>
        <v>42506RT</v>
      </c>
      <c r="G458" s="249" t="str">
        <f>I458&amp;COUNTIF($I$4:I458,I458)</f>
        <v>RT10</v>
      </c>
      <c r="I458" s="249" t="s">
        <v>2</v>
      </c>
      <c r="J458" s="249" t="s">
        <v>244</v>
      </c>
      <c r="K458" s="249" t="s">
        <v>243</v>
      </c>
      <c r="L458" s="249" t="s">
        <v>504</v>
      </c>
      <c r="M458" s="249">
        <v>12.996</v>
      </c>
      <c r="N458" s="268">
        <v>42506</v>
      </c>
      <c r="O458" s="241"/>
      <c r="S458" s="249" t="str">
        <f t="shared" si="232"/>
        <v>-</v>
      </c>
      <c r="T458" s="249" t="str">
        <f t="shared" si="222"/>
        <v>4EX455</v>
      </c>
      <c r="U458" s="249">
        <v>455</v>
      </c>
      <c r="V458" s="249">
        <f t="shared" si="223"/>
        <v>0</v>
      </c>
      <c r="W458" s="249">
        <f t="shared" si="224"/>
        <v>0</v>
      </c>
      <c r="X458" s="249">
        <f t="shared" si="225"/>
        <v>0</v>
      </c>
      <c r="Y458" s="249">
        <f t="shared" si="226"/>
        <v>0</v>
      </c>
      <c r="Z458" s="249" t="str">
        <f t="shared" si="227"/>
        <v>-</v>
      </c>
      <c r="AA458" s="268">
        <f t="shared" si="228"/>
        <v>0</v>
      </c>
      <c r="AB458" s="269"/>
    </row>
    <row r="459" spans="1:28" x14ac:dyDescent="0.3">
      <c r="A459" s="249" t="str">
        <f>B459&amp;COUNTIF(B$4:$B459,B459)</f>
        <v>2016123</v>
      </c>
      <c r="B459" s="249">
        <f t="shared" si="229"/>
        <v>2016</v>
      </c>
      <c r="C459" s="249" t="str">
        <f t="shared" si="230"/>
        <v>4AFNaseemAhmed</v>
      </c>
      <c r="D459" s="268" t="str">
        <f>N459&amp;COUNTIF(N$4:$N459,N459)</f>
        <v>424342</v>
      </c>
      <c r="E459" s="268" t="str">
        <f>F459&amp;COUNTIF(F$4:$F459,F459)</f>
        <v>424344AF1</v>
      </c>
      <c r="F459" s="268" t="str">
        <f t="shared" si="231"/>
        <v>424344AF</v>
      </c>
      <c r="G459" s="249" t="str">
        <f>I459&amp;COUNTIF($I$4:I459,I459)</f>
        <v>4AF76</v>
      </c>
      <c r="I459" s="249" t="s">
        <v>1</v>
      </c>
      <c r="J459" s="249" t="s">
        <v>169</v>
      </c>
      <c r="K459" s="249" t="s">
        <v>170</v>
      </c>
      <c r="L459" s="249" t="s">
        <v>533</v>
      </c>
      <c r="M459" s="249">
        <v>13.617000000000001</v>
      </c>
      <c r="N459" s="268">
        <v>42434</v>
      </c>
      <c r="O459" s="241"/>
      <c r="S459" s="249" t="str">
        <f t="shared" si="232"/>
        <v>-</v>
      </c>
      <c r="T459" s="249" t="str">
        <f t="shared" si="222"/>
        <v>4EX456</v>
      </c>
      <c r="U459" s="249">
        <v>456</v>
      </c>
      <c r="V459" s="249">
        <f t="shared" si="223"/>
        <v>0</v>
      </c>
      <c r="W459" s="249">
        <f t="shared" si="224"/>
        <v>0</v>
      </c>
      <c r="X459" s="249">
        <f t="shared" si="225"/>
        <v>0</v>
      </c>
      <c r="Y459" s="249">
        <f t="shared" si="226"/>
        <v>0</v>
      </c>
      <c r="Z459" s="249" t="str">
        <f t="shared" si="227"/>
        <v>-</v>
      </c>
      <c r="AA459" s="268">
        <f t="shared" si="228"/>
        <v>0</v>
      </c>
      <c r="AB459" s="269"/>
    </row>
    <row r="460" spans="1:28" x14ac:dyDescent="0.3">
      <c r="A460" s="249" t="str">
        <f>B460&amp;COUNTIF(B$4:$B460,B460)</f>
        <v>2016124</v>
      </c>
      <c r="B460" s="249">
        <f t="shared" si="229"/>
        <v>2016</v>
      </c>
      <c r="C460" s="249" t="str">
        <f t="shared" si="230"/>
        <v>4AFAranMayne</v>
      </c>
      <c r="D460" s="268" t="str">
        <f>N460&amp;COUNTIF(N$4:$N460,N460)</f>
        <v>424343</v>
      </c>
      <c r="E460" s="268" t="str">
        <f>F460&amp;COUNTIF(F$4:$F460,F460)</f>
        <v>424344AF2</v>
      </c>
      <c r="F460" s="268" t="str">
        <f t="shared" si="231"/>
        <v>424344AF</v>
      </c>
      <c r="G460" s="249" t="str">
        <f>I460&amp;COUNTIF($I$4:I460,I460)</f>
        <v>4AF77</v>
      </c>
      <c r="I460" s="249" t="s">
        <v>1</v>
      </c>
      <c r="J460" s="249" t="s">
        <v>651</v>
      </c>
      <c r="K460" s="249" t="s">
        <v>652</v>
      </c>
      <c r="L460" s="249" t="s">
        <v>409</v>
      </c>
      <c r="M460" s="249">
        <v>13.672000000000001</v>
      </c>
      <c r="N460" s="268">
        <v>42434</v>
      </c>
      <c r="O460" s="241"/>
      <c r="S460" s="249" t="str">
        <f t="shared" si="232"/>
        <v>-</v>
      </c>
      <c r="T460" s="249" t="str">
        <f t="shared" si="222"/>
        <v>4EX457</v>
      </c>
      <c r="U460" s="249">
        <v>457</v>
      </c>
      <c r="V460" s="249">
        <f t="shared" si="223"/>
        <v>0</v>
      </c>
      <c r="W460" s="249">
        <f t="shared" si="224"/>
        <v>0</v>
      </c>
      <c r="X460" s="249">
        <f t="shared" si="225"/>
        <v>0</v>
      </c>
      <c r="Y460" s="249">
        <f t="shared" si="226"/>
        <v>0</v>
      </c>
      <c r="Z460" s="249" t="str">
        <f t="shared" si="227"/>
        <v>-</v>
      </c>
      <c r="AA460" s="268">
        <f t="shared" si="228"/>
        <v>0</v>
      </c>
      <c r="AB460" s="269"/>
    </row>
    <row r="461" spans="1:28" x14ac:dyDescent="0.3">
      <c r="A461" s="249" t="str">
        <f>B461&amp;COUNTIF(B$4:$B461,B461)</f>
        <v>2016125</v>
      </c>
      <c r="B461" s="249">
        <f t="shared" si="229"/>
        <v>2016</v>
      </c>
      <c r="C461" s="249" t="str">
        <f t="shared" si="230"/>
        <v>4AFDarrylJames</v>
      </c>
      <c r="D461" s="268" t="str">
        <f>N461&amp;COUNTIF(N$4:$N461,N461)</f>
        <v>424344</v>
      </c>
      <c r="E461" s="268" t="str">
        <f>F461&amp;COUNTIF(F$4:$F461,F461)</f>
        <v>424344AF3</v>
      </c>
      <c r="F461" s="268" t="str">
        <f t="shared" si="231"/>
        <v>424344AF</v>
      </c>
      <c r="G461" s="249" t="str">
        <f>I461&amp;COUNTIF($I$4:I461,I461)</f>
        <v>4AF78</v>
      </c>
      <c r="I461" s="249" t="s">
        <v>1</v>
      </c>
      <c r="J461" s="249" t="s">
        <v>653</v>
      </c>
      <c r="K461" s="249" t="s">
        <v>654</v>
      </c>
      <c r="L461" s="249" t="s">
        <v>493</v>
      </c>
      <c r="M461" s="249">
        <v>13.781000000000001</v>
      </c>
      <c r="N461" s="268">
        <v>42434</v>
      </c>
      <c r="O461" s="241"/>
      <c r="S461" s="249" t="str">
        <f t="shared" si="232"/>
        <v>-</v>
      </c>
      <c r="T461" s="249" t="str">
        <f t="shared" si="222"/>
        <v>4EX458</v>
      </c>
      <c r="U461" s="249">
        <v>458</v>
      </c>
      <c r="V461" s="249">
        <f t="shared" si="223"/>
        <v>0</v>
      </c>
      <c r="W461" s="249">
        <f t="shared" si="224"/>
        <v>0</v>
      </c>
      <c r="X461" s="249">
        <f t="shared" si="225"/>
        <v>0</v>
      </c>
      <c r="Y461" s="249">
        <f t="shared" si="226"/>
        <v>0</v>
      </c>
      <c r="Z461" s="249" t="str">
        <f t="shared" si="227"/>
        <v>-</v>
      </c>
      <c r="AA461" s="268">
        <f t="shared" si="228"/>
        <v>0</v>
      </c>
      <c r="AB461" s="269"/>
    </row>
    <row r="462" spans="1:28" x14ac:dyDescent="0.3">
      <c r="A462" s="249" t="str">
        <f>B462&amp;COUNTIF(B$4:$B462,B462)</f>
        <v>2016126</v>
      </c>
      <c r="B462" s="249">
        <f t="shared" si="229"/>
        <v>2016</v>
      </c>
      <c r="C462" s="249" t="str">
        <f t="shared" si="230"/>
        <v>4AFViegoLane</v>
      </c>
      <c r="D462" s="268" t="str">
        <f>N462&amp;COUNTIF(N$4:$N462,N462)</f>
        <v>424345</v>
      </c>
      <c r="E462" s="268" t="str">
        <f>F462&amp;COUNTIF(F$4:$F462,F462)</f>
        <v>424344AF4</v>
      </c>
      <c r="F462" s="268" t="str">
        <f t="shared" si="231"/>
        <v>424344AF</v>
      </c>
      <c r="G462" s="249" t="str">
        <f>I462&amp;COUNTIF($I$4:I462,I462)</f>
        <v>4AF79</v>
      </c>
      <c r="I462" s="249" t="s">
        <v>1</v>
      </c>
      <c r="J462" s="249" t="s">
        <v>753</v>
      </c>
      <c r="K462" s="249" t="s">
        <v>754</v>
      </c>
      <c r="L462" s="249" t="s">
        <v>487</v>
      </c>
      <c r="M462" s="249">
        <v>13.942</v>
      </c>
      <c r="N462" s="268">
        <v>42434</v>
      </c>
      <c r="O462" s="241"/>
      <c r="S462" s="249" t="str">
        <f t="shared" si="232"/>
        <v>-</v>
      </c>
      <c r="T462" s="249" t="str">
        <f t="shared" si="222"/>
        <v>4EX459</v>
      </c>
      <c r="U462" s="249">
        <v>459</v>
      </c>
      <c r="V462" s="249">
        <f t="shared" si="223"/>
        <v>0</v>
      </c>
      <c r="W462" s="249">
        <f t="shared" si="224"/>
        <v>0</v>
      </c>
      <c r="X462" s="249">
        <f t="shared" si="225"/>
        <v>0</v>
      </c>
      <c r="Y462" s="249">
        <f t="shared" si="226"/>
        <v>0</v>
      </c>
      <c r="Z462" s="249" t="str">
        <f t="shared" si="227"/>
        <v>-</v>
      </c>
      <c r="AA462" s="268">
        <f t="shared" si="228"/>
        <v>0</v>
      </c>
      <c r="AB462" s="269"/>
    </row>
    <row r="463" spans="1:28" x14ac:dyDescent="0.3">
      <c r="A463" s="249" t="str">
        <f>B463&amp;COUNTIF(B$4:$B463,B463)</f>
        <v>2016127</v>
      </c>
      <c r="B463" s="249">
        <f t="shared" si="229"/>
        <v>2016</v>
      </c>
      <c r="C463" s="249" t="str">
        <f t="shared" si="230"/>
        <v>4AFKeeganRamasamy</v>
      </c>
      <c r="D463" s="268" t="str">
        <f>N463&amp;COUNTIF(N$4:$N463,N463)</f>
        <v>424346</v>
      </c>
      <c r="E463" s="268" t="str">
        <f>F463&amp;COUNTIF(F$4:$F463,F463)</f>
        <v>424344AF5</v>
      </c>
      <c r="F463" s="268" t="str">
        <f t="shared" si="231"/>
        <v>424344AF</v>
      </c>
      <c r="G463" s="249" t="str">
        <f>I463&amp;COUNTIF($I$4:I463,I463)</f>
        <v>4AF80</v>
      </c>
      <c r="I463" s="249" t="s">
        <v>1</v>
      </c>
      <c r="J463" s="249" t="s">
        <v>588</v>
      </c>
      <c r="K463" s="249" t="s">
        <v>589</v>
      </c>
      <c r="L463" s="249" t="s">
        <v>435</v>
      </c>
      <c r="M463" s="249">
        <v>14.144</v>
      </c>
      <c r="N463" s="268">
        <v>42434</v>
      </c>
      <c r="O463" s="241"/>
      <c r="S463" s="249" t="str">
        <f t="shared" si="232"/>
        <v>-</v>
      </c>
      <c r="T463" s="249" t="str">
        <f t="shared" si="222"/>
        <v>4EX460</v>
      </c>
      <c r="U463" s="249">
        <v>460</v>
      </c>
      <c r="V463" s="249">
        <f t="shared" si="223"/>
        <v>0</v>
      </c>
      <c r="W463" s="249">
        <f t="shared" si="224"/>
        <v>0</v>
      </c>
      <c r="X463" s="249">
        <f t="shared" si="225"/>
        <v>0</v>
      </c>
      <c r="Y463" s="249">
        <f t="shared" si="226"/>
        <v>0</v>
      </c>
      <c r="Z463" s="249" t="str">
        <f t="shared" si="227"/>
        <v>-</v>
      </c>
      <c r="AA463" s="268">
        <f t="shared" si="228"/>
        <v>0</v>
      </c>
      <c r="AB463" s="269"/>
    </row>
    <row r="464" spans="1:28" x14ac:dyDescent="0.3">
      <c r="A464" s="249" t="str">
        <f>B464&amp;COUNTIF(B$4:$B464,B464)</f>
        <v>2016128</v>
      </c>
      <c r="B464" s="249">
        <f t="shared" si="229"/>
        <v>2016</v>
      </c>
      <c r="C464" s="249" t="str">
        <f t="shared" si="230"/>
        <v>4AFChestonPilcher</v>
      </c>
      <c r="D464" s="268" t="str">
        <f>N464&amp;COUNTIF(N$4:$N464,N464)</f>
        <v>424347</v>
      </c>
      <c r="E464" s="268" t="str">
        <f>F464&amp;COUNTIF(F$4:$F464,F464)</f>
        <v>424344AF6</v>
      </c>
      <c r="F464" s="268" t="str">
        <f t="shared" si="231"/>
        <v>424344AF</v>
      </c>
      <c r="G464" s="249" t="str">
        <f>I464&amp;COUNTIF($I$4:I464,I464)</f>
        <v>4AF81</v>
      </c>
      <c r="I464" s="249" t="s">
        <v>1</v>
      </c>
      <c r="J464" s="249" t="s">
        <v>236</v>
      </c>
      <c r="K464" s="249" t="s">
        <v>237</v>
      </c>
      <c r="L464" s="249" t="s">
        <v>425</v>
      </c>
      <c r="M464" s="249">
        <v>14.882999999999999</v>
      </c>
      <c r="N464" s="268">
        <v>42434</v>
      </c>
      <c r="O464" s="241"/>
      <c r="S464" s="249" t="str">
        <f t="shared" si="232"/>
        <v>-</v>
      </c>
      <c r="T464" s="249" t="str">
        <f t="shared" si="222"/>
        <v>4EX461</v>
      </c>
      <c r="U464" s="249">
        <v>461</v>
      </c>
      <c r="V464" s="249">
        <f t="shared" si="223"/>
        <v>0</v>
      </c>
      <c r="W464" s="249">
        <f t="shared" si="224"/>
        <v>0</v>
      </c>
      <c r="X464" s="249">
        <f t="shared" si="225"/>
        <v>0</v>
      </c>
      <c r="Y464" s="249">
        <f t="shared" si="226"/>
        <v>0</v>
      </c>
      <c r="Z464" s="249" t="str">
        <f t="shared" si="227"/>
        <v>-</v>
      </c>
      <c r="AA464" s="268">
        <f t="shared" si="228"/>
        <v>0</v>
      </c>
      <c r="AB464" s="269"/>
    </row>
    <row r="465" spans="1:28" x14ac:dyDescent="0.3">
      <c r="A465" s="249" t="str">
        <f>B465&amp;COUNTIF(B$4:$B465,B465)</f>
        <v>2016129</v>
      </c>
      <c r="B465" s="249">
        <f t="shared" si="229"/>
        <v>2016</v>
      </c>
      <c r="C465" s="249" t="str">
        <f t="shared" si="230"/>
        <v>4AFKyleHolmes</v>
      </c>
      <c r="D465" s="268" t="str">
        <f>N465&amp;COUNTIF(N$4:$N465,N465)</f>
        <v>424348</v>
      </c>
      <c r="E465" s="268" t="str">
        <f>F465&amp;COUNTIF(F$4:$F465,F465)</f>
        <v>424344AF7</v>
      </c>
      <c r="F465" s="268" t="str">
        <f t="shared" si="231"/>
        <v>424344AF</v>
      </c>
      <c r="G465" s="249" t="str">
        <f>I465&amp;COUNTIF($I$4:I465,I465)</f>
        <v>4AF82</v>
      </c>
      <c r="I465" s="249" t="s">
        <v>1</v>
      </c>
      <c r="J465" s="249" t="s">
        <v>711</v>
      </c>
      <c r="K465" s="249" t="s">
        <v>739</v>
      </c>
      <c r="L465" s="249" t="s">
        <v>409</v>
      </c>
      <c r="M465" s="249">
        <v>14.923999999999999</v>
      </c>
      <c r="N465" s="268">
        <v>42434</v>
      </c>
      <c r="O465" s="241"/>
      <c r="S465" s="249" t="str">
        <f t="shared" si="232"/>
        <v>-</v>
      </c>
      <c r="T465" s="249" t="str">
        <f t="shared" si="222"/>
        <v>4EX462</v>
      </c>
      <c r="U465" s="249">
        <v>462</v>
      </c>
      <c r="V465" s="249">
        <f t="shared" si="223"/>
        <v>0</v>
      </c>
      <c r="W465" s="249">
        <f t="shared" si="224"/>
        <v>0</v>
      </c>
      <c r="X465" s="249">
        <f t="shared" si="225"/>
        <v>0</v>
      </c>
      <c r="Y465" s="249">
        <f t="shared" si="226"/>
        <v>0</v>
      </c>
      <c r="Z465" s="249" t="str">
        <f t="shared" si="227"/>
        <v>-</v>
      </c>
      <c r="AA465" s="268">
        <f t="shared" si="228"/>
        <v>0</v>
      </c>
      <c r="AB465" s="269"/>
    </row>
    <row r="466" spans="1:28" x14ac:dyDescent="0.3">
      <c r="A466" s="249" t="str">
        <f>B466&amp;COUNTIF(B$4:$B466,B466)</f>
        <v>2016130</v>
      </c>
      <c r="B466" s="249">
        <f t="shared" si="229"/>
        <v>2016</v>
      </c>
      <c r="C466" s="249" t="str">
        <f t="shared" si="230"/>
        <v>4AFErvJones</v>
      </c>
      <c r="D466" s="268" t="str">
        <f>N466&amp;COUNTIF(N$4:$N466,N466)</f>
        <v>424349</v>
      </c>
      <c r="E466" s="268" t="str">
        <f>F466&amp;COUNTIF(F$4:$F466,F466)</f>
        <v>424344AF8</v>
      </c>
      <c r="F466" s="268" t="str">
        <f t="shared" si="231"/>
        <v>424344AF</v>
      </c>
      <c r="G466" s="249" t="str">
        <f>I466&amp;COUNTIF($I$4:I466,I466)</f>
        <v>4AF83</v>
      </c>
      <c r="I466" s="249" t="s">
        <v>1</v>
      </c>
      <c r="J466" s="249" t="s">
        <v>768</v>
      </c>
      <c r="K466" s="249" t="s">
        <v>695</v>
      </c>
      <c r="L466" s="249" t="s">
        <v>435</v>
      </c>
      <c r="M466" s="249">
        <v>15.718999999999999</v>
      </c>
      <c r="N466" s="268">
        <v>42434</v>
      </c>
      <c r="O466" s="241"/>
      <c r="S466" s="249" t="str">
        <f t="shared" si="232"/>
        <v>-</v>
      </c>
      <c r="T466" s="249" t="str">
        <f t="shared" si="222"/>
        <v>4EX463</v>
      </c>
      <c r="U466" s="249">
        <v>463</v>
      </c>
      <c r="V466" s="249">
        <f t="shared" si="223"/>
        <v>0</v>
      </c>
      <c r="W466" s="249">
        <f t="shared" si="224"/>
        <v>0</v>
      </c>
      <c r="X466" s="249">
        <f t="shared" si="225"/>
        <v>0</v>
      </c>
      <c r="Y466" s="249">
        <f t="shared" si="226"/>
        <v>0</v>
      </c>
      <c r="Z466" s="249" t="str">
        <f t="shared" si="227"/>
        <v>-</v>
      </c>
      <c r="AA466" s="268">
        <f t="shared" si="228"/>
        <v>0</v>
      </c>
      <c r="AB466" s="269"/>
    </row>
    <row r="467" spans="1:28" x14ac:dyDescent="0.3">
      <c r="A467" s="249" t="str">
        <f>B467&amp;COUNTIF(B$4:$B467,B467)</f>
        <v>2016131</v>
      </c>
      <c r="B467" s="249">
        <f t="shared" si="229"/>
        <v>2016</v>
      </c>
      <c r="C467" s="249" t="str">
        <f t="shared" si="230"/>
        <v>4BFNeerenParsotham</v>
      </c>
      <c r="D467" s="268" t="str">
        <f>N467&amp;COUNTIF(N$4:$N467,N467)</f>
        <v>4243410</v>
      </c>
      <c r="E467" s="268" t="str">
        <f>F467&amp;COUNTIF(F$4:$F467,F467)</f>
        <v>424344BF1</v>
      </c>
      <c r="F467" s="268" t="str">
        <f t="shared" si="231"/>
        <v>424344BF</v>
      </c>
      <c r="G467" s="249" t="str">
        <f>I467&amp;COUNTIF($I$4:I467,I467)</f>
        <v>4BF49</v>
      </c>
      <c r="I467" s="249" t="s">
        <v>0</v>
      </c>
      <c r="J467" s="249" t="s">
        <v>762</v>
      </c>
      <c r="K467" s="249" t="s">
        <v>763</v>
      </c>
      <c r="L467" s="249" t="s">
        <v>528</v>
      </c>
      <c r="M467" s="249">
        <v>13.182</v>
      </c>
      <c r="N467" s="268">
        <v>42434</v>
      </c>
      <c r="O467" s="241"/>
      <c r="S467" s="249" t="str">
        <f t="shared" si="232"/>
        <v>-</v>
      </c>
      <c r="T467" s="249" t="str">
        <f t="shared" si="222"/>
        <v>4EX464</v>
      </c>
      <c r="U467" s="249">
        <v>464</v>
      </c>
      <c r="V467" s="249">
        <f t="shared" si="223"/>
        <v>0</v>
      </c>
      <c r="W467" s="249">
        <f t="shared" si="224"/>
        <v>0</v>
      </c>
      <c r="X467" s="249">
        <f t="shared" si="225"/>
        <v>0</v>
      </c>
      <c r="Y467" s="249">
        <f t="shared" si="226"/>
        <v>0</v>
      </c>
      <c r="Z467" s="249" t="str">
        <f t="shared" si="227"/>
        <v>-</v>
      </c>
      <c r="AA467" s="268">
        <f t="shared" si="228"/>
        <v>0</v>
      </c>
      <c r="AB467" s="269"/>
    </row>
    <row r="468" spans="1:28" x14ac:dyDescent="0.3">
      <c r="A468" s="249" t="str">
        <f>B468&amp;COUNTIF(B$4:$B468,B468)</f>
        <v>2016132</v>
      </c>
      <c r="B468" s="249">
        <f t="shared" si="229"/>
        <v>2016</v>
      </c>
      <c r="C468" s="249" t="str">
        <f t="shared" si="230"/>
        <v>4BFJustinMuller</v>
      </c>
      <c r="D468" s="268" t="str">
        <f>N468&amp;COUNTIF(N$4:$N468,N468)</f>
        <v>4243411</v>
      </c>
      <c r="E468" s="268" t="str">
        <f>F468&amp;COUNTIF(F$4:$F468,F468)</f>
        <v>424344BF2</v>
      </c>
      <c r="F468" s="268" t="str">
        <f t="shared" si="231"/>
        <v>424344BF</v>
      </c>
      <c r="G468" s="249" t="str">
        <f>I468&amp;COUNTIF($I$4:I468,I468)</f>
        <v>4BF50</v>
      </c>
      <c r="I468" s="249" t="s">
        <v>0</v>
      </c>
      <c r="J468" s="249" t="s">
        <v>228</v>
      </c>
      <c r="K468" s="249" t="s">
        <v>229</v>
      </c>
      <c r="L468" s="249" t="s">
        <v>533</v>
      </c>
      <c r="M468" s="249">
        <v>13.384</v>
      </c>
      <c r="N468" s="268">
        <v>42434</v>
      </c>
      <c r="O468" s="241"/>
      <c r="S468" s="249" t="str">
        <f t="shared" si="232"/>
        <v>-</v>
      </c>
      <c r="T468" s="249" t="str">
        <f t="shared" si="222"/>
        <v>4EX465</v>
      </c>
      <c r="U468" s="249">
        <v>465</v>
      </c>
      <c r="V468" s="249">
        <f t="shared" si="223"/>
        <v>0</v>
      </c>
      <c r="W468" s="249">
        <f t="shared" si="224"/>
        <v>0</v>
      </c>
      <c r="X468" s="249">
        <f t="shared" si="225"/>
        <v>0</v>
      </c>
      <c r="Y468" s="249">
        <f t="shared" si="226"/>
        <v>0</v>
      </c>
      <c r="Z468" s="249" t="str">
        <f t="shared" si="227"/>
        <v>-</v>
      </c>
      <c r="AA468" s="268">
        <f t="shared" si="228"/>
        <v>0</v>
      </c>
      <c r="AB468" s="269"/>
    </row>
    <row r="469" spans="1:28" x14ac:dyDescent="0.3">
      <c r="A469" s="249" t="str">
        <f>B469&amp;COUNTIF(B$4:$B469,B469)</f>
        <v>2016133</v>
      </c>
      <c r="B469" s="249">
        <f t="shared" si="229"/>
        <v>2016</v>
      </c>
      <c r="C469" s="249" t="str">
        <f t="shared" si="230"/>
        <v>4BFDonavanVosloo</v>
      </c>
      <c r="D469" s="268" t="str">
        <f>N469&amp;COUNTIF(N$4:$N469,N469)</f>
        <v>4243412</v>
      </c>
      <c r="E469" s="268" t="str">
        <f>F469&amp;COUNTIF(F$4:$F469,F469)</f>
        <v>424344BF3</v>
      </c>
      <c r="F469" s="268" t="str">
        <f t="shared" si="231"/>
        <v>424344BF</v>
      </c>
      <c r="G469" s="249" t="str">
        <f>I469&amp;COUNTIF($I$4:I469,I469)</f>
        <v>4BF51</v>
      </c>
      <c r="I469" s="249" t="s">
        <v>0</v>
      </c>
      <c r="J469" s="249" t="s">
        <v>578</v>
      </c>
      <c r="K469" s="249" t="s">
        <v>263</v>
      </c>
      <c r="L469" s="249" t="s">
        <v>418</v>
      </c>
      <c r="M469" s="249">
        <v>13.624000000000001</v>
      </c>
      <c r="N469" s="268">
        <v>42434</v>
      </c>
      <c r="O469" s="241"/>
      <c r="S469" s="249" t="str">
        <f t="shared" si="232"/>
        <v>-</v>
      </c>
      <c r="T469" s="249" t="str">
        <f t="shared" si="222"/>
        <v>4EX466</v>
      </c>
      <c r="U469" s="249">
        <v>466</v>
      </c>
      <c r="V469" s="249">
        <f t="shared" si="223"/>
        <v>0</v>
      </c>
      <c r="W469" s="249">
        <f t="shared" si="224"/>
        <v>0</v>
      </c>
      <c r="X469" s="249">
        <f t="shared" si="225"/>
        <v>0</v>
      </c>
      <c r="Y469" s="249">
        <f t="shared" si="226"/>
        <v>0</v>
      </c>
      <c r="Z469" s="249" t="str">
        <f t="shared" si="227"/>
        <v>-</v>
      </c>
      <c r="AA469" s="268">
        <f t="shared" si="228"/>
        <v>0</v>
      </c>
      <c r="AB469" s="269"/>
    </row>
    <row r="470" spans="1:28" x14ac:dyDescent="0.3">
      <c r="A470" s="249" t="str">
        <f>B470&amp;COUNTIF(B$4:$B470,B470)</f>
        <v>2016134</v>
      </c>
      <c r="B470" s="249">
        <f t="shared" si="229"/>
        <v>2016</v>
      </c>
      <c r="C470" s="249" t="str">
        <f t="shared" si="230"/>
        <v>4BFRicardoFerreira</v>
      </c>
      <c r="D470" s="268" t="str">
        <f>N470&amp;COUNTIF(N$4:$N470,N470)</f>
        <v>4243413</v>
      </c>
      <c r="E470" s="268" t="str">
        <f>F470&amp;COUNTIF(F$4:$F470,F470)</f>
        <v>424344BF4</v>
      </c>
      <c r="F470" s="268" t="str">
        <f t="shared" si="231"/>
        <v>424344BF</v>
      </c>
      <c r="G470" s="249" t="str">
        <f>I470&amp;COUNTIF($I$4:I470,I470)</f>
        <v>4BF52</v>
      </c>
      <c r="I470" s="249" t="s">
        <v>0</v>
      </c>
      <c r="J470" s="249" t="s">
        <v>234</v>
      </c>
      <c r="K470" s="249" t="s">
        <v>731</v>
      </c>
      <c r="L470" s="249" t="s">
        <v>559</v>
      </c>
      <c r="M470" s="249">
        <v>13.7</v>
      </c>
      <c r="N470" s="268">
        <v>42434</v>
      </c>
      <c r="O470" s="241"/>
      <c r="S470" s="249" t="str">
        <f t="shared" si="232"/>
        <v>-</v>
      </c>
      <c r="T470" s="249" t="str">
        <f t="shared" si="222"/>
        <v>4EX467</v>
      </c>
      <c r="U470" s="249">
        <v>467</v>
      </c>
      <c r="V470" s="249">
        <f t="shared" si="223"/>
        <v>0</v>
      </c>
      <c r="W470" s="249">
        <f t="shared" si="224"/>
        <v>0</v>
      </c>
      <c r="X470" s="249">
        <f t="shared" si="225"/>
        <v>0</v>
      </c>
      <c r="Y470" s="249">
        <f t="shared" si="226"/>
        <v>0</v>
      </c>
      <c r="Z470" s="249" t="str">
        <f t="shared" si="227"/>
        <v>-</v>
      </c>
      <c r="AA470" s="268">
        <f t="shared" si="228"/>
        <v>0</v>
      </c>
      <c r="AB470" s="269"/>
    </row>
    <row r="471" spans="1:28" x14ac:dyDescent="0.3">
      <c r="A471" s="249" t="str">
        <f>B471&amp;COUNTIF(B$4:$B471,B471)</f>
        <v>2016135</v>
      </c>
      <c r="B471" s="249">
        <f t="shared" si="229"/>
        <v>2016</v>
      </c>
      <c r="C471" s="249" t="str">
        <f t="shared" si="230"/>
        <v>4BFSamuelRoberts</v>
      </c>
      <c r="D471" s="268" t="str">
        <f>N471&amp;COUNTIF(N$4:$N471,N471)</f>
        <v>4243414</v>
      </c>
      <c r="E471" s="268" t="str">
        <f>F471&amp;COUNTIF(F$4:$F471,F471)</f>
        <v>424344BF5</v>
      </c>
      <c r="F471" s="268" t="str">
        <f t="shared" si="231"/>
        <v>424344BF</v>
      </c>
      <c r="G471" s="249" t="str">
        <f>I471&amp;COUNTIF($I$4:I471,I471)</f>
        <v>4BF53</v>
      </c>
      <c r="I471" s="249" t="s">
        <v>0</v>
      </c>
      <c r="J471" s="249" t="s">
        <v>621</v>
      </c>
      <c r="K471" s="249" t="s">
        <v>622</v>
      </c>
      <c r="L471" s="249" t="s">
        <v>417</v>
      </c>
      <c r="M471" s="249">
        <v>13.906000000000001</v>
      </c>
      <c r="N471" s="268">
        <v>42434</v>
      </c>
      <c r="O471" s="241"/>
      <c r="S471" s="249" t="str">
        <f t="shared" si="232"/>
        <v>-</v>
      </c>
      <c r="T471" s="249" t="str">
        <f t="shared" si="222"/>
        <v>4EX468</v>
      </c>
      <c r="U471" s="249">
        <v>468</v>
      </c>
      <c r="V471" s="249">
        <f t="shared" si="223"/>
        <v>0</v>
      </c>
      <c r="W471" s="249">
        <f t="shared" si="224"/>
        <v>0</v>
      </c>
      <c r="X471" s="249">
        <f t="shared" si="225"/>
        <v>0</v>
      </c>
      <c r="Y471" s="249">
        <f t="shared" si="226"/>
        <v>0</v>
      </c>
      <c r="Z471" s="249" t="str">
        <f t="shared" si="227"/>
        <v>-</v>
      </c>
      <c r="AA471" s="268">
        <f t="shared" si="228"/>
        <v>0</v>
      </c>
      <c r="AB471" s="269"/>
    </row>
    <row r="472" spans="1:28" x14ac:dyDescent="0.3">
      <c r="A472" s="249" t="str">
        <f>B472&amp;COUNTIF(B$4:$B472,B472)</f>
        <v>2016136</v>
      </c>
      <c r="B472" s="249">
        <f t="shared" si="229"/>
        <v>2016</v>
      </c>
      <c r="C472" s="249" t="str">
        <f t="shared" si="230"/>
        <v>4BFDonovanCurrie</v>
      </c>
      <c r="D472" s="268" t="str">
        <f>N472&amp;COUNTIF(N$4:$N472,N472)</f>
        <v>4243415</v>
      </c>
      <c r="E472" s="268" t="str">
        <f>F472&amp;COUNTIF(F$4:$F472,F472)</f>
        <v>424344BF6</v>
      </c>
      <c r="F472" s="268" t="str">
        <f t="shared" si="231"/>
        <v>424344BF</v>
      </c>
      <c r="G472" s="249" t="str">
        <f>I472&amp;COUNTIF($I$4:I472,I472)</f>
        <v>4BF54</v>
      </c>
      <c r="I472" s="249" t="s">
        <v>0</v>
      </c>
      <c r="J472" s="249" t="s">
        <v>175</v>
      </c>
      <c r="K472" s="249" t="s">
        <v>782</v>
      </c>
      <c r="L472" s="249" t="s">
        <v>548</v>
      </c>
      <c r="M472" s="249">
        <v>14.182</v>
      </c>
      <c r="N472" s="268">
        <v>42434</v>
      </c>
      <c r="O472" s="241"/>
      <c r="S472" s="249" t="str">
        <f t="shared" si="232"/>
        <v>-</v>
      </c>
      <c r="T472" s="249" t="str">
        <f t="shared" si="222"/>
        <v>4EX469</v>
      </c>
      <c r="U472" s="249">
        <v>469</v>
      </c>
      <c r="V472" s="249">
        <f t="shared" si="223"/>
        <v>0</v>
      </c>
      <c r="W472" s="249">
        <f t="shared" si="224"/>
        <v>0</v>
      </c>
      <c r="X472" s="249">
        <f t="shared" si="225"/>
        <v>0</v>
      </c>
      <c r="Y472" s="249">
        <f t="shared" si="226"/>
        <v>0</v>
      </c>
      <c r="Z472" s="249" t="str">
        <f t="shared" si="227"/>
        <v>-</v>
      </c>
      <c r="AA472" s="268">
        <f t="shared" si="228"/>
        <v>0</v>
      </c>
      <c r="AB472" s="269"/>
    </row>
    <row r="473" spans="1:28" x14ac:dyDescent="0.3">
      <c r="A473" s="249" t="str">
        <f>B473&amp;COUNTIF(B$4:$B473,B473)</f>
        <v>2016137</v>
      </c>
      <c r="B473" s="249">
        <f t="shared" si="229"/>
        <v>2016</v>
      </c>
      <c r="C473" s="249" t="str">
        <f t="shared" si="230"/>
        <v>4BFCharletonMendes</v>
      </c>
      <c r="D473" s="268" t="str">
        <f>N473&amp;COUNTIF(N$4:$N473,N473)</f>
        <v>4243416</v>
      </c>
      <c r="E473" s="268" t="str">
        <f>F473&amp;COUNTIF(F$4:$F473,F473)</f>
        <v>424344BF7</v>
      </c>
      <c r="F473" s="268" t="str">
        <f t="shared" si="231"/>
        <v>424344BF</v>
      </c>
      <c r="G473" s="249" t="str">
        <f>I473&amp;COUNTIF($I$4:I473,I473)</f>
        <v>4BF55</v>
      </c>
      <c r="I473" s="249" t="s">
        <v>0</v>
      </c>
      <c r="J473" s="249" t="s">
        <v>597</v>
      </c>
      <c r="K473" s="249" t="s">
        <v>598</v>
      </c>
      <c r="L473" s="249" t="s">
        <v>549</v>
      </c>
      <c r="M473" s="249">
        <v>14.29</v>
      </c>
      <c r="N473" s="268">
        <v>42434</v>
      </c>
      <c r="O473" s="241"/>
      <c r="S473" s="249" t="str">
        <f t="shared" si="232"/>
        <v>-</v>
      </c>
      <c r="T473" s="249" t="str">
        <f t="shared" si="222"/>
        <v>4EX470</v>
      </c>
      <c r="U473" s="249">
        <v>470</v>
      </c>
      <c r="V473" s="249">
        <f t="shared" si="223"/>
        <v>0</v>
      </c>
      <c r="W473" s="249">
        <f t="shared" si="224"/>
        <v>0</v>
      </c>
      <c r="X473" s="249">
        <f t="shared" si="225"/>
        <v>0</v>
      </c>
      <c r="Y473" s="249">
        <f t="shared" si="226"/>
        <v>0</v>
      </c>
      <c r="Z473" s="249" t="str">
        <f t="shared" si="227"/>
        <v>-</v>
      </c>
      <c r="AA473" s="268">
        <f t="shared" si="228"/>
        <v>0</v>
      </c>
      <c r="AB473" s="269"/>
    </row>
    <row r="474" spans="1:28" x14ac:dyDescent="0.3">
      <c r="A474" s="249" t="str">
        <f>B474&amp;COUNTIF(B$4:$B474,B474)</f>
        <v>2016138</v>
      </c>
      <c r="B474" s="249">
        <f t="shared" si="229"/>
        <v>2016</v>
      </c>
      <c r="C474" s="249" t="str">
        <f t="shared" si="230"/>
        <v>4BFHendrikBarnard</v>
      </c>
      <c r="D474" s="268" t="str">
        <f>N474&amp;COUNTIF(N$4:$N474,N474)</f>
        <v>4243417</v>
      </c>
      <c r="E474" s="268" t="str">
        <f>F474&amp;COUNTIF(F$4:$F474,F474)</f>
        <v>424344BF8</v>
      </c>
      <c r="F474" s="268" t="str">
        <f t="shared" si="231"/>
        <v>424344BF</v>
      </c>
      <c r="G474" s="249" t="str">
        <f>I474&amp;COUNTIF($I$4:I474,I474)</f>
        <v>4BF56</v>
      </c>
      <c r="I474" s="249" t="s">
        <v>0</v>
      </c>
      <c r="J474" s="249" t="s">
        <v>801</v>
      </c>
      <c r="K474" s="249" t="s">
        <v>174</v>
      </c>
      <c r="L474" s="249" t="s">
        <v>560</v>
      </c>
      <c r="M474" s="249">
        <v>14.438000000000001</v>
      </c>
      <c r="N474" s="268">
        <v>42434</v>
      </c>
      <c r="O474" s="241"/>
      <c r="S474" s="249" t="str">
        <f t="shared" si="232"/>
        <v>-</v>
      </c>
      <c r="T474" s="249" t="str">
        <f t="shared" si="222"/>
        <v>4EX471</v>
      </c>
      <c r="U474" s="249">
        <v>471</v>
      </c>
      <c r="V474" s="249">
        <f t="shared" si="223"/>
        <v>0</v>
      </c>
      <c r="W474" s="249">
        <f t="shared" si="224"/>
        <v>0</v>
      </c>
      <c r="X474" s="249">
        <f t="shared" si="225"/>
        <v>0</v>
      </c>
      <c r="Y474" s="249">
        <f t="shared" si="226"/>
        <v>0</v>
      </c>
      <c r="Z474" s="249" t="str">
        <f t="shared" si="227"/>
        <v>-</v>
      </c>
      <c r="AA474" s="268">
        <f t="shared" si="228"/>
        <v>0</v>
      </c>
      <c r="AB474" s="269"/>
    </row>
    <row r="475" spans="1:28" x14ac:dyDescent="0.3">
      <c r="A475" s="249" t="str">
        <f>B475&amp;COUNTIF(B$4:$B475,B475)</f>
        <v>2016139</v>
      </c>
      <c r="B475" s="249">
        <f t="shared" si="229"/>
        <v>2016</v>
      </c>
      <c r="C475" s="249" t="str">
        <f t="shared" si="230"/>
        <v>4BFKobusBarkhuizen</v>
      </c>
      <c r="D475" s="268" t="str">
        <f>N475&amp;COUNTIF(N$4:$N475,N475)</f>
        <v>4243418</v>
      </c>
      <c r="E475" s="268" t="str">
        <f>F475&amp;COUNTIF(F$4:$F475,F475)</f>
        <v>424344BF9</v>
      </c>
      <c r="F475" s="268" t="str">
        <f t="shared" si="231"/>
        <v>424344BF</v>
      </c>
      <c r="G475" s="249" t="str">
        <f>I475&amp;COUNTIF($I$4:I475,I475)</f>
        <v>4BF57</v>
      </c>
      <c r="I475" s="249" t="s">
        <v>0</v>
      </c>
      <c r="J475" s="249" t="s">
        <v>802</v>
      </c>
      <c r="K475" s="249" t="s">
        <v>803</v>
      </c>
      <c r="L475" s="249" t="s">
        <v>561</v>
      </c>
      <c r="M475" s="249">
        <v>14.666</v>
      </c>
      <c r="N475" s="268">
        <v>42434</v>
      </c>
      <c r="O475" s="241"/>
      <c r="S475" s="249" t="str">
        <f t="shared" si="232"/>
        <v>-</v>
      </c>
      <c r="T475" s="249" t="str">
        <f t="shared" si="222"/>
        <v>4EX472</v>
      </c>
      <c r="U475" s="249">
        <v>472</v>
      </c>
      <c r="V475" s="249">
        <f t="shared" si="223"/>
        <v>0</v>
      </c>
      <c r="W475" s="249">
        <f t="shared" si="224"/>
        <v>0</v>
      </c>
      <c r="X475" s="249">
        <f t="shared" si="225"/>
        <v>0</v>
      </c>
      <c r="Y475" s="249">
        <f t="shared" si="226"/>
        <v>0</v>
      </c>
      <c r="Z475" s="249" t="str">
        <f t="shared" si="227"/>
        <v>-</v>
      </c>
      <c r="AA475" s="268">
        <f t="shared" si="228"/>
        <v>0</v>
      </c>
      <c r="AB475" s="269"/>
    </row>
    <row r="476" spans="1:28" x14ac:dyDescent="0.3">
      <c r="A476" s="249" t="str">
        <f>B476&amp;COUNTIF(B$4:$B476,B476)</f>
        <v>2016140</v>
      </c>
      <c r="B476" s="249">
        <f t="shared" si="229"/>
        <v>2016</v>
      </c>
      <c r="C476" s="249" t="str">
        <f t="shared" si="230"/>
        <v>4BFLesterNzo</v>
      </c>
      <c r="D476" s="268" t="str">
        <f>N476&amp;COUNTIF(N$4:$N476,N476)</f>
        <v>4243419</v>
      </c>
      <c r="E476" s="268" t="str">
        <f>F476&amp;COUNTIF(F$4:$F476,F476)</f>
        <v>424344BF10</v>
      </c>
      <c r="F476" s="268" t="str">
        <f t="shared" si="231"/>
        <v>424344BF</v>
      </c>
      <c r="G476" s="249" t="str">
        <f>I476&amp;COUNTIF($I$4:I476,I476)</f>
        <v>4BF58</v>
      </c>
      <c r="I476" s="249" t="s">
        <v>0</v>
      </c>
      <c r="J476" s="249" t="s">
        <v>804</v>
      </c>
      <c r="K476" s="249" t="s">
        <v>805</v>
      </c>
      <c r="L476" s="249" t="s">
        <v>562</v>
      </c>
      <c r="M476" s="249">
        <v>15.026999999999999</v>
      </c>
      <c r="N476" s="268">
        <v>42434</v>
      </c>
      <c r="O476" s="241"/>
      <c r="S476" s="249" t="str">
        <f t="shared" si="232"/>
        <v>-</v>
      </c>
      <c r="T476" s="249" t="str">
        <f t="shared" si="222"/>
        <v>4EX473</v>
      </c>
      <c r="U476" s="249">
        <v>473</v>
      </c>
      <c r="V476" s="249">
        <f t="shared" si="223"/>
        <v>0</v>
      </c>
      <c r="W476" s="249">
        <f t="shared" si="224"/>
        <v>0</v>
      </c>
      <c r="X476" s="249">
        <f t="shared" si="225"/>
        <v>0</v>
      </c>
      <c r="Y476" s="249">
        <f t="shared" si="226"/>
        <v>0</v>
      </c>
      <c r="Z476" s="249" t="str">
        <f t="shared" si="227"/>
        <v>-</v>
      </c>
      <c r="AA476" s="268">
        <f t="shared" si="228"/>
        <v>0</v>
      </c>
      <c r="AB476" s="269"/>
    </row>
    <row r="477" spans="1:28" x14ac:dyDescent="0.3">
      <c r="A477" s="249" t="str">
        <f>B477&amp;COUNTIF(B$4:$B477,B477)</f>
        <v>2016141</v>
      </c>
      <c r="B477" s="249">
        <f t="shared" si="229"/>
        <v>2016</v>
      </c>
      <c r="C477" s="249" t="str">
        <f t="shared" si="230"/>
        <v>4BFMarioWillemse</v>
      </c>
      <c r="D477" s="268" t="str">
        <f>N477&amp;COUNTIF(N$4:$N477,N477)</f>
        <v>4243420</v>
      </c>
      <c r="E477" s="268" t="str">
        <f>F477&amp;COUNTIF(F$4:$F477,F477)</f>
        <v>424344BF11</v>
      </c>
      <c r="F477" s="268" t="str">
        <f t="shared" si="231"/>
        <v>424344BF</v>
      </c>
      <c r="G477" s="249" t="str">
        <f>I477&amp;COUNTIF($I$4:I477,I477)</f>
        <v>4BF59</v>
      </c>
      <c r="I477" s="249" t="s">
        <v>0</v>
      </c>
      <c r="J477" s="249" t="s">
        <v>771</v>
      </c>
      <c r="K477" s="249" t="s">
        <v>806</v>
      </c>
      <c r="L477" s="249" t="s">
        <v>563</v>
      </c>
      <c r="M477" s="249">
        <v>15.885</v>
      </c>
      <c r="N477" s="268">
        <v>42434</v>
      </c>
      <c r="O477" s="241"/>
      <c r="S477" s="249" t="str">
        <f t="shared" si="232"/>
        <v>-</v>
      </c>
      <c r="T477" s="249" t="str">
        <f t="shared" si="222"/>
        <v>4EX474</v>
      </c>
      <c r="U477" s="249">
        <v>474</v>
      </c>
      <c r="V477" s="249">
        <f t="shared" si="223"/>
        <v>0</v>
      </c>
      <c r="W477" s="249">
        <f t="shared" si="224"/>
        <v>0</v>
      </c>
      <c r="X477" s="249">
        <f t="shared" si="225"/>
        <v>0</v>
      </c>
      <c r="Y477" s="249">
        <f t="shared" si="226"/>
        <v>0</v>
      </c>
      <c r="Z477" s="249" t="str">
        <f t="shared" si="227"/>
        <v>-</v>
      </c>
      <c r="AA477" s="268">
        <f t="shared" si="228"/>
        <v>0</v>
      </c>
      <c r="AB477" s="269"/>
    </row>
    <row r="478" spans="1:28" x14ac:dyDescent="0.3">
      <c r="A478" s="249" t="str">
        <f>B478&amp;COUNTIF(B$4:$B478,B478)</f>
        <v>2016142</v>
      </c>
      <c r="B478" s="249">
        <f t="shared" si="229"/>
        <v>2016</v>
      </c>
      <c r="C478" s="249" t="str">
        <f t="shared" si="230"/>
        <v>4CFNazeemSirkhotte</v>
      </c>
      <c r="D478" s="268" t="str">
        <f>N478&amp;COUNTIF(N$4:$N478,N478)</f>
        <v>4243421</v>
      </c>
      <c r="E478" s="268" t="str">
        <f>F478&amp;COUNTIF(F$4:$F478,F478)</f>
        <v>424344CF1</v>
      </c>
      <c r="F478" s="268" t="str">
        <f t="shared" si="231"/>
        <v>424344CF</v>
      </c>
      <c r="G478" s="249" t="str">
        <f>I478&amp;COUNTIF($I$4:I478,I478)</f>
        <v>4CF3</v>
      </c>
      <c r="I478" s="249" t="s">
        <v>127</v>
      </c>
      <c r="J478" s="249" t="s">
        <v>251</v>
      </c>
      <c r="K478" s="249" t="s">
        <v>252</v>
      </c>
      <c r="L478" s="249" t="s">
        <v>486</v>
      </c>
      <c r="M478" s="249">
        <v>12.025</v>
      </c>
      <c r="N478" s="268">
        <v>42434</v>
      </c>
      <c r="O478" s="241"/>
      <c r="S478" s="249" t="str">
        <f t="shared" si="232"/>
        <v>-</v>
      </c>
      <c r="T478" s="249" t="str">
        <f t="shared" si="222"/>
        <v>4EX475</v>
      </c>
      <c r="U478" s="249">
        <v>475</v>
      </c>
      <c r="V478" s="249">
        <f t="shared" si="223"/>
        <v>0</v>
      </c>
      <c r="W478" s="249">
        <f t="shared" si="224"/>
        <v>0</v>
      </c>
      <c r="X478" s="249">
        <f t="shared" si="225"/>
        <v>0</v>
      </c>
      <c r="Y478" s="249">
        <f t="shared" si="226"/>
        <v>0</v>
      </c>
      <c r="Z478" s="249" t="str">
        <f t="shared" si="227"/>
        <v>-</v>
      </c>
      <c r="AA478" s="268">
        <f t="shared" si="228"/>
        <v>0</v>
      </c>
      <c r="AB478" s="269"/>
    </row>
    <row r="479" spans="1:28" x14ac:dyDescent="0.3">
      <c r="A479" s="249" t="str">
        <f>B479&amp;COUNTIF(B$4:$B479,B479)</f>
        <v>2016143</v>
      </c>
      <c r="B479" s="249">
        <f t="shared" si="229"/>
        <v>2016</v>
      </c>
      <c r="C479" s="249" t="str">
        <f t="shared" si="230"/>
        <v>4CFJacquesBarnard</v>
      </c>
      <c r="D479" s="268" t="str">
        <f>N479&amp;COUNTIF(N$4:$N479,N479)</f>
        <v>4243422</v>
      </c>
      <c r="E479" s="268" t="str">
        <f>F479&amp;COUNTIF(F$4:$F479,F479)</f>
        <v>424344CF2</v>
      </c>
      <c r="F479" s="268" t="str">
        <f t="shared" si="231"/>
        <v>424344CF</v>
      </c>
      <c r="G479" s="249" t="str">
        <f>I479&amp;COUNTIF($I$4:I479,I479)</f>
        <v>4CF4</v>
      </c>
      <c r="I479" s="249" t="s">
        <v>127</v>
      </c>
      <c r="J479" s="249" t="s">
        <v>210</v>
      </c>
      <c r="K479" s="249" t="s">
        <v>174</v>
      </c>
      <c r="L479" s="249" t="s">
        <v>435</v>
      </c>
      <c r="M479" s="249">
        <v>13.278</v>
      </c>
      <c r="N479" s="268">
        <v>42434</v>
      </c>
      <c r="O479" s="241"/>
      <c r="S479" s="249" t="str">
        <f t="shared" si="232"/>
        <v>-</v>
      </c>
      <c r="T479" s="249" t="str">
        <f t="shared" si="222"/>
        <v>4EX476</v>
      </c>
      <c r="U479" s="249">
        <v>476</v>
      </c>
      <c r="V479" s="249">
        <f t="shared" si="223"/>
        <v>0</v>
      </c>
      <c r="W479" s="249">
        <f t="shared" si="224"/>
        <v>0</v>
      </c>
      <c r="X479" s="249">
        <f t="shared" si="225"/>
        <v>0</v>
      </c>
      <c r="Y479" s="249">
        <f t="shared" si="226"/>
        <v>0</v>
      </c>
      <c r="Z479" s="249" t="str">
        <f t="shared" si="227"/>
        <v>-</v>
      </c>
      <c r="AA479" s="268">
        <f t="shared" si="228"/>
        <v>0</v>
      </c>
      <c r="AB479" s="269"/>
    </row>
    <row r="480" spans="1:28" x14ac:dyDescent="0.3">
      <c r="A480" s="249" t="str">
        <f>B480&amp;COUNTIF(B$4:$B480,B480)</f>
        <v>2016144</v>
      </c>
      <c r="B480" s="249">
        <f t="shared" si="229"/>
        <v>2016</v>
      </c>
      <c r="C480" s="249" t="str">
        <f t="shared" si="230"/>
        <v>4CRJuanPretorius</v>
      </c>
      <c r="D480" s="268" t="str">
        <f>N480&amp;COUNTIF(N$4:$N480,N480)</f>
        <v>4243423</v>
      </c>
      <c r="E480" s="268" t="str">
        <f>F480&amp;COUNTIF(F$4:$F480,F480)</f>
        <v>424344CR1</v>
      </c>
      <c r="F480" s="268" t="str">
        <f t="shared" si="231"/>
        <v>424344CR</v>
      </c>
      <c r="G480" s="249" t="str">
        <f>I480&amp;COUNTIF($I$4:I480,I480)</f>
        <v>4CR6</v>
      </c>
      <c r="I480" s="249" t="s">
        <v>128</v>
      </c>
      <c r="J480" s="249" t="s">
        <v>709</v>
      </c>
      <c r="K480" s="249" t="s">
        <v>239</v>
      </c>
      <c r="L480" s="249" t="s">
        <v>387</v>
      </c>
      <c r="M480" s="249">
        <v>11.689</v>
      </c>
      <c r="N480" s="268">
        <v>42434</v>
      </c>
      <c r="O480" s="241"/>
      <c r="S480" s="249" t="str">
        <f t="shared" si="232"/>
        <v>-</v>
      </c>
      <c r="T480" s="249" t="str">
        <f t="shared" si="222"/>
        <v>4EX477</v>
      </c>
      <c r="U480" s="249">
        <v>477</v>
      </c>
      <c r="V480" s="249">
        <f t="shared" si="223"/>
        <v>0</v>
      </c>
      <c r="W480" s="249">
        <f t="shared" si="224"/>
        <v>0</v>
      </c>
      <c r="X480" s="249">
        <f t="shared" si="225"/>
        <v>0</v>
      </c>
      <c r="Y480" s="249">
        <f t="shared" si="226"/>
        <v>0</v>
      </c>
      <c r="Z480" s="249" t="str">
        <f t="shared" si="227"/>
        <v>-</v>
      </c>
      <c r="AA480" s="268">
        <f t="shared" si="228"/>
        <v>0</v>
      </c>
      <c r="AB480" s="269"/>
    </row>
    <row r="481" spans="1:28" x14ac:dyDescent="0.3">
      <c r="A481" s="249" t="str">
        <f>B481&amp;COUNTIF(B$4:$B481,B481)</f>
        <v>2016145</v>
      </c>
      <c r="B481" s="249">
        <f t="shared" si="229"/>
        <v>2016</v>
      </c>
      <c r="C481" s="249" t="str">
        <f t="shared" si="230"/>
        <v>4CRMohamedShaik</v>
      </c>
      <c r="D481" s="268" t="str">
        <f>N481&amp;COUNTIF(N$4:$N481,N481)</f>
        <v>4243424</v>
      </c>
      <c r="E481" s="268" t="str">
        <f>F481&amp;COUNTIF(F$4:$F481,F481)</f>
        <v>424344CR2</v>
      </c>
      <c r="F481" s="268" t="str">
        <f t="shared" si="231"/>
        <v>424344CR</v>
      </c>
      <c r="G481" s="249" t="str">
        <f>I481&amp;COUNTIF($I$4:I481,I481)</f>
        <v>4CR7</v>
      </c>
      <c r="I481" s="249" t="s">
        <v>128</v>
      </c>
      <c r="J481" s="249" t="s">
        <v>755</v>
      </c>
      <c r="K481" s="249" t="s">
        <v>756</v>
      </c>
      <c r="L481" s="249" t="s">
        <v>387</v>
      </c>
      <c r="M481" s="249">
        <v>11.798999999999999</v>
      </c>
      <c r="N481" s="268">
        <v>42434</v>
      </c>
      <c r="O481" s="241"/>
      <c r="S481" s="249" t="str">
        <f t="shared" si="232"/>
        <v>-</v>
      </c>
      <c r="T481" s="249" t="str">
        <f t="shared" si="222"/>
        <v>4EX478</v>
      </c>
      <c r="U481" s="249">
        <v>478</v>
      </c>
      <c r="V481" s="249">
        <f t="shared" si="223"/>
        <v>0</v>
      </c>
      <c r="W481" s="249">
        <f t="shared" si="224"/>
        <v>0</v>
      </c>
      <c r="X481" s="249">
        <f t="shared" si="225"/>
        <v>0</v>
      </c>
      <c r="Y481" s="249">
        <f t="shared" si="226"/>
        <v>0</v>
      </c>
      <c r="Z481" s="249" t="str">
        <f t="shared" si="227"/>
        <v>-</v>
      </c>
      <c r="AA481" s="268">
        <f t="shared" si="228"/>
        <v>0</v>
      </c>
      <c r="AB481" s="269"/>
    </row>
    <row r="482" spans="1:28" x14ac:dyDescent="0.3">
      <c r="A482" s="249" t="str">
        <f>B482&amp;COUNTIF(B$4:$B482,B482)</f>
        <v>2016146</v>
      </c>
      <c r="B482" s="249">
        <f t="shared" si="229"/>
        <v>2016</v>
      </c>
      <c r="C482" s="249" t="str">
        <f t="shared" si="230"/>
        <v>4CRWillieFouche</v>
      </c>
      <c r="D482" s="268" t="str">
        <f>N482&amp;COUNTIF(N$4:$N482,N482)</f>
        <v>4243425</v>
      </c>
      <c r="E482" s="268" t="str">
        <f>F482&amp;COUNTIF(F$4:$F482,F482)</f>
        <v>424344CR3</v>
      </c>
      <c r="F482" s="268" t="str">
        <f t="shared" si="231"/>
        <v>424344CR</v>
      </c>
      <c r="G482" s="249" t="str">
        <f>I482&amp;COUNTIF($I$4:I482,I482)</f>
        <v>4CR8</v>
      </c>
      <c r="I482" s="249" t="s">
        <v>128</v>
      </c>
      <c r="J482" s="249" t="s">
        <v>195</v>
      </c>
      <c r="K482" s="249" t="s">
        <v>196</v>
      </c>
      <c r="L482" s="249" t="s">
        <v>467</v>
      </c>
      <c r="M482" s="249">
        <v>11.849</v>
      </c>
      <c r="N482" s="268">
        <v>42434</v>
      </c>
      <c r="O482" s="241"/>
      <c r="S482" s="249" t="str">
        <f t="shared" si="232"/>
        <v>-</v>
      </c>
      <c r="T482" s="249" t="str">
        <f t="shared" si="222"/>
        <v>4EX479</v>
      </c>
      <c r="U482" s="249">
        <v>479</v>
      </c>
      <c r="V482" s="249">
        <f t="shared" si="223"/>
        <v>0</v>
      </c>
      <c r="W482" s="249">
        <f t="shared" si="224"/>
        <v>0</v>
      </c>
      <c r="X482" s="249">
        <f t="shared" si="225"/>
        <v>0</v>
      </c>
      <c r="Y482" s="249">
        <f t="shared" si="226"/>
        <v>0</v>
      </c>
      <c r="Z482" s="249" t="str">
        <f t="shared" si="227"/>
        <v>-</v>
      </c>
      <c r="AA482" s="268">
        <f t="shared" si="228"/>
        <v>0</v>
      </c>
      <c r="AB482" s="269"/>
    </row>
    <row r="483" spans="1:28" x14ac:dyDescent="0.3">
      <c r="A483" s="249" t="str">
        <f>B483&amp;COUNTIF(B$4:$B483,B483)</f>
        <v>2016147</v>
      </c>
      <c r="B483" s="249">
        <f t="shared" si="229"/>
        <v>2016</v>
      </c>
      <c r="C483" s="249" t="str">
        <f t="shared" si="230"/>
        <v>4SWafqiLillah</v>
      </c>
      <c r="D483" s="268" t="str">
        <f>N483&amp;COUNTIF(N$4:$N483,N483)</f>
        <v>4243426</v>
      </c>
      <c r="E483" s="268" t="str">
        <f>F483&amp;COUNTIF(F$4:$F483,F483)</f>
        <v>424344S1</v>
      </c>
      <c r="F483" s="268" t="str">
        <f t="shared" si="231"/>
        <v>424344S</v>
      </c>
      <c r="G483" s="249" t="str">
        <f>I483&amp;COUNTIF($I$4:I483,I483)</f>
        <v>4S44</v>
      </c>
      <c r="I483" s="249" t="s">
        <v>4</v>
      </c>
      <c r="J483" s="249" t="s">
        <v>807</v>
      </c>
      <c r="K483" s="249" t="s">
        <v>808</v>
      </c>
      <c r="L483" s="249" t="s">
        <v>564</v>
      </c>
      <c r="M483" s="249">
        <v>13.522</v>
      </c>
      <c r="N483" s="268">
        <v>42434</v>
      </c>
      <c r="O483" s="241"/>
      <c r="S483" s="249" t="str">
        <f t="shared" si="232"/>
        <v>-</v>
      </c>
      <c r="T483" s="249" t="str">
        <f t="shared" si="222"/>
        <v>4EX480</v>
      </c>
      <c r="U483" s="249">
        <v>480</v>
      </c>
      <c r="V483" s="249">
        <f t="shared" si="223"/>
        <v>0</v>
      </c>
      <c r="W483" s="249">
        <f t="shared" si="224"/>
        <v>0</v>
      </c>
      <c r="X483" s="249">
        <f t="shared" si="225"/>
        <v>0</v>
      </c>
      <c r="Y483" s="249">
        <f t="shared" si="226"/>
        <v>0</v>
      </c>
      <c r="Z483" s="249" t="str">
        <f t="shared" si="227"/>
        <v>-</v>
      </c>
      <c r="AA483" s="268">
        <f t="shared" si="228"/>
        <v>0</v>
      </c>
      <c r="AB483" s="269"/>
    </row>
    <row r="484" spans="1:28" x14ac:dyDescent="0.3">
      <c r="A484" s="249" t="str">
        <f>B484&amp;COUNTIF(B$4:$B484,B484)</f>
        <v>2016148</v>
      </c>
      <c r="B484" s="249">
        <f t="shared" si="229"/>
        <v>2016</v>
      </c>
      <c r="C484" s="249" t="str">
        <f t="shared" si="230"/>
        <v>4SZiyaadSolomon</v>
      </c>
      <c r="D484" s="268" t="str">
        <f>N484&amp;COUNTIF(N$4:$N484,N484)</f>
        <v>4243427</v>
      </c>
      <c r="E484" s="268" t="str">
        <f>F484&amp;COUNTIF(F$4:$F484,F484)</f>
        <v>424344S2</v>
      </c>
      <c r="F484" s="268" t="str">
        <f t="shared" si="231"/>
        <v>424344S</v>
      </c>
      <c r="G484" s="249" t="str">
        <f>I484&amp;COUNTIF($I$4:I484,I484)</f>
        <v>4S45</v>
      </c>
      <c r="I484" s="249" t="s">
        <v>4</v>
      </c>
      <c r="J484" s="249" t="s">
        <v>680</v>
      </c>
      <c r="K484" s="249" t="s">
        <v>681</v>
      </c>
      <c r="L484" s="249" t="s">
        <v>446</v>
      </c>
      <c r="M484" s="249">
        <v>13.968</v>
      </c>
      <c r="N484" s="268">
        <v>42434</v>
      </c>
      <c r="O484" s="241"/>
      <c r="S484" s="249" t="str">
        <f t="shared" si="232"/>
        <v>-</v>
      </c>
      <c r="T484" s="249" t="str">
        <f t="shared" si="222"/>
        <v>4EX481</v>
      </c>
      <c r="U484" s="249">
        <v>481</v>
      </c>
      <c r="V484" s="249">
        <f t="shared" si="223"/>
        <v>0</v>
      </c>
      <c r="W484" s="249">
        <f t="shared" si="224"/>
        <v>0</v>
      </c>
      <c r="X484" s="249">
        <f t="shared" si="225"/>
        <v>0</v>
      </c>
      <c r="Y484" s="249">
        <f t="shared" si="226"/>
        <v>0</v>
      </c>
      <c r="Z484" s="249" t="str">
        <f t="shared" si="227"/>
        <v>-</v>
      </c>
      <c r="AA484" s="268">
        <f t="shared" si="228"/>
        <v>0</v>
      </c>
      <c r="AB484" s="269"/>
    </row>
    <row r="485" spans="1:28" x14ac:dyDescent="0.3">
      <c r="A485" s="249" t="str">
        <f>B485&amp;COUNTIF(B$4:$B485,B485)</f>
        <v>2016149</v>
      </c>
      <c r="B485" s="249">
        <f t="shared" si="229"/>
        <v>2016</v>
      </c>
      <c r="C485" s="249" t="str">
        <f t="shared" si="230"/>
        <v>4SJacquesFourie</v>
      </c>
      <c r="D485" s="268" t="str">
        <f>N485&amp;COUNTIF(N$4:$N485,N485)</f>
        <v>4243428</v>
      </c>
      <c r="E485" s="268" t="str">
        <f>F485&amp;COUNTIF(F$4:$F485,F485)</f>
        <v>424344S3</v>
      </c>
      <c r="F485" s="268" t="str">
        <f t="shared" si="231"/>
        <v>424344S</v>
      </c>
      <c r="G485" s="249" t="str">
        <f>I485&amp;COUNTIF($I$4:I485,I485)</f>
        <v>4S46</v>
      </c>
      <c r="I485" s="249" t="s">
        <v>4</v>
      </c>
      <c r="J485" s="249" t="s">
        <v>210</v>
      </c>
      <c r="K485" s="249" t="s">
        <v>657</v>
      </c>
      <c r="L485" s="249" t="s">
        <v>465</v>
      </c>
      <c r="M485" s="249">
        <v>14.029</v>
      </c>
      <c r="N485" s="268">
        <v>42434</v>
      </c>
      <c r="O485" s="241"/>
      <c r="S485" s="249" t="str">
        <f t="shared" si="232"/>
        <v>-</v>
      </c>
      <c r="T485" s="249" t="str">
        <f t="shared" si="222"/>
        <v>4EX482</v>
      </c>
      <c r="U485" s="249">
        <v>482</v>
      </c>
      <c r="V485" s="249">
        <f t="shared" si="223"/>
        <v>0</v>
      </c>
      <c r="W485" s="249">
        <f t="shared" si="224"/>
        <v>0</v>
      </c>
      <c r="X485" s="249">
        <f t="shared" si="225"/>
        <v>0</v>
      </c>
      <c r="Y485" s="249">
        <f t="shared" si="226"/>
        <v>0</v>
      </c>
      <c r="Z485" s="249" t="str">
        <f t="shared" si="227"/>
        <v>-</v>
      </c>
      <c r="AA485" s="268">
        <f t="shared" si="228"/>
        <v>0</v>
      </c>
      <c r="AB485" s="269"/>
    </row>
    <row r="486" spans="1:28" x14ac:dyDescent="0.3">
      <c r="A486" s="249" t="str">
        <f>B486&amp;COUNTIF(B$4:$B486,B486)</f>
        <v>2016150</v>
      </c>
      <c r="B486" s="249">
        <f t="shared" si="229"/>
        <v>2016</v>
      </c>
      <c r="C486" s="249" t="str">
        <f t="shared" si="230"/>
        <v>5AWDAmishRaga</v>
      </c>
      <c r="D486" s="268" t="str">
        <f>N486&amp;COUNTIF(N$4:$N486,N486)</f>
        <v>4243429</v>
      </c>
      <c r="E486" s="268" t="str">
        <f>F486&amp;COUNTIF(F$4:$F486,F486)</f>
        <v>424345AWD1</v>
      </c>
      <c r="F486" s="268" t="str">
        <f t="shared" si="231"/>
        <v>424345AWD</v>
      </c>
      <c r="G486" s="249" t="str">
        <f>I486&amp;COUNTIF($I$4:I486,I486)</f>
        <v>5AWD7</v>
      </c>
      <c r="I486" s="249" t="s">
        <v>132</v>
      </c>
      <c r="J486" s="249" t="s">
        <v>594</v>
      </c>
      <c r="K486" s="249" t="s">
        <v>595</v>
      </c>
      <c r="L486" s="249" t="s">
        <v>565</v>
      </c>
      <c r="M486" s="249">
        <v>11.670999999999999</v>
      </c>
      <c r="N486" s="268">
        <v>42434</v>
      </c>
      <c r="O486" s="241"/>
      <c r="S486" s="249" t="str">
        <f t="shared" si="232"/>
        <v>-</v>
      </c>
      <c r="T486" s="249" t="str">
        <f t="shared" si="222"/>
        <v>4EX483</v>
      </c>
      <c r="U486" s="249">
        <v>483</v>
      </c>
      <c r="V486" s="249">
        <f t="shared" si="223"/>
        <v>0</v>
      </c>
      <c r="W486" s="249">
        <f t="shared" si="224"/>
        <v>0</v>
      </c>
      <c r="X486" s="249">
        <f t="shared" si="225"/>
        <v>0</v>
      </c>
      <c r="Y486" s="249">
        <f t="shared" si="226"/>
        <v>0</v>
      </c>
      <c r="Z486" s="249" t="str">
        <f t="shared" si="227"/>
        <v>-</v>
      </c>
      <c r="AA486" s="268">
        <f t="shared" si="228"/>
        <v>0</v>
      </c>
      <c r="AB486" s="269"/>
    </row>
    <row r="487" spans="1:28" x14ac:dyDescent="0.3">
      <c r="A487" s="249" t="str">
        <f>B487&amp;COUNTIF(B$4:$B487,B487)</f>
        <v>2016151</v>
      </c>
      <c r="B487" s="249">
        <f t="shared" si="229"/>
        <v>2016</v>
      </c>
      <c r="C487" s="249" t="str">
        <f t="shared" si="230"/>
        <v>6AFadinWilson</v>
      </c>
      <c r="D487" s="268" t="str">
        <f>N487&amp;COUNTIF(N$4:$N487,N487)</f>
        <v>4243430</v>
      </c>
      <c r="E487" s="268" t="str">
        <f>F487&amp;COUNTIF(F$4:$F487,F487)</f>
        <v>424346AF1</v>
      </c>
      <c r="F487" s="268" t="str">
        <f t="shared" si="231"/>
        <v>424346AF</v>
      </c>
      <c r="G487" s="249" t="str">
        <f>I487&amp;COUNTIF($I$4:I487,I487)</f>
        <v>6AF1</v>
      </c>
      <c r="I487" s="249" t="s">
        <v>566</v>
      </c>
      <c r="J487" s="249" t="s">
        <v>809</v>
      </c>
      <c r="K487" s="249" t="s">
        <v>810</v>
      </c>
      <c r="L487" s="249" t="s">
        <v>567</v>
      </c>
      <c r="M487" s="249">
        <v>15.525</v>
      </c>
      <c r="N487" s="268">
        <v>42434</v>
      </c>
      <c r="O487" s="241"/>
      <c r="S487" s="249" t="str">
        <f t="shared" si="232"/>
        <v>-</v>
      </c>
      <c r="T487" s="249" t="str">
        <f t="shared" si="222"/>
        <v>4EX484</v>
      </c>
      <c r="U487" s="249">
        <v>484</v>
      </c>
      <c r="V487" s="249">
        <f t="shared" si="223"/>
        <v>0</v>
      </c>
      <c r="W487" s="249">
        <f t="shared" si="224"/>
        <v>0</v>
      </c>
      <c r="X487" s="249">
        <f t="shared" si="225"/>
        <v>0</v>
      </c>
      <c r="Y487" s="249">
        <f t="shared" si="226"/>
        <v>0</v>
      </c>
      <c r="Z487" s="249" t="str">
        <f t="shared" si="227"/>
        <v>-</v>
      </c>
      <c r="AA487" s="268">
        <f t="shared" si="228"/>
        <v>0</v>
      </c>
      <c r="AB487" s="269"/>
    </row>
    <row r="488" spans="1:28" x14ac:dyDescent="0.3">
      <c r="A488" s="249" t="str">
        <f>B488&amp;COUNTIF(B$4:$B488,B488)</f>
        <v>2016152</v>
      </c>
      <c r="B488" s="249">
        <f t="shared" si="229"/>
        <v>2016</v>
      </c>
      <c r="C488" s="249" t="str">
        <f t="shared" si="230"/>
        <v>6ARTashriqRasdien</v>
      </c>
      <c r="D488" s="268" t="str">
        <f>N488&amp;COUNTIF(N$4:$N488,N488)</f>
        <v>4243431</v>
      </c>
      <c r="E488" s="268" t="str">
        <f>F488&amp;COUNTIF(F$4:$F488,F488)</f>
        <v>424346AR1</v>
      </c>
      <c r="F488" s="268" t="str">
        <f t="shared" si="231"/>
        <v>424346AR</v>
      </c>
      <c r="G488" s="249" t="str">
        <f>I488&amp;COUNTIF($I$4:I488,I488)</f>
        <v>6AR16</v>
      </c>
      <c r="I488" s="249" t="s">
        <v>93</v>
      </c>
      <c r="J488" s="249" t="s">
        <v>242</v>
      </c>
      <c r="K488" s="249" t="s">
        <v>243</v>
      </c>
      <c r="L488" s="249" t="s">
        <v>428</v>
      </c>
      <c r="M488" s="249">
        <v>14.519</v>
      </c>
      <c r="N488" s="268">
        <v>42434</v>
      </c>
      <c r="O488" s="241"/>
      <c r="S488" s="249" t="str">
        <f t="shared" si="232"/>
        <v>-</v>
      </c>
      <c r="T488" s="249" t="str">
        <f t="shared" si="222"/>
        <v>4EX485</v>
      </c>
      <c r="U488" s="249">
        <v>485</v>
      </c>
      <c r="V488" s="249">
        <f t="shared" si="223"/>
        <v>0</v>
      </c>
      <c r="W488" s="249">
        <f t="shared" si="224"/>
        <v>0</v>
      </c>
      <c r="X488" s="249">
        <f t="shared" si="225"/>
        <v>0</v>
      </c>
      <c r="Y488" s="249">
        <f t="shared" si="226"/>
        <v>0</v>
      </c>
      <c r="Z488" s="249" t="str">
        <f t="shared" si="227"/>
        <v>-</v>
      </c>
      <c r="AA488" s="268">
        <f t="shared" si="228"/>
        <v>0</v>
      </c>
      <c r="AB488" s="269"/>
    </row>
    <row r="489" spans="1:28" x14ac:dyDescent="0.3">
      <c r="A489" s="249" t="str">
        <f>B489&amp;COUNTIF(B$4:$B489,B489)</f>
        <v>2016153</v>
      </c>
      <c r="B489" s="249">
        <f t="shared" si="229"/>
        <v>2016</v>
      </c>
      <c r="C489" s="249" t="str">
        <f t="shared" si="230"/>
        <v>6AWDClaytonDaniels</v>
      </c>
      <c r="D489" s="268" t="str">
        <f>N489&amp;COUNTIF(N$4:$N489,N489)</f>
        <v>4243432</v>
      </c>
      <c r="E489" s="268" t="str">
        <f>F489&amp;COUNTIF(F$4:$F489,F489)</f>
        <v>424346AWD1</v>
      </c>
      <c r="F489" s="268" t="str">
        <f t="shared" si="231"/>
        <v>424346AWD</v>
      </c>
      <c r="G489" s="249" t="str">
        <f>I489&amp;COUNTIF($I$4:I489,I489)</f>
        <v>6AWD34</v>
      </c>
      <c r="I489" s="249" t="s">
        <v>84</v>
      </c>
      <c r="J489" s="249" t="s">
        <v>186</v>
      </c>
      <c r="K489" s="249" t="s">
        <v>187</v>
      </c>
      <c r="L489" s="249" t="s">
        <v>500</v>
      </c>
      <c r="M489" s="249">
        <v>12.071999999999999</v>
      </c>
      <c r="N489" s="268">
        <v>42434</v>
      </c>
      <c r="O489" s="241"/>
      <c r="S489" s="249" t="str">
        <f t="shared" si="232"/>
        <v>-</v>
      </c>
      <c r="T489" s="249" t="str">
        <f t="shared" si="222"/>
        <v>4EX486</v>
      </c>
      <c r="U489" s="249">
        <v>486</v>
      </c>
      <c r="V489" s="249">
        <f t="shared" si="223"/>
        <v>0</v>
      </c>
      <c r="W489" s="249">
        <f t="shared" si="224"/>
        <v>0</v>
      </c>
      <c r="X489" s="249">
        <f t="shared" si="225"/>
        <v>0</v>
      </c>
      <c r="Y489" s="249">
        <f t="shared" si="226"/>
        <v>0</v>
      </c>
      <c r="Z489" s="249" t="str">
        <f t="shared" si="227"/>
        <v>-</v>
      </c>
      <c r="AA489" s="268">
        <f t="shared" si="228"/>
        <v>0</v>
      </c>
      <c r="AB489" s="269"/>
    </row>
    <row r="490" spans="1:28" x14ac:dyDescent="0.3">
      <c r="A490" s="249" t="str">
        <f>B490&amp;COUNTIF(B$4:$B490,B490)</f>
        <v>2018136</v>
      </c>
      <c r="B490" s="249">
        <f t="shared" si="229"/>
        <v>2018</v>
      </c>
      <c r="C490" s="249" t="str">
        <f t="shared" si="230"/>
        <v>8AJeffGuscott</v>
      </c>
      <c r="D490" s="268" t="str">
        <f>N490&amp;COUNTIF(N$4:$N490,N490)</f>
        <v>4316254</v>
      </c>
      <c r="E490" s="268" t="str">
        <f>F490&amp;COUNTIF(F$4:$F490,F490)</f>
        <v>431628A3</v>
      </c>
      <c r="F490" s="268" t="str">
        <f t="shared" si="231"/>
        <v>431628A</v>
      </c>
      <c r="G490" s="249" t="str">
        <f>I490&amp;COUNTIF($I$4:I490,I490)</f>
        <v>8A17</v>
      </c>
      <c r="I490" s="249" t="s">
        <v>6</v>
      </c>
      <c r="J490" s="249" t="s">
        <v>811</v>
      </c>
      <c r="K490" s="249" t="s">
        <v>202</v>
      </c>
      <c r="L490" s="249" t="s">
        <v>568</v>
      </c>
      <c r="M490" s="249">
        <v>16.05</v>
      </c>
      <c r="N490" s="268">
        <v>43162</v>
      </c>
      <c r="O490" s="241"/>
      <c r="S490" s="249" t="str">
        <f t="shared" si="232"/>
        <v>-</v>
      </c>
      <c r="T490" s="249" t="str">
        <f t="shared" si="222"/>
        <v>4EX487</v>
      </c>
      <c r="U490" s="249">
        <v>487</v>
      </c>
      <c r="V490" s="249">
        <f t="shared" si="223"/>
        <v>0</v>
      </c>
      <c r="W490" s="249">
        <f t="shared" si="224"/>
        <v>0</v>
      </c>
      <c r="X490" s="249">
        <f t="shared" si="225"/>
        <v>0</v>
      </c>
      <c r="Y490" s="249">
        <f t="shared" si="226"/>
        <v>0</v>
      </c>
      <c r="Z490" s="249" t="str">
        <f t="shared" si="227"/>
        <v>-</v>
      </c>
      <c r="AA490" s="268">
        <f t="shared" si="228"/>
        <v>0</v>
      </c>
      <c r="AB490" s="269"/>
    </row>
    <row r="491" spans="1:28" x14ac:dyDescent="0.3">
      <c r="A491" s="249" t="str">
        <f>B491&amp;COUNTIF(B$4:$B491,B491)</f>
        <v>2016154</v>
      </c>
      <c r="B491" s="249">
        <f t="shared" si="229"/>
        <v>2016</v>
      </c>
      <c r="C491" s="249" t="str">
        <f t="shared" si="230"/>
        <v>4EXAshrafRangasamy</v>
      </c>
      <c r="D491" s="268" t="str">
        <f>N491&amp;COUNTIF(N$4:$N491,N491)</f>
        <v>4243433</v>
      </c>
      <c r="E491" s="268" t="str">
        <f>F491&amp;COUNTIF(F$4:$F491,F491)</f>
        <v>424344EX1</v>
      </c>
      <c r="F491" s="268" t="str">
        <f t="shared" si="231"/>
        <v>424344EX</v>
      </c>
      <c r="G491" s="249" t="str">
        <f>I491&amp;COUNTIF($I$4:I491,I491)</f>
        <v>4EX93</v>
      </c>
      <c r="I491" s="249" t="s">
        <v>20</v>
      </c>
      <c r="J491" s="249" t="s">
        <v>240</v>
      </c>
      <c r="K491" s="249" t="s">
        <v>241</v>
      </c>
      <c r="L491" s="249" t="s">
        <v>444</v>
      </c>
      <c r="M491" s="249">
        <v>12.436999999999999</v>
      </c>
      <c r="N491" s="268">
        <v>42434</v>
      </c>
      <c r="O491" s="241"/>
      <c r="S491" s="249" t="str">
        <f t="shared" si="232"/>
        <v>-</v>
      </c>
      <c r="T491" s="249" t="str">
        <f t="shared" si="222"/>
        <v>4EX488</v>
      </c>
      <c r="U491" s="249">
        <v>488</v>
      </c>
      <c r="V491" s="249">
        <f t="shared" si="223"/>
        <v>0</v>
      </c>
      <c r="W491" s="249">
        <f t="shared" si="224"/>
        <v>0</v>
      </c>
      <c r="X491" s="249">
        <f t="shared" si="225"/>
        <v>0</v>
      </c>
      <c r="Y491" s="249">
        <f t="shared" si="226"/>
        <v>0</v>
      </c>
      <c r="Z491" s="249" t="str">
        <f t="shared" si="227"/>
        <v>-</v>
      </c>
      <c r="AA491" s="268">
        <f t="shared" si="228"/>
        <v>0</v>
      </c>
      <c r="AB491" s="269"/>
    </row>
    <row r="492" spans="1:28" x14ac:dyDescent="0.3">
      <c r="A492" s="249" t="str">
        <f>B492&amp;COUNTIF(B$4:$B492,B492)</f>
        <v>2016155</v>
      </c>
      <c r="B492" s="249">
        <f t="shared" si="229"/>
        <v>2016</v>
      </c>
      <c r="C492" s="249" t="str">
        <f t="shared" si="230"/>
        <v>4EXRuanOlivier</v>
      </c>
      <c r="D492" s="268" t="str">
        <f>N492&amp;COUNTIF(N$4:$N492,N492)</f>
        <v>4243434</v>
      </c>
      <c r="E492" s="268" t="str">
        <f>F492&amp;COUNTIF(F$4:$F492,F492)</f>
        <v>424344EX2</v>
      </c>
      <c r="F492" s="268" t="str">
        <f t="shared" si="231"/>
        <v>424344EX</v>
      </c>
      <c r="G492" s="249" t="str">
        <f>I492&amp;COUNTIF($I$4:I492,I492)</f>
        <v>4EX94</v>
      </c>
      <c r="I492" s="249" t="s">
        <v>20</v>
      </c>
      <c r="J492" s="249" t="s">
        <v>572</v>
      </c>
      <c r="K492" s="249" t="s">
        <v>601</v>
      </c>
      <c r="L492" s="249" t="s">
        <v>535</v>
      </c>
      <c r="M492" s="249">
        <v>13.223000000000001</v>
      </c>
      <c r="N492" s="268">
        <v>42434</v>
      </c>
      <c r="O492" s="241"/>
      <c r="S492" s="249" t="str">
        <f t="shared" si="232"/>
        <v>-</v>
      </c>
      <c r="T492" s="249" t="str">
        <f t="shared" si="222"/>
        <v>4EX489</v>
      </c>
      <c r="U492" s="249">
        <v>489</v>
      </c>
      <c r="V492" s="249">
        <f t="shared" si="223"/>
        <v>0</v>
      </c>
      <c r="W492" s="249">
        <f t="shared" si="224"/>
        <v>0</v>
      </c>
      <c r="X492" s="249">
        <f t="shared" si="225"/>
        <v>0</v>
      </c>
      <c r="Y492" s="249">
        <f t="shared" si="226"/>
        <v>0</v>
      </c>
      <c r="Z492" s="249" t="str">
        <f t="shared" si="227"/>
        <v>-</v>
      </c>
      <c r="AA492" s="268">
        <f t="shared" si="228"/>
        <v>0</v>
      </c>
      <c r="AB492" s="269"/>
    </row>
    <row r="493" spans="1:28" x14ac:dyDescent="0.3">
      <c r="A493" s="249" t="str">
        <f>B493&amp;COUNTIF(B$4:$B493,B493)</f>
        <v>2016156</v>
      </c>
      <c r="B493" s="249">
        <f t="shared" si="229"/>
        <v>2016</v>
      </c>
      <c r="C493" s="249" t="str">
        <f t="shared" si="230"/>
        <v>RTGlenLeonie</v>
      </c>
      <c r="D493" s="268" t="str">
        <f>N493&amp;COUNTIF(N$4:$N493,N493)</f>
        <v>4243435</v>
      </c>
      <c r="E493" s="268" t="str">
        <f>F493&amp;COUNTIF(F$4:$F493,F493)</f>
        <v>42434RT1</v>
      </c>
      <c r="F493" s="268" t="str">
        <f t="shared" si="231"/>
        <v>42434RT</v>
      </c>
      <c r="G493" s="249" t="str">
        <f>I493&amp;COUNTIF($I$4:I493,I493)</f>
        <v>RT11</v>
      </c>
      <c r="I493" s="249" t="s">
        <v>2</v>
      </c>
      <c r="J493" s="249" t="s">
        <v>189</v>
      </c>
      <c r="K493" s="249" t="s">
        <v>614</v>
      </c>
      <c r="L493" s="249" t="s">
        <v>456</v>
      </c>
      <c r="M493" s="249">
        <v>11.465999999999999</v>
      </c>
      <c r="N493" s="268">
        <v>42434</v>
      </c>
      <c r="O493" s="241"/>
      <c r="S493" s="249" t="str">
        <f t="shared" si="232"/>
        <v>-</v>
      </c>
      <c r="T493" s="249" t="str">
        <f t="shared" si="222"/>
        <v>4EX490</v>
      </c>
      <c r="U493" s="249">
        <v>490</v>
      </c>
      <c r="V493" s="249">
        <f t="shared" si="223"/>
        <v>0</v>
      </c>
      <c r="W493" s="249">
        <f t="shared" si="224"/>
        <v>0</v>
      </c>
      <c r="X493" s="249">
        <f t="shared" si="225"/>
        <v>0</v>
      </c>
      <c r="Y493" s="249">
        <f t="shared" si="226"/>
        <v>0</v>
      </c>
      <c r="Z493" s="249" t="str">
        <f t="shared" si="227"/>
        <v>-</v>
      </c>
      <c r="AA493" s="268">
        <f t="shared" si="228"/>
        <v>0</v>
      </c>
      <c r="AB493" s="269"/>
    </row>
    <row r="494" spans="1:28" x14ac:dyDescent="0.3">
      <c r="A494" s="249" t="str">
        <f>B494&amp;COUNTIF(B$4:$B494,B494)</f>
        <v>2016157</v>
      </c>
      <c r="B494" s="249">
        <f t="shared" si="229"/>
        <v>2016</v>
      </c>
      <c r="C494" s="249" t="str">
        <f t="shared" si="230"/>
        <v>4EXKurtCain</v>
      </c>
      <c r="D494" s="268" t="str">
        <f>N494&amp;COUNTIF(N$4:$N494,N494)</f>
        <v>4243436</v>
      </c>
      <c r="E494" s="268" t="str">
        <f>F494&amp;COUNTIF(F$4:$F494,F494)</f>
        <v>424344EX3</v>
      </c>
      <c r="F494" s="268" t="str">
        <f t="shared" si="231"/>
        <v>424344EX</v>
      </c>
      <c r="G494" s="249" t="str">
        <f>I494&amp;COUNTIF($I$4:I494,I494)</f>
        <v>4EX95</v>
      </c>
      <c r="I494" s="249" t="s">
        <v>20</v>
      </c>
      <c r="J494" s="249" t="s">
        <v>705</v>
      </c>
      <c r="K494" s="249" t="s">
        <v>706</v>
      </c>
      <c r="L494" s="249" t="s">
        <v>493</v>
      </c>
      <c r="M494" s="249">
        <v>13.37</v>
      </c>
      <c r="N494" s="268">
        <v>42434</v>
      </c>
      <c r="O494" s="241"/>
      <c r="S494" s="249" t="str">
        <f t="shared" si="232"/>
        <v>-</v>
      </c>
      <c r="T494" s="249" t="str">
        <f t="shared" si="222"/>
        <v>4EX491</v>
      </c>
      <c r="U494" s="249">
        <v>491</v>
      </c>
      <c r="V494" s="249">
        <f t="shared" si="223"/>
        <v>0</v>
      </c>
      <c r="W494" s="249">
        <f t="shared" si="224"/>
        <v>0</v>
      </c>
      <c r="X494" s="249">
        <f t="shared" si="225"/>
        <v>0</v>
      </c>
      <c r="Y494" s="249">
        <f t="shared" si="226"/>
        <v>0</v>
      </c>
      <c r="Z494" s="249" t="str">
        <f t="shared" si="227"/>
        <v>-</v>
      </c>
      <c r="AA494" s="268">
        <f t="shared" si="228"/>
        <v>0</v>
      </c>
      <c r="AB494" s="269"/>
    </row>
    <row r="495" spans="1:28" x14ac:dyDescent="0.3">
      <c r="A495" s="249" t="str">
        <f>B495&amp;COUNTIF(B$4:$B495,B495)</f>
        <v>2018137</v>
      </c>
      <c r="B495" s="249">
        <f t="shared" si="229"/>
        <v>2018</v>
      </c>
      <c r="C495" s="249" t="str">
        <f t="shared" si="230"/>
        <v>4AFROBINVENTER</v>
      </c>
      <c r="D495" s="268" t="str">
        <f>N495&amp;COUNTIF(N$4:$N495,N495)</f>
        <v>434071</v>
      </c>
      <c r="E495" s="268" t="str">
        <f>F495&amp;COUNTIF(F$4:$F495,F495)</f>
        <v>434074AF1</v>
      </c>
      <c r="F495" s="268" t="str">
        <f t="shared" si="231"/>
        <v>434074AF</v>
      </c>
      <c r="G495" s="249" t="str">
        <f>I495&amp;COUNTIF($I$4:I495,I495)</f>
        <v>4AF84</v>
      </c>
      <c r="I495" s="38" t="s">
        <v>1</v>
      </c>
      <c r="J495" s="38" t="s">
        <v>74</v>
      </c>
      <c r="K495" s="38" t="s">
        <v>52</v>
      </c>
      <c r="L495" s="38" t="s">
        <v>24</v>
      </c>
      <c r="M495" s="38">
        <v>13.185</v>
      </c>
      <c r="N495" s="287">
        <v>43407</v>
      </c>
      <c r="O495" s="241"/>
      <c r="S495" s="249" t="str">
        <f t="shared" si="232"/>
        <v>-</v>
      </c>
      <c r="T495" s="249" t="str">
        <f t="shared" si="222"/>
        <v>4EX492</v>
      </c>
      <c r="U495" s="249">
        <v>492</v>
      </c>
      <c r="V495" s="249">
        <f t="shared" si="223"/>
        <v>0</v>
      </c>
      <c r="W495" s="249">
        <f t="shared" si="224"/>
        <v>0</v>
      </c>
      <c r="X495" s="249">
        <f t="shared" si="225"/>
        <v>0</v>
      </c>
      <c r="Y495" s="249">
        <f t="shared" si="226"/>
        <v>0</v>
      </c>
      <c r="Z495" s="249" t="str">
        <f t="shared" si="227"/>
        <v>-</v>
      </c>
      <c r="AA495" s="268">
        <f t="shared" si="228"/>
        <v>0</v>
      </c>
      <c r="AB495" s="269"/>
    </row>
    <row r="496" spans="1:28" x14ac:dyDescent="0.3">
      <c r="A496" s="249" t="str">
        <f>B496&amp;COUNTIF(B$4:$B496,B496)</f>
        <v>2018138</v>
      </c>
      <c r="B496" s="249">
        <f t="shared" si="229"/>
        <v>2018</v>
      </c>
      <c r="C496" s="249" t="str">
        <f t="shared" si="230"/>
        <v>4AFGURSHANTHOMAS</v>
      </c>
      <c r="D496" s="268" t="str">
        <f>N496&amp;COUNTIF(N$4:$N496,N496)</f>
        <v>434072</v>
      </c>
      <c r="E496" s="268" t="str">
        <f>F496&amp;COUNTIF(F$4:$F496,F496)</f>
        <v>434074AF2</v>
      </c>
      <c r="F496" s="268" t="str">
        <f t="shared" si="231"/>
        <v>434074AF</v>
      </c>
      <c r="G496" s="249" t="str">
        <f>I496&amp;COUNTIF($I$4:I496,I496)</f>
        <v>4AF85</v>
      </c>
      <c r="I496" s="38" t="s">
        <v>1</v>
      </c>
      <c r="J496" s="38" t="s">
        <v>65</v>
      </c>
      <c r="K496" s="38" t="s">
        <v>44</v>
      </c>
      <c r="L496" s="38" t="s">
        <v>29</v>
      </c>
      <c r="M496" s="38">
        <v>13.584</v>
      </c>
      <c r="N496" s="287">
        <v>43407</v>
      </c>
      <c r="O496" s="241"/>
      <c r="S496" s="249" t="str">
        <f t="shared" si="232"/>
        <v>-</v>
      </c>
      <c r="T496" s="249" t="str">
        <f t="shared" si="222"/>
        <v>4EX493</v>
      </c>
      <c r="U496" s="249">
        <v>493</v>
      </c>
      <c r="V496" s="249">
        <f t="shared" si="223"/>
        <v>0</v>
      </c>
      <c r="W496" s="249">
        <f t="shared" si="224"/>
        <v>0</v>
      </c>
      <c r="X496" s="249">
        <f t="shared" si="225"/>
        <v>0</v>
      </c>
      <c r="Y496" s="249">
        <f t="shared" si="226"/>
        <v>0</v>
      </c>
      <c r="Z496" s="249" t="str">
        <f t="shared" si="227"/>
        <v>-</v>
      </c>
      <c r="AA496" s="268">
        <f t="shared" si="228"/>
        <v>0</v>
      </c>
      <c r="AB496" s="269"/>
    </row>
    <row r="497" spans="1:28" x14ac:dyDescent="0.3">
      <c r="A497" s="249" t="str">
        <f>B497&amp;COUNTIF(B$4:$B497,B497)</f>
        <v>2018139</v>
      </c>
      <c r="B497" s="249">
        <f t="shared" si="229"/>
        <v>2018</v>
      </c>
      <c r="C497" s="249" t="str">
        <f t="shared" si="230"/>
        <v>4AFRIYAAZSHARMAR</v>
      </c>
      <c r="D497" s="268" t="str">
        <f>N497&amp;COUNTIF(N$4:$N497,N497)</f>
        <v>434073</v>
      </c>
      <c r="E497" s="268" t="str">
        <f>F497&amp;COUNTIF(F$4:$F497,F497)</f>
        <v>434074AF3</v>
      </c>
      <c r="F497" s="268" t="str">
        <f t="shared" si="231"/>
        <v>434074AF</v>
      </c>
      <c r="G497" s="249" t="str">
        <f>I497&amp;COUNTIF($I$4:I497,I497)</f>
        <v>4AF86</v>
      </c>
      <c r="I497" s="38" t="s">
        <v>1</v>
      </c>
      <c r="J497" s="38" t="s">
        <v>276</v>
      </c>
      <c r="K497" s="38" t="s">
        <v>277</v>
      </c>
      <c r="L497" s="38" t="s">
        <v>278</v>
      </c>
      <c r="M497" s="38">
        <v>13.653</v>
      </c>
      <c r="N497" s="287">
        <v>43407</v>
      </c>
      <c r="O497" s="241"/>
      <c r="S497" s="249" t="str">
        <f t="shared" si="232"/>
        <v>-</v>
      </c>
      <c r="T497" s="249" t="str">
        <f t="shared" si="222"/>
        <v>4EX494</v>
      </c>
      <c r="U497" s="249">
        <v>494</v>
      </c>
      <c r="V497" s="249">
        <f t="shared" si="223"/>
        <v>0</v>
      </c>
      <c r="W497" s="249">
        <f t="shared" si="224"/>
        <v>0</v>
      </c>
      <c r="X497" s="249">
        <f t="shared" si="225"/>
        <v>0</v>
      </c>
      <c r="Y497" s="249">
        <f t="shared" si="226"/>
        <v>0</v>
      </c>
      <c r="Z497" s="249" t="str">
        <f t="shared" si="227"/>
        <v>-</v>
      </c>
      <c r="AA497" s="268">
        <f t="shared" si="228"/>
        <v>0</v>
      </c>
      <c r="AB497" s="269"/>
    </row>
    <row r="498" spans="1:28" x14ac:dyDescent="0.3">
      <c r="A498" s="249" t="str">
        <f>B498&amp;COUNTIF(B$4:$B498,B498)</f>
        <v>2018140</v>
      </c>
      <c r="B498" s="249">
        <f t="shared" si="229"/>
        <v>2018</v>
      </c>
      <c r="C498" s="249" t="str">
        <f t="shared" si="230"/>
        <v>4AFDIVANSNAYERS</v>
      </c>
      <c r="D498" s="268" t="str">
        <f>N498&amp;COUNTIF(N$4:$N498,N498)</f>
        <v>434074</v>
      </c>
      <c r="E498" s="268" t="str">
        <f>F498&amp;COUNTIF(F$4:$F498,F498)</f>
        <v>434074AF4</v>
      </c>
      <c r="F498" s="268" t="str">
        <f t="shared" si="231"/>
        <v>434074AF</v>
      </c>
      <c r="G498" s="249" t="str">
        <f>I498&amp;COUNTIF($I$4:I498,I498)</f>
        <v>4AF87</v>
      </c>
      <c r="I498" s="38" t="s">
        <v>1</v>
      </c>
      <c r="J498" s="38" t="s">
        <v>73</v>
      </c>
      <c r="K498" s="38" t="s">
        <v>51</v>
      </c>
      <c r="L498" s="38" t="s">
        <v>25</v>
      </c>
      <c r="M498" s="38">
        <v>13.704000000000001</v>
      </c>
      <c r="N498" s="287">
        <v>43407</v>
      </c>
      <c r="O498" s="241"/>
      <c r="S498" s="249" t="str">
        <f t="shared" si="232"/>
        <v>-</v>
      </c>
      <c r="T498" s="249" t="str">
        <f t="shared" si="222"/>
        <v>4EX495</v>
      </c>
      <c r="U498" s="249">
        <v>495</v>
      </c>
      <c r="V498" s="249">
        <f t="shared" si="223"/>
        <v>0</v>
      </c>
      <c r="W498" s="249">
        <f t="shared" si="224"/>
        <v>0</v>
      </c>
      <c r="X498" s="249">
        <f t="shared" si="225"/>
        <v>0</v>
      </c>
      <c r="Y498" s="249">
        <f t="shared" si="226"/>
        <v>0</v>
      </c>
      <c r="Z498" s="249" t="str">
        <f t="shared" si="227"/>
        <v>-</v>
      </c>
      <c r="AA498" s="268">
        <f t="shared" si="228"/>
        <v>0</v>
      </c>
      <c r="AB498" s="269"/>
    </row>
    <row r="499" spans="1:28" x14ac:dyDescent="0.3">
      <c r="A499" s="249" t="str">
        <f>B499&amp;COUNTIF(B$4:$B499,B499)</f>
        <v>2018141</v>
      </c>
      <c r="B499" s="249">
        <f t="shared" si="229"/>
        <v>2018</v>
      </c>
      <c r="C499" s="249" t="str">
        <f t="shared" si="230"/>
        <v>4AFJACQUESSTEENBERG</v>
      </c>
      <c r="D499" s="268" t="str">
        <f>N499&amp;COUNTIF(N$4:$N499,N499)</f>
        <v>434075</v>
      </c>
      <c r="E499" s="268" t="str">
        <f>F499&amp;COUNTIF(F$4:$F499,F499)</f>
        <v>434074AF5</v>
      </c>
      <c r="F499" s="268" t="str">
        <f t="shared" si="231"/>
        <v>434074AF</v>
      </c>
      <c r="G499" s="249" t="str">
        <f>I499&amp;COUNTIF($I$4:I499,I499)</f>
        <v>4AF88</v>
      </c>
      <c r="I499" s="38" t="s">
        <v>1</v>
      </c>
      <c r="J499" s="38" t="s">
        <v>68</v>
      </c>
      <c r="K499" s="38" t="s">
        <v>282</v>
      </c>
      <c r="L499" s="38" t="s">
        <v>107</v>
      </c>
      <c r="M499" s="38">
        <v>14.053000000000001</v>
      </c>
      <c r="N499" s="287">
        <v>43407</v>
      </c>
      <c r="O499" s="241"/>
      <c r="S499" s="249" t="str">
        <f t="shared" si="232"/>
        <v>-</v>
      </c>
      <c r="T499" s="249" t="str">
        <f t="shared" si="222"/>
        <v>4EX496</v>
      </c>
      <c r="U499" s="249">
        <v>496</v>
      </c>
      <c r="V499" s="249">
        <f t="shared" si="223"/>
        <v>0</v>
      </c>
      <c r="W499" s="249">
        <f t="shared" si="224"/>
        <v>0</v>
      </c>
      <c r="X499" s="249">
        <f t="shared" si="225"/>
        <v>0</v>
      </c>
      <c r="Y499" s="249">
        <f t="shared" si="226"/>
        <v>0</v>
      </c>
      <c r="Z499" s="249" t="str">
        <f t="shared" si="227"/>
        <v>-</v>
      </c>
      <c r="AA499" s="268">
        <f t="shared" si="228"/>
        <v>0</v>
      </c>
      <c r="AB499" s="269"/>
    </row>
    <row r="500" spans="1:28" x14ac:dyDescent="0.3">
      <c r="A500" s="249" t="str">
        <f>B500&amp;COUNTIF(B$4:$B500,B500)</f>
        <v>2018142</v>
      </c>
      <c r="B500" s="249">
        <f t="shared" si="229"/>
        <v>2018</v>
      </c>
      <c r="C500" s="249" t="str">
        <f t="shared" si="230"/>
        <v>4AFLEROYOCTOBER</v>
      </c>
      <c r="D500" s="268" t="str">
        <f>N500&amp;COUNTIF(N$4:$N500,N500)</f>
        <v>434076</v>
      </c>
      <c r="E500" s="268" t="str">
        <f>F500&amp;COUNTIF(F$4:$F500,F500)</f>
        <v>434074AF6</v>
      </c>
      <c r="F500" s="268" t="str">
        <f t="shared" si="231"/>
        <v>434074AF</v>
      </c>
      <c r="G500" s="249" t="str">
        <f>I500&amp;COUNTIF($I$4:I500,I500)</f>
        <v>4AF89</v>
      </c>
      <c r="I500" s="38" t="s">
        <v>1</v>
      </c>
      <c r="J500" s="38" t="s">
        <v>826</v>
      </c>
      <c r="K500" s="38" t="s">
        <v>827</v>
      </c>
      <c r="L500" s="38" t="s">
        <v>102</v>
      </c>
      <c r="M500" s="38">
        <v>14.212999999999999</v>
      </c>
      <c r="N500" s="287">
        <v>43407</v>
      </c>
      <c r="O500" s="241"/>
      <c r="S500" s="249" t="str">
        <f t="shared" si="232"/>
        <v>-</v>
      </c>
      <c r="T500" s="249" t="str">
        <f t="shared" si="222"/>
        <v>4EX497</v>
      </c>
      <c r="U500" s="249">
        <v>497</v>
      </c>
      <c r="V500" s="249">
        <f t="shared" si="223"/>
        <v>0</v>
      </c>
      <c r="W500" s="249">
        <f t="shared" si="224"/>
        <v>0</v>
      </c>
      <c r="X500" s="249">
        <f t="shared" si="225"/>
        <v>0</v>
      </c>
      <c r="Y500" s="249">
        <f t="shared" si="226"/>
        <v>0</v>
      </c>
      <c r="Z500" s="249" t="str">
        <f t="shared" si="227"/>
        <v>-</v>
      </c>
      <c r="AA500" s="268">
        <f t="shared" si="228"/>
        <v>0</v>
      </c>
      <c r="AB500" s="269"/>
    </row>
    <row r="501" spans="1:28" x14ac:dyDescent="0.3">
      <c r="A501" s="249" t="str">
        <f>B501&amp;COUNTIF(B$4:$B501,B501)</f>
        <v>2018143</v>
      </c>
      <c r="B501" s="249">
        <f t="shared" si="229"/>
        <v>2018</v>
      </c>
      <c r="C501" s="249" t="str">
        <f t="shared" si="230"/>
        <v>4AFNIETHAAMSURTIE</v>
      </c>
      <c r="D501" s="268" t="str">
        <f>N501&amp;COUNTIF(N$4:$N501,N501)</f>
        <v>434077</v>
      </c>
      <c r="E501" s="268" t="str">
        <f>F501&amp;COUNTIF(F$4:$F501,F501)</f>
        <v>434074AF7</v>
      </c>
      <c r="F501" s="268" t="str">
        <f t="shared" si="231"/>
        <v>434074AF</v>
      </c>
      <c r="G501" s="249" t="str">
        <f>I501&amp;COUNTIF($I$4:I501,I501)</f>
        <v>4AF90</v>
      </c>
      <c r="I501" s="38" t="s">
        <v>1</v>
      </c>
      <c r="J501" s="38" t="s">
        <v>834</v>
      </c>
      <c r="K501" s="38" t="s">
        <v>835</v>
      </c>
      <c r="L501" s="38" t="s">
        <v>102</v>
      </c>
      <c r="M501" s="38">
        <v>14.271000000000001</v>
      </c>
      <c r="N501" s="287">
        <v>43407</v>
      </c>
      <c r="O501" s="241"/>
      <c r="S501" s="249" t="str">
        <f t="shared" si="232"/>
        <v>-</v>
      </c>
      <c r="T501" s="249" t="str">
        <f t="shared" si="222"/>
        <v>4EX498</v>
      </c>
      <c r="U501" s="249">
        <v>498</v>
      </c>
      <c r="V501" s="249">
        <f t="shared" si="223"/>
        <v>0</v>
      </c>
      <c r="W501" s="249">
        <f t="shared" si="224"/>
        <v>0</v>
      </c>
      <c r="X501" s="249">
        <f t="shared" si="225"/>
        <v>0</v>
      </c>
      <c r="Y501" s="249">
        <f t="shared" si="226"/>
        <v>0</v>
      </c>
      <c r="Z501" s="249" t="str">
        <f t="shared" si="227"/>
        <v>-</v>
      </c>
      <c r="AA501" s="268">
        <f t="shared" si="228"/>
        <v>0</v>
      </c>
      <c r="AB501" s="269"/>
    </row>
    <row r="502" spans="1:28" x14ac:dyDescent="0.3">
      <c r="A502" s="249" t="str">
        <f>B502&amp;COUNTIF(B$4:$B502,B502)</f>
        <v>2018144</v>
      </c>
      <c r="B502" s="249">
        <f t="shared" si="229"/>
        <v>2018</v>
      </c>
      <c r="C502" s="249" t="str">
        <f t="shared" si="230"/>
        <v>4AFTIMOTHYOLIVIER</v>
      </c>
      <c r="D502" s="268" t="str">
        <f>N502&amp;COUNTIF(N$4:$N502,N502)</f>
        <v>434078</v>
      </c>
      <c r="E502" s="268" t="str">
        <f>F502&amp;COUNTIF(F$4:$F502,F502)</f>
        <v>434074AF8</v>
      </c>
      <c r="F502" s="268" t="str">
        <f t="shared" si="231"/>
        <v>434074AF</v>
      </c>
      <c r="G502" s="249" t="str">
        <f>I502&amp;COUNTIF($I$4:I502,I502)</f>
        <v>4AF91</v>
      </c>
      <c r="I502" s="38" t="s">
        <v>1</v>
      </c>
      <c r="J502" s="38" t="s">
        <v>105</v>
      </c>
      <c r="K502" s="38" t="s">
        <v>54</v>
      </c>
      <c r="L502" s="38" t="s">
        <v>106</v>
      </c>
      <c r="M502" s="38">
        <v>14.298</v>
      </c>
      <c r="N502" s="287">
        <v>43407</v>
      </c>
      <c r="O502" s="241"/>
      <c r="S502" s="249" t="str">
        <f t="shared" si="232"/>
        <v>-</v>
      </c>
      <c r="T502" s="249" t="str">
        <f t="shared" si="222"/>
        <v>4EX499</v>
      </c>
      <c r="U502" s="249">
        <v>499</v>
      </c>
      <c r="V502" s="249">
        <f t="shared" si="223"/>
        <v>0</v>
      </c>
      <c r="W502" s="249">
        <f t="shared" si="224"/>
        <v>0</v>
      </c>
      <c r="X502" s="249">
        <f t="shared" si="225"/>
        <v>0</v>
      </c>
      <c r="Y502" s="249">
        <f t="shared" si="226"/>
        <v>0</v>
      </c>
      <c r="Z502" s="249" t="str">
        <f t="shared" si="227"/>
        <v>-</v>
      </c>
      <c r="AA502" s="268">
        <f t="shared" si="228"/>
        <v>0</v>
      </c>
      <c r="AB502" s="269"/>
    </row>
    <row r="503" spans="1:28" x14ac:dyDescent="0.3">
      <c r="A503" s="249" t="str">
        <f>B503&amp;COUNTIF(B$4:$B503,B503)</f>
        <v>2018145</v>
      </c>
      <c r="B503" s="249">
        <f t="shared" si="229"/>
        <v>2018</v>
      </c>
      <c r="C503" s="249" t="str">
        <f t="shared" si="230"/>
        <v>4AFFRANKLINJEFTHA</v>
      </c>
      <c r="D503" s="268" t="str">
        <f>N503&amp;COUNTIF(N$4:$N503,N503)</f>
        <v>434079</v>
      </c>
      <c r="E503" s="268" t="str">
        <f>F503&amp;COUNTIF(F$4:$F503,F503)</f>
        <v>434074AF9</v>
      </c>
      <c r="F503" s="268" t="str">
        <f t="shared" si="231"/>
        <v>434074AF</v>
      </c>
      <c r="G503" s="249" t="str">
        <f>I503&amp;COUNTIF($I$4:I503,I503)</f>
        <v>4AF92</v>
      </c>
      <c r="I503" s="38" t="s">
        <v>1</v>
      </c>
      <c r="J503" s="38" t="s">
        <v>270</v>
      </c>
      <c r="K503" s="38" t="s">
        <v>48</v>
      </c>
      <c r="L503" s="38" t="s">
        <v>26</v>
      </c>
      <c r="M503" s="38">
        <v>14.725</v>
      </c>
      <c r="N503" s="287">
        <v>43407</v>
      </c>
      <c r="O503" s="241"/>
      <c r="S503" s="249" t="str">
        <f t="shared" si="232"/>
        <v>-</v>
      </c>
      <c r="T503" s="249" t="str">
        <f t="shared" si="222"/>
        <v>4EX500</v>
      </c>
      <c r="U503" s="249">
        <v>500</v>
      </c>
      <c r="V503" s="249">
        <f t="shared" si="223"/>
        <v>0</v>
      </c>
      <c r="W503" s="249">
        <f t="shared" si="224"/>
        <v>0</v>
      </c>
      <c r="X503" s="249">
        <f t="shared" si="225"/>
        <v>0</v>
      </c>
      <c r="Y503" s="249">
        <f t="shared" si="226"/>
        <v>0</v>
      </c>
      <c r="Z503" s="249" t="str">
        <f t="shared" si="227"/>
        <v>-</v>
      </c>
      <c r="AA503" s="268">
        <f t="shared" si="228"/>
        <v>0</v>
      </c>
      <c r="AB503" s="269"/>
    </row>
    <row r="504" spans="1:28" x14ac:dyDescent="0.3">
      <c r="A504" s="249" t="str">
        <f>B504&amp;COUNTIF(B$4:$B504,B504)</f>
        <v>2018146</v>
      </c>
      <c r="B504" s="249">
        <f t="shared" si="229"/>
        <v>2018</v>
      </c>
      <c r="C504" s="249" t="str">
        <f t="shared" si="230"/>
        <v>4AFEDWINHART</v>
      </c>
      <c r="D504" s="268" t="str">
        <f>N504&amp;COUNTIF(N$4:$N504,N504)</f>
        <v>4340710</v>
      </c>
      <c r="E504" s="268" t="str">
        <f>F504&amp;COUNTIF(F$4:$F504,F504)</f>
        <v>434074AF10</v>
      </c>
      <c r="F504" s="268" t="str">
        <f t="shared" si="231"/>
        <v>434074AF</v>
      </c>
      <c r="G504" s="249" t="str">
        <f>I504&amp;COUNTIF($I$4:I504,I504)</f>
        <v>4AF93</v>
      </c>
      <c r="I504" s="38" t="s">
        <v>1</v>
      </c>
      <c r="J504" s="38" t="s">
        <v>334</v>
      </c>
      <c r="K504" s="38" t="s">
        <v>335</v>
      </c>
      <c r="L504" s="38" t="s">
        <v>333</v>
      </c>
      <c r="M504" s="38">
        <v>14.914999999999999</v>
      </c>
      <c r="N504" s="287">
        <v>43407</v>
      </c>
      <c r="O504" s="241"/>
      <c r="S504" s="249" t="str">
        <f t="shared" si="232"/>
        <v>-</v>
      </c>
      <c r="T504" s="249" t="str">
        <f t="shared" si="222"/>
        <v>4EX501</v>
      </c>
      <c r="U504" s="249">
        <v>501</v>
      </c>
      <c r="V504" s="249">
        <f t="shared" si="223"/>
        <v>0</v>
      </c>
      <c r="W504" s="249">
        <f t="shared" si="224"/>
        <v>0</v>
      </c>
      <c r="X504" s="249">
        <f t="shared" si="225"/>
        <v>0</v>
      </c>
      <c r="Y504" s="249">
        <f t="shared" si="226"/>
        <v>0</v>
      </c>
      <c r="Z504" s="249" t="str">
        <f t="shared" si="227"/>
        <v>-</v>
      </c>
      <c r="AA504" s="268">
        <f t="shared" si="228"/>
        <v>0</v>
      </c>
      <c r="AB504" s="269"/>
    </row>
    <row r="505" spans="1:28" x14ac:dyDescent="0.3">
      <c r="A505" s="249" t="str">
        <f>B505&amp;COUNTIF(B$4:$B505,B505)</f>
        <v>2018147</v>
      </c>
      <c r="B505" s="249">
        <f t="shared" si="229"/>
        <v>2018</v>
      </c>
      <c r="C505" s="249" t="str">
        <f t="shared" si="230"/>
        <v>4AFPHILLIPVAN EHENT</v>
      </c>
      <c r="D505" s="268" t="str">
        <f>N505&amp;COUNTIF(N$4:$N505,N505)</f>
        <v>4340711</v>
      </c>
      <c r="E505" s="268" t="str">
        <f>F505&amp;COUNTIF(F$4:$F505,F505)</f>
        <v>434074AF11</v>
      </c>
      <c r="F505" s="268" t="str">
        <f t="shared" si="231"/>
        <v>434074AF</v>
      </c>
      <c r="G505" s="249" t="str">
        <f>I505&amp;COUNTIF($I$4:I505,I505)</f>
        <v>4AF94</v>
      </c>
      <c r="I505" s="38" t="s">
        <v>1</v>
      </c>
      <c r="J505" s="38" t="s">
        <v>82</v>
      </c>
      <c r="K505" s="38" t="s">
        <v>346</v>
      </c>
      <c r="L505" s="38" t="s">
        <v>347</v>
      </c>
      <c r="M505" s="38">
        <v>14.949</v>
      </c>
      <c r="N505" s="287">
        <v>43407</v>
      </c>
      <c r="O505" s="241"/>
      <c r="S505" s="249" t="str">
        <f t="shared" si="232"/>
        <v>-</v>
      </c>
      <c r="T505" s="249" t="str">
        <f t="shared" si="222"/>
        <v>4EX502</v>
      </c>
      <c r="U505" s="249">
        <v>502</v>
      </c>
      <c r="V505" s="249">
        <f t="shared" si="223"/>
        <v>0</v>
      </c>
      <c r="W505" s="249">
        <f t="shared" si="224"/>
        <v>0</v>
      </c>
      <c r="X505" s="249">
        <f t="shared" si="225"/>
        <v>0</v>
      </c>
      <c r="Y505" s="249">
        <f t="shared" si="226"/>
        <v>0</v>
      </c>
      <c r="Z505" s="249" t="str">
        <f t="shared" si="227"/>
        <v>-</v>
      </c>
      <c r="AA505" s="268">
        <f t="shared" si="228"/>
        <v>0</v>
      </c>
      <c r="AB505" s="269"/>
    </row>
    <row r="506" spans="1:28" x14ac:dyDescent="0.3">
      <c r="A506" s="249" t="str">
        <f>B506&amp;COUNTIF(B$4:$B506,B506)</f>
        <v>2018148</v>
      </c>
      <c r="B506" s="249">
        <f t="shared" si="229"/>
        <v>2018</v>
      </c>
      <c r="C506" s="249" t="str">
        <f t="shared" si="230"/>
        <v>4AFROBERTJANSE VAN RENSBURG</v>
      </c>
      <c r="D506" s="268" t="str">
        <f>N506&amp;COUNTIF(N$4:$N506,N506)</f>
        <v>4340712</v>
      </c>
      <c r="E506" s="268" t="str">
        <f>F506&amp;COUNTIF(F$4:$F506,F506)</f>
        <v>434074AF12</v>
      </c>
      <c r="F506" s="268" t="str">
        <f t="shared" si="231"/>
        <v>434074AF</v>
      </c>
      <c r="G506" s="249" t="str">
        <f>I506&amp;COUNTIF($I$4:I506,I506)</f>
        <v>4AF95</v>
      </c>
      <c r="I506" s="38" t="s">
        <v>1</v>
      </c>
      <c r="J506" s="38" t="s">
        <v>828</v>
      </c>
      <c r="K506" s="38" t="s">
        <v>829</v>
      </c>
      <c r="L506" s="38" t="s">
        <v>383</v>
      </c>
      <c r="M506" s="38">
        <v>13.417</v>
      </c>
      <c r="N506" s="287">
        <v>43407</v>
      </c>
      <c r="O506" s="241"/>
      <c r="S506" s="249" t="str">
        <f t="shared" si="232"/>
        <v>-</v>
      </c>
      <c r="T506" s="249" t="str">
        <f t="shared" si="222"/>
        <v>4EX503</v>
      </c>
      <c r="U506" s="249">
        <v>503</v>
      </c>
      <c r="V506" s="249">
        <f t="shared" si="223"/>
        <v>0</v>
      </c>
      <c r="W506" s="249">
        <f t="shared" si="224"/>
        <v>0</v>
      </c>
      <c r="X506" s="249">
        <f t="shared" si="225"/>
        <v>0</v>
      </c>
      <c r="Y506" s="249">
        <f t="shared" si="226"/>
        <v>0</v>
      </c>
      <c r="Z506" s="249" t="str">
        <f t="shared" si="227"/>
        <v>-</v>
      </c>
      <c r="AA506" s="268">
        <f t="shared" si="228"/>
        <v>0</v>
      </c>
      <c r="AB506" s="269"/>
    </row>
    <row r="507" spans="1:28" x14ac:dyDescent="0.3">
      <c r="A507" s="249" t="str">
        <f>B507&amp;COUNTIF(B$4:$B507,B507)</f>
        <v>2018149</v>
      </c>
      <c r="B507" s="249">
        <f t="shared" si="229"/>
        <v>2018</v>
      </c>
      <c r="C507" s="249" t="str">
        <f t="shared" si="230"/>
        <v>4ARPHILLIPJONKER</v>
      </c>
      <c r="D507" s="268" t="str">
        <f>N507&amp;COUNTIF(N$4:$N507,N507)</f>
        <v>4340713</v>
      </c>
      <c r="E507" s="268" t="str">
        <f>F507&amp;COUNTIF(F$4:$F507,F507)</f>
        <v>434074AR1</v>
      </c>
      <c r="F507" s="268" t="str">
        <f t="shared" si="231"/>
        <v>434074AR</v>
      </c>
      <c r="G507" s="249" t="str">
        <f>I507&amp;COUNTIF($I$4:I507,I507)</f>
        <v>4AR21</v>
      </c>
      <c r="I507" s="38" t="s">
        <v>7</v>
      </c>
      <c r="J507" s="38" t="s">
        <v>82</v>
      </c>
      <c r="K507" s="38" t="s">
        <v>47</v>
      </c>
      <c r="L507" s="38" t="s">
        <v>17</v>
      </c>
      <c r="M507" s="38">
        <v>12.423999999999999</v>
      </c>
      <c r="N507" s="287">
        <v>43407</v>
      </c>
      <c r="O507" s="241"/>
      <c r="S507" s="249" t="str">
        <f t="shared" si="232"/>
        <v>-</v>
      </c>
      <c r="T507" s="249" t="str">
        <f t="shared" si="222"/>
        <v>4EX504</v>
      </c>
      <c r="U507" s="249">
        <v>504</v>
      </c>
      <c r="V507" s="249">
        <f t="shared" si="223"/>
        <v>0</v>
      </c>
      <c r="W507" s="249">
        <f t="shared" si="224"/>
        <v>0</v>
      </c>
      <c r="X507" s="249">
        <f t="shared" si="225"/>
        <v>0</v>
      </c>
      <c r="Y507" s="249">
        <f t="shared" si="226"/>
        <v>0</v>
      </c>
      <c r="Z507" s="249" t="str">
        <f t="shared" si="227"/>
        <v>-</v>
      </c>
      <c r="AA507" s="268">
        <f t="shared" si="228"/>
        <v>0</v>
      </c>
      <c r="AB507" s="269"/>
    </row>
    <row r="508" spans="1:28" x14ac:dyDescent="0.3">
      <c r="A508" s="249" t="str">
        <f>B508&amp;COUNTIF(B$4:$B508,B508)</f>
        <v>2018150</v>
      </c>
      <c r="B508" s="249">
        <f t="shared" si="229"/>
        <v>2018</v>
      </c>
      <c r="C508" s="249" t="str">
        <f t="shared" si="230"/>
        <v>4ARZAYNJONKER</v>
      </c>
      <c r="D508" s="268" t="str">
        <f>N508&amp;COUNTIF(N$4:$N508,N508)</f>
        <v>4340714</v>
      </c>
      <c r="E508" s="268" t="str">
        <f>F508&amp;COUNTIF(F$4:$F508,F508)</f>
        <v>434074AR2</v>
      </c>
      <c r="F508" s="268" t="str">
        <f t="shared" si="231"/>
        <v>434074AR</v>
      </c>
      <c r="G508" s="249" t="str">
        <f>I508&amp;COUNTIF($I$4:I508,I508)</f>
        <v>4AR22</v>
      </c>
      <c r="I508" s="38" t="s">
        <v>7</v>
      </c>
      <c r="J508" s="38" t="s">
        <v>70</v>
      </c>
      <c r="K508" s="38" t="s">
        <v>47</v>
      </c>
      <c r="L508" s="38" t="s">
        <v>27</v>
      </c>
      <c r="M508" s="38">
        <v>13.526</v>
      </c>
      <c r="N508" s="287">
        <v>43407</v>
      </c>
      <c r="O508" s="241"/>
      <c r="S508" s="249" t="str">
        <f t="shared" si="232"/>
        <v>-</v>
      </c>
      <c r="T508" s="249" t="str">
        <f t="shared" si="222"/>
        <v>4EX505</v>
      </c>
      <c r="U508" s="249">
        <v>505</v>
      </c>
      <c r="V508" s="249">
        <f t="shared" si="223"/>
        <v>0</v>
      </c>
      <c r="W508" s="249">
        <f t="shared" si="224"/>
        <v>0</v>
      </c>
      <c r="X508" s="249">
        <f t="shared" si="225"/>
        <v>0</v>
      </c>
      <c r="Y508" s="249">
        <f t="shared" si="226"/>
        <v>0</v>
      </c>
      <c r="Z508" s="249" t="str">
        <f t="shared" si="227"/>
        <v>-</v>
      </c>
      <c r="AA508" s="268">
        <f t="shared" si="228"/>
        <v>0</v>
      </c>
      <c r="AB508" s="269"/>
    </row>
    <row r="509" spans="1:28" x14ac:dyDescent="0.3">
      <c r="A509" s="249" t="str">
        <f>B509&amp;COUNTIF(B$4:$B509,B509)</f>
        <v>2018151</v>
      </c>
      <c r="B509" s="249">
        <f t="shared" si="229"/>
        <v>2018</v>
      </c>
      <c r="C509" s="249" t="str">
        <f t="shared" si="230"/>
        <v>4AWDLANCECASOOJEE</v>
      </c>
      <c r="D509" s="268" t="str">
        <f>N509&amp;COUNTIF(N$4:$N509,N509)</f>
        <v>4340715</v>
      </c>
      <c r="E509" s="268" t="str">
        <f>F509&amp;COUNTIF(F$4:$F509,F509)</f>
        <v>434074AWD1</v>
      </c>
      <c r="F509" s="268" t="str">
        <f t="shared" si="231"/>
        <v>434074AWD</v>
      </c>
      <c r="G509" s="249" t="str">
        <f>I509&amp;COUNTIF($I$4:I509,I509)</f>
        <v>4AWD42</v>
      </c>
      <c r="I509" s="38" t="s">
        <v>23</v>
      </c>
      <c r="J509" s="38" t="s">
        <v>842</v>
      </c>
      <c r="K509" s="38" t="s">
        <v>843</v>
      </c>
      <c r="L509" s="38" t="s">
        <v>366</v>
      </c>
      <c r="M509" s="38">
        <v>10.946</v>
      </c>
      <c r="N509" s="287">
        <v>43407</v>
      </c>
      <c r="O509" s="241"/>
      <c r="S509" s="249" t="str">
        <f t="shared" si="232"/>
        <v>-</v>
      </c>
      <c r="T509" s="249" t="str">
        <f t="shared" si="222"/>
        <v>4EX506</v>
      </c>
      <c r="U509" s="249">
        <v>506</v>
      </c>
      <c r="V509" s="249">
        <f t="shared" si="223"/>
        <v>0</v>
      </c>
      <c r="W509" s="249">
        <f t="shared" si="224"/>
        <v>0</v>
      </c>
      <c r="X509" s="249">
        <f t="shared" si="225"/>
        <v>0</v>
      </c>
      <c r="Y509" s="249">
        <f t="shared" si="226"/>
        <v>0</v>
      </c>
      <c r="Z509" s="249" t="str">
        <f t="shared" si="227"/>
        <v>-</v>
      </c>
      <c r="AA509" s="268">
        <f t="shared" si="228"/>
        <v>0</v>
      </c>
      <c r="AB509" s="269"/>
    </row>
    <row r="510" spans="1:28" x14ac:dyDescent="0.3">
      <c r="A510" s="249" t="str">
        <f>B510&amp;COUNTIF(B$4:$B510,B510)</f>
        <v>2018152</v>
      </c>
      <c r="B510" s="249">
        <f t="shared" si="229"/>
        <v>2018</v>
      </c>
      <c r="C510" s="249" t="str">
        <f t="shared" si="230"/>
        <v>4AWDCLAYTONDANIELS</v>
      </c>
      <c r="D510" s="268" t="str">
        <f>N510&amp;COUNTIF(N$4:$N510,N510)</f>
        <v>4340716</v>
      </c>
      <c r="E510" s="268" t="str">
        <f>F510&amp;COUNTIF(F$4:$F510,F510)</f>
        <v>434074AWD2</v>
      </c>
      <c r="F510" s="268" t="str">
        <f t="shared" si="231"/>
        <v>434074AWD</v>
      </c>
      <c r="G510" s="249" t="str">
        <f>I510&amp;COUNTIF($I$4:I510,I510)</f>
        <v>4AWD43</v>
      </c>
      <c r="I510" s="38" t="s">
        <v>23</v>
      </c>
      <c r="J510" s="38" t="s">
        <v>61</v>
      </c>
      <c r="K510" s="38" t="s">
        <v>39</v>
      </c>
      <c r="L510" s="38" t="s">
        <v>87</v>
      </c>
      <c r="M510" s="38">
        <v>11.426</v>
      </c>
      <c r="N510" s="287">
        <v>43407</v>
      </c>
      <c r="O510" s="241"/>
      <c r="S510" s="249" t="str">
        <f t="shared" si="232"/>
        <v>-</v>
      </c>
      <c r="T510" s="249" t="str">
        <f t="shared" si="222"/>
        <v>4EX507</v>
      </c>
      <c r="U510" s="249">
        <v>507</v>
      </c>
      <c r="V510" s="249">
        <f t="shared" si="223"/>
        <v>0</v>
      </c>
      <c r="W510" s="249">
        <f t="shared" si="224"/>
        <v>0</v>
      </c>
      <c r="X510" s="249">
        <f t="shared" si="225"/>
        <v>0</v>
      </c>
      <c r="Y510" s="249">
        <f t="shared" si="226"/>
        <v>0</v>
      </c>
      <c r="Z510" s="249" t="str">
        <f t="shared" si="227"/>
        <v>-</v>
      </c>
      <c r="AA510" s="268">
        <f t="shared" si="228"/>
        <v>0</v>
      </c>
      <c r="AB510" s="269"/>
    </row>
    <row r="511" spans="1:28" x14ac:dyDescent="0.3">
      <c r="A511" s="249" t="str">
        <f>B511&amp;COUNTIF(B$4:$B511,B511)</f>
        <v>2018153</v>
      </c>
      <c r="B511" s="249">
        <f t="shared" si="229"/>
        <v>2018</v>
      </c>
      <c r="C511" s="249" t="str">
        <f t="shared" si="230"/>
        <v>4AWDENVERAMIEN</v>
      </c>
      <c r="D511" s="268" t="str">
        <f>N511&amp;COUNTIF(N$4:$N511,N511)</f>
        <v>4340717</v>
      </c>
      <c r="E511" s="268" t="str">
        <f>F511&amp;COUNTIF(F$4:$F511,F511)</f>
        <v>434074AWD3</v>
      </c>
      <c r="F511" s="268" t="str">
        <f t="shared" si="231"/>
        <v>434074AWD</v>
      </c>
      <c r="G511" s="249" t="str">
        <f>I511&amp;COUNTIF($I$4:I511,I511)</f>
        <v>4AWD44</v>
      </c>
      <c r="I511" s="38" t="s">
        <v>23</v>
      </c>
      <c r="J511" s="38" t="s">
        <v>81</v>
      </c>
      <c r="K511" s="38" t="s">
        <v>58</v>
      </c>
      <c r="L511" s="38" t="s">
        <v>16</v>
      </c>
      <c r="M511" s="38">
        <v>11.558999999999999</v>
      </c>
      <c r="N511" s="287">
        <v>43407</v>
      </c>
      <c r="O511" s="241"/>
    </row>
    <row r="512" spans="1:28" x14ac:dyDescent="0.3">
      <c r="A512" s="249" t="str">
        <f>B512&amp;COUNTIF(B$4:$B512,B512)</f>
        <v>2018154</v>
      </c>
      <c r="B512" s="249">
        <f t="shared" si="229"/>
        <v>2018</v>
      </c>
      <c r="C512" s="249" t="str">
        <f t="shared" si="230"/>
        <v>4BFIZELLEJASSEN</v>
      </c>
      <c r="D512" s="268" t="str">
        <f>N512&amp;COUNTIF(N$4:$N512,N512)</f>
        <v>4340718</v>
      </c>
      <c r="E512" s="268" t="str">
        <f>F512&amp;COUNTIF(F$4:$F512,F512)</f>
        <v>434074BF1</v>
      </c>
      <c r="F512" s="268" t="str">
        <f t="shared" si="231"/>
        <v>434074BF</v>
      </c>
      <c r="G512" s="249" t="str">
        <f>I512&amp;COUNTIF($I$4:I512,I512)</f>
        <v>4BF60</v>
      </c>
      <c r="I512" s="38" t="s">
        <v>0</v>
      </c>
      <c r="J512" s="38" t="s">
        <v>338</v>
      </c>
      <c r="K512" s="38" t="s">
        <v>339</v>
      </c>
      <c r="L512" s="38" t="s">
        <v>340</v>
      </c>
      <c r="M512" s="38">
        <v>14.455</v>
      </c>
      <c r="N512" s="287">
        <v>43407</v>
      </c>
      <c r="O512" s="241"/>
    </row>
    <row r="513" spans="1:15" x14ac:dyDescent="0.3">
      <c r="A513" s="249" t="str">
        <f>B513&amp;COUNTIF(B$4:$B513,B513)</f>
        <v>2018155</v>
      </c>
      <c r="B513" s="249">
        <f t="shared" si="229"/>
        <v>2018</v>
      </c>
      <c r="C513" s="249" t="str">
        <f t="shared" si="230"/>
        <v>4EXNAZEEMSIRKHOTTE</v>
      </c>
      <c r="D513" s="268" t="str">
        <f>N513&amp;COUNTIF(N$4:$N513,N513)</f>
        <v>4340719</v>
      </c>
      <c r="E513" s="268" t="str">
        <f>F513&amp;COUNTIF(F$4:$F513,F513)</f>
        <v>434074EX1</v>
      </c>
      <c r="F513" s="268" t="str">
        <f t="shared" si="231"/>
        <v>434074EX</v>
      </c>
      <c r="G513" s="249" t="str">
        <f>I513&amp;COUNTIF($I$4:I513,I513)</f>
        <v>4EX96</v>
      </c>
      <c r="I513" s="38" t="s">
        <v>20</v>
      </c>
      <c r="J513" s="38" t="s">
        <v>62</v>
      </c>
      <c r="K513" s="38" t="s">
        <v>40</v>
      </c>
      <c r="L513" s="38" t="s">
        <v>395</v>
      </c>
      <c r="M513" s="38">
        <v>11.608000000000001</v>
      </c>
      <c r="N513" s="287">
        <v>43407</v>
      </c>
      <c r="O513" s="241"/>
    </row>
    <row r="514" spans="1:15" x14ac:dyDescent="0.3">
      <c r="A514" s="249" t="str">
        <f>B514&amp;COUNTIF(B$4:$B514,B514)</f>
        <v>2018156</v>
      </c>
      <c r="B514" s="249">
        <f t="shared" si="229"/>
        <v>2018</v>
      </c>
      <c r="C514" s="249" t="str">
        <f t="shared" si="230"/>
        <v>4EXRUANOLIVIER</v>
      </c>
      <c r="D514" s="268" t="str">
        <f>N514&amp;COUNTIF(N$4:$N514,N514)</f>
        <v>4340720</v>
      </c>
      <c r="E514" s="268" t="str">
        <f>F514&amp;COUNTIF(F$4:$F514,F514)</f>
        <v>434074EX2</v>
      </c>
      <c r="F514" s="268" t="str">
        <f t="shared" si="231"/>
        <v>434074EX</v>
      </c>
      <c r="G514" s="249" t="str">
        <f>I514&amp;COUNTIF($I$4:I514,I514)</f>
        <v>4EX97</v>
      </c>
      <c r="I514" s="38" t="s">
        <v>20</v>
      </c>
      <c r="J514" s="38" t="s">
        <v>279</v>
      </c>
      <c r="K514" s="38" t="s">
        <v>54</v>
      </c>
      <c r="L514" s="38" t="s">
        <v>345</v>
      </c>
      <c r="M514" s="38">
        <v>12.144</v>
      </c>
      <c r="N514" s="287">
        <v>43407</v>
      </c>
      <c r="O514" s="241"/>
    </row>
    <row r="515" spans="1:15" x14ac:dyDescent="0.3">
      <c r="A515" s="249" t="str">
        <f>B515&amp;COUNTIF(B$4:$B515,B515)</f>
        <v>2018157</v>
      </c>
      <c r="B515" s="249">
        <f t="shared" si="229"/>
        <v>2018</v>
      </c>
      <c r="C515" s="249" t="str">
        <f t="shared" si="230"/>
        <v>4EXCHRISTOENGELBRECHT</v>
      </c>
      <c r="D515" s="268" t="str">
        <f>N515&amp;COUNTIF(N$4:$N515,N515)</f>
        <v>4340721</v>
      </c>
      <c r="E515" s="268" t="str">
        <f>F515&amp;COUNTIF(F$4:$F515,F515)</f>
        <v>434074EX3</v>
      </c>
      <c r="F515" s="268" t="str">
        <f t="shared" si="231"/>
        <v>434074EX</v>
      </c>
      <c r="G515" s="249" t="str">
        <f>I515&amp;COUNTIF($I$4:I515,I515)</f>
        <v>4EX98</v>
      </c>
      <c r="I515" s="38" t="s">
        <v>20</v>
      </c>
      <c r="J515" s="38" t="s">
        <v>72</v>
      </c>
      <c r="K515" s="38" t="s">
        <v>50</v>
      </c>
      <c r="L515" s="38" t="s">
        <v>28</v>
      </c>
      <c r="M515" s="38">
        <v>12.193</v>
      </c>
      <c r="N515" s="287">
        <v>43407</v>
      </c>
      <c r="O515" s="241"/>
    </row>
    <row r="516" spans="1:15" x14ac:dyDescent="0.3">
      <c r="A516" s="249" t="str">
        <f>B516&amp;COUNTIF(B$4:$B516,B516)</f>
        <v>2018158</v>
      </c>
      <c r="B516" s="249">
        <f t="shared" si="229"/>
        <v>2018</v>
      </c>
      <c r="C516" s="249" t="str">
        <f t="shared" si="230"/>
        <v>4EXSAUDBASSA</v>
      </c>
      <c r="D516" s="268" t="str">
        <f>N516&amp;COUNTIF(N$4:$N516,N516)</f>
        <v>4340722</v>
      </c>
      <c r="E516" s="268" t="str">
        <f>F516&amp;COUNTIF(F$4:$F516,F516)</f>
        <v>434074EX4</v>
      </c>
      <c r="F516" s="268" t="str">
        <f t="shared" si="231"/>
        <v>434074EX</v>
      </c>
      <c r="G516" s="249" t="str">
        <f>I516&amp;COUNTIF($I$4:I516,I516)</f>
        <v>4EX99</v>
      </c>
      <c r="I516" s="38" t="s">
        <v>20</v>
      </c>
      <c r="J516" s="38" t="s">
        <v>103</v>
      </c>
      <c r="K516" s="38" t="s">
        <v>104</v>
      </c>
      <c r="L516" s="38" t="s">
        <v>22</v>
      </c>
      <c r="M516" s="38">
        <v>12.333</v>
      </c>
      <c r="N516" s="287">
        <v>43407</v>
      </c>
      <c r="O516" s="241"/>
    </row>
    <row r="517" spans="1:15" x14ac:dyDescent="0.3">
      <c r="A517" s="249" t="str">
        <f>B517&amp;COUNTIF(B$4:$B517,B517)</f>
        <v>2018159</v>
      </c>
      <c r="B517" s="249">
        <f t="shared" ref="B517:B580" si="233">YEAR(N517)</f>
        <v>2018</v>
      </c>
      <c r="C517" s="249" t="str">
        <f t="shared" ref="C517:C580" si="234">I517&amp;J517&amp;K517</f>
        <v>4EXMATTHEWBUSSY</v>
      </c>
      <c r="D517" s="268" t="str">
        <f>N517&amp;COUNTIF(N$4:$N517,N517)</f>
        <v>4340723</v>
      </c>
      <c r="E517" s="268" t="str">
        <f>F517&amp;COUNTIF(F$4:$F517,F517)</f>
        <v>434074EX5</v>
      </c>
      <c r="F517" s="268" t="str">
        <f t="shared" ref="F517:F580" si="235">N517&amp;I517</f>
        <v>434074EX</v>
      </c>
      <c r="G517" s="249" t="str">
        <f>I517&amp;COUNTIF($I$4:I517,I517)</f>
        <v>4EX100</v>
      </c>
      <c r="I517" s="38" t="s">
        <v>20</v>
      </c>
      <c r="J517" s="38" t="s">
        <v>348</v>
      </c>
      <c r="K517" s="38" t="s">
        <v>349</v>
      </c>
      <c r="L517" s="38" t="s">
        <v>31</v>
      </c>
      <c r="M517" s="38">
        <v>12.988</v>
      </c>
      <c r="N517" s="287">
        <v>43407</v>
      </c>
      <c r="O517" s="241"/>
    </row>
    <row r="518" spans="1:15" x14ac:dyDescent="0.3">
      <c r="A518" s="249" t="str">
        <f>B518&amp;COUNTIF(B$4:$B518,B518)</f>
        <v>2018160</v>
      </c>
      <c r="B518" s="249">
        <f t="shared" si="233"/>
        <v>2018</v>
      </c>
      <c r="C518" s="249" t="str">
        <f t="shared" si="234"/>
        <v>4EXGOESNIETIFLEON</v>
      </c>
      <c r="D518" s="268" t="str">
        <f>N518&amp;COUNTIF(N$4:$N518,N518)</f>
        <v>4340724</v>
      </c>
      <c r="E518" s="268" t="str">
        <f>F518&amp;COUNTIF(F$4:$F518,F518)</f>
        <v>434074EX6</v>
      </c>
      <c r="F518" s="268" t="str">
        <f t="shared" si="235"/>
        <v>434074EX</v>
      </c>
      <c r="G518" s="249" t="str">
        <f>I518&amp;COUNTIF($I$4:I518,I518)</f>
        <v>4EX101</v>
      </c>
      <c r="I518" s="38" t="s">
        <v>20</v>
      </c>
      <c r="J518" s="38" t="s">
        <v>77</v>
      </c>
      <c r="K518" s="38" t="s">
        <v>55</v>
      </c>
      <c r="L518" s="38" t="s">
        <v>13</v>
      </c>
      <c r="M518" s="38">
        <v>13.601000000000001</v>
      </c>
      <c r="N518" s="287">
        <v>43407</v>
      </c>
      <c r="O518" s="241"/>
    </row>
    <row r="519" spans="1:15" x14ac:dyDescent="0.3">
      <c r="A519" s="249" t="str">
        <f>B519&amp;COUNTIF(B$4:$B519,B519)</f>
        <v>2018161</v>
      </c>
      <c r="B519" s="249">
        <f t="shared" si="233"/>
        <v>2018</v>
      </c>
      <c r="C519" s="249" t="str">
        <f t="shared" si="234"/>
        <v>4EXPHILLIPVAN EHENT</v>
      </c>
      <c r="D519" s="268" t="str">
        <f>N519&amp;COUNTIF(N$4:$N519,N519)</f>
        <v>4340725</v>
      </c>
      <c r="E519" s="268" t="str">
        <f>F519&amp;COUNTIF(F$4:$F519,F519)</f>
        <v>434074EX7</v>
      </c>
      <c r="F519" s="268" t="str">
        <f t="shared" si="235"/>
        <v>434074EX</v>
      </c>
      <c r="G519" s="249" t="str">
        <f>I519&amp;COUNTIF($I$4:I519,I519)</f>
        <v>4EX102</v>
      </c>
      <c r="I519" s="38" t="s">
        <v>20</v>
      </c>
      <c r="J519" s="38" t="s">
        <v>82</v>
      </c>
      <c r="K519" s="38" t="s">
        <v>346</v>
      </c>
      <c r="L519" s="38" t="s">
        <v>347</v>
      </c>
      <c r="M519" s="38">
        <v>14.148999999999999</v>
      </c>
      <c r="N519" s="287">
        <v>43407</v>
      </c>
      <c r="O519" s="241"/>
    </row>
    <row r="520" spans="1:15" x14ac:dyDescent="0.3">
      <c r="A520" s="249" t="str">
        <f>B520&amp;COUNTIF(B$4:$B520,B520)</f>
        <v>2018162</v>
      </c>
      <c r="B520" s="249">
        <f t="shared" si="233"/>
        <v>2018</v>
      </c>
      <c r="C520" s="249" t="str">
        <f t="shared" si="234"/>
        <v>4EXCLIFTONVAN DEN MESCHT</v>
      </c>
      <c r="D520" s="268" t="str">
        <f>N520&amp;COUNTIF(N$4:$N520,N520)</f>
        <v>4340726</v>
      </c>
      <c r="E520" s="268" t="str">
        <f>F520&amp;COUNTIF(F$4:$F520,F520)</f>
        <v>434074EX8</v>
      </c>
      <c r="F520" s="268" t="str">
        <f t="shared" si="235"/>
        <v>434074EX</v>
      </c>
      <c r="G520" s="249" t="str">
        <f>I520&amp;COUNTIF($I$4:I520,I520)</f>
        <v>4EX103</v>
      </c>
      <c r="I520" s="38" t="s">
        <v>20</v>
      </c>
      <c r="J520" s="38" t="s">
        <v>839</v>
      </c>
      <c r="K520" s="38" t="s">
        <v>840</v>
      </c>
      <c r="L520" s="38" t="s">
        <v>841</v>
      </c>
      <c r="M520" s="38">
        <v>14.205</v>
      </c>
      <c r="N520" s="287">
        <v>43407</v>
      </c>
      <c r="O520" s="241"/>
    </row>
    <row r="521" spans="1:15" x14ac:dyDescent="0.3">
      <c r="A521" s="249" t="str">
        <f>B521&amp;COUNTIF(B$4:$B521,B521)</f>
        <v>2018163</v>
      </c>
      <c r="B521" s="249">
        <f t="shared" si="233"/>
        <v>2018</v>
      </c>
      <c r="C521" s="249" t="str">
        <f t="shared" si="234"/>
        <v>4EXRYANELS</v>
      </c>
      <c r="D521" s="268" t="str">
        <f>N521&amp;COUNTIF(N$4:$N521,N521)</f>
        <v>4340727</v>
      </c>
      <c r="E521" s="268" t="str">
        <f>F521&amp;COUNTIF(F$4:$F521,F521)</f>
        <v>434074EX9</v>
      </c>
      <c r="F521" s="268" t="str">
        <f t="shared" si="235"/>
        <v>434074EX</v>
      </c>
      <c r="G521" s="249" t="str">
        <f>I521&amp;COUNTIF($I$4:I521,I521)</f>
        <v>4EX104</v>
      </c>
      <c r="I521" s="38" t="s">
        <v>20</v>
      </c>
      <c r="J521" s="38" t="s">
        <v>80</v>
      </c>
      <c r="K521" s="38" t="s">
        <v>57</v>
      </c>
      <c r="L521" s="38" t="s">
        <v>9</v>
      </c>
      <c r="M521" s="38">
        <v>13.452</v>
      </c>
      <c r="N521" s="287">
        <v>43407</v>
      </c>
      <c r="O521" s="241"/>
    </row>
    <row r="522" spans="1:15" x14ac:dyDescent="0.3">
      <c r="A522" s="249" t="str">
        <f>B522&amp;COUNTIF(B$4:$B522,B522)</f>
        <v>2018164</v>
      </c>
      <c r="B522" s="249">
        <f t="shared" si="233"/>
        <v>2018</v>
      </c>
      <c r="C522" s="249" t="str">
        <f t="shared" si="234"/>
        <v>4SCHESTONPILCHER</v>
      </c>
      <c r="D522" s="268" t="str">
        <f>N522&amp;COUNTIF(N$4:$N522,N522)</f>
        <v>4340728</v>
      </c>
      <c r="E522" s="268" t="str">
        <f>F522&amp;COUNTIF(F$4:$F522,F522)</f>
        <v>434074S1</v>
      </c>
      <c r="F522" s="268" t="str">
        <f t="shared" si="235"/>
        <v>434074S</v>
      </c>
      <c r="G522" s="249" t="str">
        <f>I522&amp;COUNTIF($I$4:I522,I522)</f>
        <v>4S47</v>
      </c>
      <c r="I522" s="38" t="s">
        <v>4</v>
      </c>
      <c r="J522" s="38" t="s">
        <v>64</v>
      </c>
      <c r="K522" s="38" t="s">
        <v>42</v>
      </c>
      <c r="L522" s="38" t="s">
        <v>8</v>
      </c>
      <c r="M522" s="38">
        <v>13.718999999999999</v>
      </c>
      <c r="N522" s="287">
        <v>43407</v>
      </c>
      <c r="O522" s="241"/>
    </row>
    <row r="523" spans="1:15" x14ac:dyDescent="0.3">
      <c r="A523" s="249" t="str">
        <f>B523&amp;COUNTIF(B$4:$B523,B523)</f>
        <v>2018165</v>
      </c>
      <c r="B523" s="249">
        <f t="shared" si="233"/>
        <v>2018</v>
      </c>
      <c r="C523" s="249" t="str">
        <f t="shared" si="234"/>
        <v>4SSTEFANMENTOOR</v>
      </c>
      <c r="D523" s="268" t="str">
        <f>N523&amp;COUNTIF(N$4:$N523,N523)</f>
        <v>4340729</v>
      </c>
      <c r="E523" s="268" t="str">
        <f>F523&amp;COUNTIF(F$4:$F523,F523)</f>
        <v>434074S2</v>
      </c>
      <c r="F523" s="268" t="str">
        <f t="shared" si="235"/>
        <v>434074S</v>
      </c>
      <c r="G523" s="249" t="str">
        <f>I523&amp;COUNTIF($I$4:I523,I523)</f>
        <v>4S48</v>
      </c>
      <c r="I523" s="38" t="s">
        <v>4</v>
      </c>
      <c r="J523" s="38" t="s">
        <v>391</v>
      </c>
      <c r="K523" s="38" t="s">
        <v>392</v>
      </c>
      <c r="L523" s="38" t="s">
        <v>393</v>
      </c>
      <c r="M523" s="38">
        <v>13.827999999999999</v>
      </c>
      <c r="N523" s="287">
        <v>43407</v>
      </c>
      <c r="O523" s="241"/>
    </row>
    <row r="524" spans="1:15" x14ac:dyDescent="0.3">
      <c r="A524" s="249" t="str">
        <f>B524&amp;COUNTIF(B$4:$B524,B524)</f>
        <v>2018166</v>
      </c>
      <c r="B524" s="249">
        <f t="shared" si="233"/>
        <v>2018</v>
      </c>
      <c r="C524" s="249" t="str">
        <f t="shared" si="234"/>
        <v>4SRynhardtMATTHEUS</v>
      </c>
      <c r="D524" s="268" t="str">
        <f>N524&amp;COUNTIF(N$4:$N524,N524)</f>
        <v>4340730</v>
      </c>
      <c r="E524" s="268" t="str">
        <f>F524&amp;COUNTIF(F$4:$F524,F524)</f>
        <v>434074S3</v>
      </c>
      <c r="F524" s="268" t="str">
        <f t="shared" si="235"/>
        <v>434074S</v>
      </c>
      <c r="G524" s="249" t="str">
        <f>I524&amp;COUNTIF($I$4:I524,I524)</f>
        <v>4S49</v>
      </c>
      <c r="I524" s="38" t="s">
        <v>4</v>
      </c>
      <c r="J524" s="38" t="s">
        <v>238</v>
      </c>
      <c r="K524" s="38" t="s">
        <v>296</v>
      </c>
      <c r="L524" s="38" t="s">
        <v>297</v>
      </c>
      <c r="M524" s="38">
        <v>14.029</v>
      </c>
      <c r="N524" s="287">
        <v>43407</v>
      </c>
      <c r="O524" s="241"/>
    </row>
    <row r="525" spans="1:15" x14ac:dyDescent="0.3">
      <c r="A525" s="249" t="str">
        <f>B525&amp;COUNTIF(B$4:$B525,B525)</f>
        <v>2018167</v>
      </c>
      <c r="B525" s="249">
        <f t="shared" si="233"/>
        <v>2018</v>
      </c>
      <c r="C525" s="249" t="str">
        <f t="shared" si="234"/>
        <v>4SANDRIESKNOETZE</v>
      </c>
      <c r="D525" s="268" t="str">
        <f>N525&amp;COUNTIF(N$4:$N525,N525)</f>
        <v>4340731</v>
      </c>
      <c r="E525" s="268" t="str">
        <f>F525&amp;COUNTIF(F$4:$F525,F525)</f>
        <v>434074S4</v>
      </c>
      <c r="F525" s="268" t="str">
        <f t="shared" si="235"/>
        <v>434074S</v>
      </c>
      <c r="G525" s="249" t="str">
        <f>I525&amp;COUNTIF($I$4:I525,I525)</f>
        <v>4S50</v>
      </c>
      <c r="I525" s="38" t="s">
        <v>4</v>
      </c>
      <c r="J525" s="38" t="s">
        <v>844</v>
      </c>
      <c r="K525" s="38" t="s">
        <v>845</v>
      </c>
      <c r="L525" s="38" t="s">
        <v>295</v>
      </c>
      <c r="M525" s="38">
        <v>14.432</v>
      </c>
      <c r="N525" s="287">
        <v>43407</v>
      </c>
      <c r="O525" s="241"/>
    </row>
    <row r="526" spans="1:15" x14ac:dyDescent="0.3">
      <c r="A526" s="249" t="str">
        <f>B526&amp;COUNTIF(B$4:$B526,B526)</f>
        <v>2018168</v>
      </c>
      <c r="B526" s="249">
        <f t="shared" si="233"/>
        <v>2018</v>
      </c>
      <c r="C526" s="249" t="str">
        <f t="shared" si="234"/>
        <v>4SALDONGOUWS</v>
      </c>
      <c r="D526" s="268" t="str">
        <f>N526&amp;COUNTIF(N$4:$N526,N526)</f>
        <v>4340732</v>
      </c>
      <c r="E526" s="268" t="str">
        <f>F526&amp;COUNTIF(F$4:$F526,F526)</f>
        <v>434074S5</v>
      </c>
      <c r="F526" s="268" t="str">
        <f t="shared" si="235"/>
        <v>434074S</v>
      </c>
      <c r="G526" s="249" t="str">
        <f>I526&amp;COUNTIF($I$4:I526,I526)</f>
        <v>4S51</v>
      </c>
      <c r="I526" s="38" t="s">
        <v>4</v>
      </c>
      <c r="J526" s="38" t="s">
        <v>79</v>
      </c>
      <c r="K526" s="38" t="s">
        <v>56</v>
      </c>
      <c r="L526" s="38" t="s">
        <v>31</v>
      </c>
      <c r="M526" s="38">
        <v>14.494</v>
      </c>
      <c r="N526" s="287">
        <v>43407</v>
      </c>
      <c r="O526" s="241"/>
    </row>
    <row r="527" spans="1:15" x14ac:dyDescent="0.3">
      <c r="A527" s="249" t="str">
        <f>B527&amp;COUNTIF(B$4:$B527,B527)</f>
        <v>2018169</v>
      </c>
      <c r="B527" s="249">
        <f t="shared" si="233"/>
        <v>2018</v>
      </c>
      <c r="C527" s="249" t="str">
        <f t="shared" si="234"/>
        <v>5AWDBRENDONPARSONS</v>
      </c>
      <c r="D527" s="268" t="str">
        <f>N527&amp;COUNTIF(N$4:$N527,N527)</f>
        <v>4340733</v>
      </c>
      <c r="E527" s="268" t="str">
        <f>F527&amp;COUNTIF(F$4:$F527,F527)</f>
        <v>434075AWD1</v>
      </c>
      <c r="F527" s="268" t="str">
        <f t="shared" si="235"/>
        <v>434075AWD</v>
      </c>
      <c r="G527" s="249" t="str">
        <f>I527&amp;COUNTIF($I$4:I527,I527)</f>
        <v>5AWD8</v>
      </c>
      <c r="I527" s="38" t="s">
        <v>132</v>
      </c>
      <c r="J527" s="38" t="s">
        <v>273</v>
      </c>
      <c r="K527" s="38" t="s">
        <v>274</v>
      </c>
      <c r="L527" s="38" t="s">
        <v>275</v>
      </c>
      <c r="M527" s="38">
        <v>10.632</v>
      </c>
      <c r="N527" s="287">
        <v>43407</v>
      </c>
      <c r="O527" s="241"/>
    </row>
    <row r="528" spans="1:15" x14ac:dyDescent="0.3">
      <c r="A528" s="249" t="str">
        <f>B528&amp;COUNTIF(B$4:$B528,B528)</f>
        <v>2018170</v>
      </c>
      <c r="B528" s="249">
        <f t="shared" si="233"/>
        <v>2018</v>
      </c>
      <c r="C528" s="249" t="str">
        <f t="shared" si="234"/>
        <v>5AWDUDODE BEURGES</v>
      </c>
      <c r="D528" s="268" t="str">
        <f>N528&amp;COUNTIF(N$4:$N528,N528)</f>
        <v>4340734</v>
      </c>
      <c r="E528" s="268" t="str">
        <f>F528&amp;COUNTIF(F$4:$F528,F528)</f>
        <v>434075AWD2</v>
      </c>
      <c r="F528" s="268" t="str">
        <f t="shared" si="235"/>
        <v>434075AWD</v>
      </c>
      <c r="G528" s="249" t="str">
        <f>I528&amp;COUNTIF($I$4:I528,I528)</f>
        <v>5AWD9</v>
      </c>
      <c r="I528" s="38" t="s">
        <v>132</v>
      </c>
      <c r="J528" s="38" t="s">
        <v>830</v>
      </c>
      <c r="K528" s="38" t="s">
        <v>831</v>
      </c>
      <c r="L528" s="38" t="s">
        <v>832</v>
      </c>
      <c r="M528" s="38">
        <v>11.545999999999999</v>
      </c>
      <c r="N528" s="287">
        <v>43407</v>
      </c>
      <c r="O528" s="241"/>
    </row>
    <row r="529" spans="1:15" x14ac:dyDescent="0.3">
      <c r="A529" s="249" t="str">
        <f>B529&amp;COUNTIF(B$4:$B529,B529)</f>
        <v>2018171</v>
      </c>
      <c r="B529" s="249">
        <f t="shared" si="233"/>
        <v>2018</v>
      </c>
      <c r="C529" s="249" t="str">
        <f t="shared" si="234"/>
        <v>6ARTASHRIQRASDIEN</v>
      </c>
      <c r="D529" s="268" t="str">
        <f>N529&amp;COUNTIF(N$4:$N529,N529)</f>
        <v>4340735</v>
      </c>
      <c r="E529" s="268" t="str">
        <f>F529&amp;COUNTIF(F$4:$F529,F529)</f>
        <v>434076AR1</v>
      </c>
      <c r="F529" s="268" t="str">
        <f t="shared" si="235"/>
        <v>434076AR</v>
      </c>
      <c r="G529" s="249" t="str">
        <f>I529&amp;COUNTIF($I$4:I529,I529)</f>
        <v>6AR17</v>
      </c>
      <c r="I529" s="38" t="s">
        <v>93</v>
      </c>
      <c r="J529" s="38" t="s">
        <v>71</v>
      </c>
      <c r="K529" s="38" t="s">
        <v>49</v>
      </c>
      <c r="L529" s="38" t="s">
        <v>94</v>
      </c>
      <c r="M529" s="38">
        <v>13.698</v>
      </c>
      <c r="N529" s="287">
        <v>43407</v>
      </c>
      <c r="O529" s="241"/>
    </row>
    <row r="530" spans="1:15" x14ac:dyDescent="0.3">
      <c r="A530" s="249" t="str">
        <f>B530&amp;COUNTIF(B$4:$B530,B530)</f>
        <v>2018172</v>
      </c>
      <c r="B530" s="249">
        <f t="shared" si="233"/>
        <v>2018</v>
      </c>
      <c r="C530" s="249" t="str">
        <f t="shared" si="234"/>
        <v>6ARMIKELEWIS</v>
      </c>
      <c r="D530" s="268" t="str">
        <f>N530&amp;COUNTIF(N$4:$N530,N530)</f>
        <v>4340736</v>
      </c>
      <c r="E530" s="268" t="str">
        <f>F530&amp;COUNTIF(F$4:$F530,F530)</f>
        <v>434076AR2</v>
      </c>
      <c r="F530" s="268" t="str">
        <f t="shared" si="235"/>
        <v>434076AR</v>
      </c>
      <c r="G530" s="249" t="str">
        <f>I530&amp;COUNTIF($I$4:I530,I530)</f>
        <v>6AR18</v>
      </c>
      <c r="I530" s="38" t="s">
        <v>93</v>
      </c>
      <c r="J530" s="38" t="s">
        <v>69</v>
      </c>
      <c r="K530" s="38" t="s">
        <v>46</v>
      </c>
      <c r="L530" s="38" t="s">
        <v>10</v>
      </c>
      <c r="M530" s="38">
        <v>13.744</v>
      </c>
      <c r="N530" s="287">
        <v>43407</v>
      </c>
      <c r="O530" s="241"/>
    </row>
    <row r="531" spans="1:15" x14ac:dyDescent="0.3">
      <c r="A531" s="249" t="str">
        <f>B531&amp;COUNTIF(B$4:$B531,B531)</f>
        <v>2018173</v>
      </c>
      <c r="B531" s="249">
        <f t="shared" si="233"/>
        <v>2018</v>
      </c>
      <c r="C531" s="249" t="str">
        <f t="shared" si="234"/>
        <v>6BRHERMANNMOSTERT</v>
      </c>
      <c r="D531" s="268" t="str">
        <f>N531&amp;COUNTIF(N$4:$N531,N531)</f>
        <v>4340737</v>
      </c>
      <c r="E531" s="268" t="str">
        <f>F531&amp;COUNTIF(F$4:$F531,F531)</f>
        <v>434076BR1</v>
      </c>
      <c r="F531" s="268" t="str">
        <f t="shared" si="235"/>
        <v>434076BR</v>
      </c>
      <c r="G531" s="249" t="str">
        <f>I531&amp;COUNTIF($I$4:I531,I531)</f>
        <v>6BR18</v>
      </c>
      <c r="I531" s="38" t="s">
        <v>5</v>
      </c>
      <c r="J531" s="38" t="s">
        <v>269</v>
      </c>
      <c r="K531" s="38" t="s">
        <v>43</v>
      </c>
      <c r="L531" s="38" t="s">
        <v>30</v>
      </c>
      <c r="M531" s="38">
        <v>10.760999999999999</v>
      </c>
      <c r="N531" s="287">
        <v>43407</v>
      </c>
      <c r="O531" s="241"/>
    </row>
    <row r="532" spans="1:15" x14ac:dyDescent="0.3">
      <c r="A532" s="249" t="str">
        <f>B532&amp;COUNTIF(B$4:$B532,B532)</f>
        <v>2018174</v>
      </c>
      <c r="B532" s="249">
        <f t="shared" si="233"/>
        <v>2018</v>
      </c>
      <c r="C532" s="249" t="str">
        <f t="shared" si="234"/>
        <v>6BRSTEPHENSWART</v>
      </c>
      <c r="D532" s="268" t="str">
        <f>N532&amp;COUNTIF(N$4:$N532,N532)</f>
        <v>4340738</v>
      </c>
      <c r="E532" s="268" t="str">
        <f>F532&amp;COUNTIF(F$4:$F532,F532)</f>
        <v>434076BR2</v>
      </c>
      <c r="F532" s="268" t="str">
        <f t="shared" si="235"/>
        <v>434076BR</v>
      </c>
      <c r="G532" s="249" t="str">
        <f>I532&amp;COUNTIF($I$4:I532,I532)</f>
        <v>6BR19</v>
      </c>
      <c r="I532" s="38" t="s">
        <v>5</v>
      </c>
      <c r="J532" s="38" t="s">
        <v>78</v>
      </c>
      <c r="K532" s="38" t="s">
        <v>336</v>
      </c>
      <c r="L532" s="38" t="s">
        <v>337</v>
      </c>
      <c r="M532" s="38">
        <v>13.407</v>
      </c>
      <c r="N532" s="287">
        <v>43407</v>
      </c>
      <c r="O532" s="241"/>
    </row>
    <row r="533" spans="1:15" x14ac:dyDescent="0.3">
      <c r="A533" s="249" t="str">
        <f>B533&amp;COUNTIF(B$4:$B533,B533)</f>
        <v>2018175</v>
      </c>
      <c r="B533" s="249">
        <f t="shared" si="233"/>
        <v>2018</v>
      </c>
      <c r="C533" s="249" t="str">
        <f t="shared" si="234"/>
        <v>6BRROBERTJANSE VAN RENSBURG</v>
      </c>
      <c r="D533" s="268" t="str">
        <f>N533&amp;COUNTIF(N$4:$N533,N533)</f>
        <v>4340739</v>
      </c>
      <c r="E533" s="268" t="str">
        <f>F533&amp;COUNTIF(F$4:$F533,F533)</f>
        <v>434076BR3</v>
      </c>
      <c r="F533" s="268" t="str">
        <f t="shared" si="235"/>
        <v>434076BR</v>
      </c>
      <c r="G533" s="249" t="str">
        <f>I533&amp;COUNTIF($I$4:I533,I533)</f>
        <v>6BR20</v>
      </c>
      <c r="I533" s="38" t="s">
        <v>5</v>
      </c>
      <c r="J533" s="38" t="s">
        <v>828</v>
      </c>
      <c r="K533" s="38" t="s">
        <v>829</v>
      </c>
      <c r="L533" s="38" t="s">
        <v>833</v>
      </c>
      <c r="M533" s="38">
        <v>13.077</v>
      </c>
      <c r="N533" s="287">
        <v>43407</v>
      </c>
      <c r="O533" s="241"/>
    </row>
    <row r="534" spans="1:15" x14ac:dyDescent="0.3">
      <c r="A534" s="249" t="str">
        <f>B534&amp;COUNTIF(B$4:$B534,B534)</f>
        <v>2018176</v>
      </c>
      <c r="B534" s="249">
        <f t="shared" si="233"/>
        <v>2018</v>
      </c>
      <c r="C534" s="249" t="str">
        <f t="shared" si="234"/>
        <v>6CRVISWANATHANWILLIAMS</v>
      </c>
      <c r="D534" s="268" t="str">
        <f>N534&amp;COUNTIF(N$4:$N534,N534)</f>
        <v>4340740</v>
      </c>
      <c r="E534" s="268" t="str">
        <f>F534&amp;COUNTIF(F$4:$F534,F534)</f>
        <v>434076CR1</v>
      </c>
      <c r="F534" s="268" t="str">
        <f t="shared" si="235"/>
        <v>434076CR</v>
      </c>
      <c r="G534" s="249" t="str">
        <f>I534&amp;COUNTIF($I$4:I534,I534)</f>
        <v>6CR5</v>
      </c>
      <c r="I534" s="38" t="s">
        <v>3</v>
      </c>
      <c r="J534" s="38" t="s">
        <v>283</v>
      </c>
      <c r="K534" s="38" t="s">
        <v>284</v>
      </c>
      <c r="L534" s="38" t="s">
        <v>19</v>
      </c>
      <c r="M534" s="38">
        <v>9.7859999999999996</v>
      </c>
      <c r="N534" s="287">
        <v>43407</v>
      </c>
      <c r="O534" s="241"/>
    </row>
    <row r="535" spans="1:15" x14ac:dyDescent="0.3">
      <c r="A535" s="249" t="str">
        <f>B535&amp;COUNTIF(B$4:$B535,B535)</f>
        <v>2018177</v>
      </c>
      <c r="B535" s="249">
        <f t="shared" si="233"/>
        <v>2018</v>
      </c>
      <c r="C535" s="249" t="str">
        <f t="shared" si="234"/>
        <v>8BTERENCELANTZ</v>
      </c>
      <c r="D535" s="268" t="str">
        <f>N535&amp;COUNTIF(N$4:$N535,N535)</f>
        <v>4340741</v>
      </c>
      <c r="E535" s="268" t="str">
        <f>F535&amp;COUNTIF(F$4:$F535,F535)</f>
        <v>434078B1</v>
      </c>
      <c r="F535" s="268" t="str">
        <f t="shared" si="235"/>
        <v>434078B</v>
      </c>
      <c r="G535" s="249" t="str">
        <f>I535&amp;COUNTIF($I$4:I535,I535)</f>
        <v>8B10</v>
      </c>
      <c r="I535" s="38" t="s">
        <v>131</v>
      </c>
      <c r="J535" s="38" t="s">
        <v>271</v>
      </c>
      <c r="K535" s="38" t="s">
        <v>59</v>
      </c>
      <c r="L535" s="38" t="s">
        <v>18</v>
      </c>
      <c r="M535" s="38">
        <v>11.619</v>
      </c>
      <c r="N535" s="287">
        <v>43407</v>
      </c>
      <c r="O535" s="241"/>
    </row>
    <row r="536" spans="1:15" x14ac:dyDescent="0.3">
      <c r="A536" s="249" t="str">
        <f>B536&amp;COUNTIF(B$4:$B536,B536)</f>
        <v>2018178</v>
      </c>
      <c r="B536" s="249">
        <f t="shared" si="233"/>
        <v>2018</v>
      </c>
      <c r="C536" s="249" t="str">
        <f t="shared" si="234"/>
        <v>600STDSTEPHENLOTTERING</v>
      </c>
      <c r="D536" s="268" t="str">
        <f>N536&amp;COUNTIF(N$4:$N536,N536)</f>
        <v>4340742</v>
      </c>
      <c r="E536" s="268" t="str">
        <f>F536&amp;COUNTIF(F$4:$F536,F536)</f>
        <v>43407600STD1</v>
      </c>
      <c r="F536" s="268" t="str">
        <f t="shared" si="235"/>
        <v>43407600STD</v>
      </c>
      <c r="G536" s="249" t="str">
        <f>I536&amp;COUNTIF($I$4:I536,I536)</f>
        <v>600STD1</v>
      </c>
      <c r="I536" s="38" t="s">
        <v>88</v>
      </c>
      <c r="J536" s="38" t="s">
        <v>78</v>
      </c>
      <c r="K536" s="38" t="s">
        <v>100</v>
      </c>
      <c r="L536" s="38" t="s">
        <v>101</v>
      </c>
      <c r="M536" s="38">
        <v>10.477</v>
      </c>
      <c r="N536" s="287">
        <v>43407</v>
      </c>
      <c r="O536" s="241"/>
    </row>
    <row r="537" spans="1:15" x14ac:dyDescent="0.3">
      <c r="A537" s="249" t="str">
        <f>B537&amp;COUNTIF(B$4:$B537,B537)</f>
        <v>2018179</v>
      </c>
      <c r="B537" s="249">
        <f t="shared" si="233"/>
        <v>2018</v>
      </c>
      <c r="C537" s="249" t="str">
        <f t="shared" si="234"/>
        <v>UNLI STDJAR-RVAN WYK</v>
      </c>
      <c r="D537" s="268" t="str">
        <f>N537&amp;COUNTIF(N$4:$N537,N537)</f>
        <v>4340743</v>
      </c>
      <c r="E537" s="268" t="str">
        <f>F537&amp;COUNTIF(F$4:$F537,F537)</f>
        <v>43407UNLI STD1</v>
      </c>
      <c r="F537" s="268" t="str">
        <f t="shared" si="235"/>
        <v>43407UNLI STD</v>
      </c>
      <c r="G537" s="249" t="str">
        <f>I537&amp;COUNTIF($I$4:I537,I537)</f>
        <v>UNLI STD1</v>
      </c>
      <c r="I537" s="38" t="s">
        <v>120</v>
      </c>
      <c r="J537" s="38" t="s">
        <v>397</v>
      </c>
      <c r="K537" s="38" t="s">
        <v>398</v>
      </c>
      <c r="L537" s="38" t="s">
        <v>21</v>
      </c>
      <c r="M537" s="38">
        <v>9.5730000000000004</v>
      </c>
      <c r="N537" s="287">
        <v>43407</v>
      </c>
      <c r="O537" s="241"/>
    </row>
    <row r="538" spans="1:15" x14ac:dyDescent="0.3">
      <c r="A538" s="249" t="str">
        <f>B538&amp;COUNTIF(B$4:$B538,B538)</f>
        <v>2018180</v>
      </c>
      <c r="B538" s="249">
        <f t="shared" si="233"/>
        <v>2018</v>
      </c>
      <c r="C538" s="249" t="str">
        <f t="shared" si="234"/>
        <v>UNLI MODAKONAQULUBA</v>
      </c>
      <c r="D538" s="268" t="str">
        <f>N538&amp;COUNTIF(N$4:$N538,N538)</f>
        <v>4340744</v>
      </c>
      <c r="E538" s="268" t="str">
        <f>F538&amp;COUNTIF(F$4:$F538,F538)</f>
        <v>43407UNLI MOD1</v>
      </c>
      <c r="F538" s="268" t="str">
        <f t="shared" si="235"/>
        <v>43407UNLI MOD</v>
      </c>
      <c r="G538" s="249" t="str">
        <f>I538&amp;COUNTIF($I$4:I538,I538)</f>
        <v>UNLI MOD1</v>
      </c>
      <c r="I538" s="38" t="s">
        <v>99</v>
      </c>
      <c r="J538" s="38" t="s">
        <v>836</v>
      </c>
      <c r="K538" s="38" t="s">
        <v>837</v>
      </c>
      <c r="L538" s="38" t="s">
        <v>838</v>
      </c>
      <c r="M538" s="38">
        <v>9.7949999999999999</v>
      </c>
      <c r="N538" s="287">
        <v>43407</v>
      </c>
      <c r="O538" s="241"/>
    </row>
    <row r="539" spans="1:15" x14ac:dyDescent="0.3">
      <c r="A539" s="249" t="str">
        <f>B539&amp;COUNTIF(B$4:$B539,B539)</f>
        <v>2018181</v>
      </c>
      <c r="B539" s="249">
        <f t="shared" si="233"/>
        <v>2018</v>
      </c>
      <c r="C539" s="249" t="str">
        <f t="shared" si="234"/>
        <v>UNLI STDGEORGEOKEEFE</v>
      </c>
      <c r="D539" s="268" t="str">
        <f>N539&amp;COUNTIF(N$4:$N539,N539)</f>
        <v>4340745</v>
      </c>
      <c r="E539" s="268" t="str">
        <f>F539&amp;COUNTIF(F$4:$F539,F539)</f>
        <v>43407UNLI STD2</v>
      </c>
      <c r="F539" s="268" t="str">
        <f t="shared" si="235"/>
        <v>43407UNLI STD</v>
      </c>
      <c r="G539" s="249" t="str">
        <f>I539&amp;COUNTIF($I$4:I539,I539)</f>
        <v>UNLI STD2</v>
      </c>
      <c r="I539" s="38" t="s">
        <v>120</v>
      </c>
      <c r="J539" s="38" t="s">
        <v>290</v>
      </c>
      <c r="K539" s="38" t="s">
        <v>341</v>
      </c>
      <c r="L539" s="38" t="s">
        <v>21</v>
      </c>
      <c r="M539" s="38">
        <v>9.6340000000000003</v>
      </c>
      <c r="N539" s="287">
        <v>43407</v>
      </c>
      <c r="O539" s="241"/>
    </row>
    <row r="540" spans="1:15" x14ac:dyDescent="0.3">
      <c r="A540" s="249" t="str">
        <f>B540&amp;COUNTIF(B$4:$B540,B540)</f>
        <v>2018182</v>
      </c>
      <c r="B540" s="249">
        <f t="shared" si="233"/>
        <v>2018</v>
      </c>
      <c r="C540" s="249" t="str">
        <f t="shared" si="234"/>
        <v>UNLI STDWESLEYSTRYDOM</v>
      </c>
      <c r="D540" s="268" t="str">
        <f>N540&amp;COUNTIF(N$4:$N540,N540)</f>
        <v>4340746</v>
      </c>
      <c r="E540" s="268" t="str">
        <f>F540&amp;COUNTIF(F$4:$F540,F540)</f>
        <v>43407UNLI STD3</v>
      </c>
      <c r="F540" s="268" t="str">
        <f t="shared" si="235"/>
        <v>43407UNLI STD</v>
      </c>
      <c r="G540" s="249" t="str">
        <f>I540&amp;COUNTIF($I$4:I540,I540)</f>
        <v>UNLI STD3</v>
      </c>
      <c r="I540" s="38" t="s">
        <v>120</v>
      </c>
      <c r="J540" s="38" t="s">
        <v>367</v>
      </c>
      <c r="K540" s="38" t="s">
        <v>368</v>
      </c>
      <c r="L540" s="38" t="s">
        <v>369</v>
      </c>
      <c r="M540" s="38">
        <v>9.7040000000000006</v>
      </c>
      <c r="N540" s="287">
        <v>43407</v>
      </c>
      <c r="O540" s="241"/>
    </row>
    <row r="541" spans="1:15" x14ac:dyDescent="0.3">
      <c r="A541" s="249" t="str">
        <f>B541&amp;COUNTIF(B$4:$B541,B541)</f>
        <v>2018183</v>
      </c>
      <c r="B541" s="249">
        <f t="shared" si="233"/>
        <v>2018</v>
      </c>
      <c r="C541" s="249" t="str">
        <f t="shared" si="234"/>
        <v>UNLI STDJEVONJOHNSON</v>
      </c>
      <c r="D541" s="268" t="str">
        <f>N541&amp;COUNTIF(N$4:$N541,N541)</f>
        <v>4340747</v>
      </c>
      <c r="E541" s="268" t="str">
        <f>F541&amp;COUNTIF(F$4:$F541,F541)</f>
        <v>43407UNLI STD4</v>
      </c>
      <c r="F541" s="268" t="str">
        <f t="shared" si="235"/>
        <v>43407UNLI STD</v>
      </c>
      <c r="G541" s="249" t="str">
        <f>I541&amp;COUNTIF($I$4:I541,I541)</f>
        <v>UNLI STD4</v>
      </c>
      <c r="I541" s="38" t="s">
        <v>120</v>
      </c>
      <c r="J541" s="38" t="s">
        <v>63</v>
      </c>
      <c r="K541" s="38" t="s">
        <v>41</v>
      </c>
      <c r="L541" s="38" t="s">
        <v>11</v>
      </c>
      <c r="M541" s="38">
        <v>10.005000000000001</v>
      </c>
      <c r="N541" s="287">
        <v>43407</v>
      </c>
      <c r="O541" s="241"/>
    </row>
    <row r="542" spans="1:15" x14ac:dyDescent="0.3">
      <c r="A542" s="249" t="str">
        <f>B542&amp;COUNTIF(B$4:$B542,B542)</f>
        <v>2018184</v>
      </c>
      <c r="B542" s="249">
        <f t="shared" si="233"/>
        <v>2018</v>
      </c>
      <c r="C542" s="249" t="str">
        <f t="shared" si="234"/>
        <v>4AFGURSHANTHOMAS</v>
      </c>
      <c r="D542" s="268" t="str">
        <f>N542&amp;COUNTIF(N$4:$N542,N542)</f>
        <v>433651</v>
      </c>
      <c r="E542" s="268" t="str">
        <f>F542&amp;COUNTIF(F$4:$F542,F542)</f>
        <v>433654AF1</v>
      </c>
      <c r="F542" s="268" t="str">
        <f t="shared" si="235"/>
        <v>433654AF</v>
      </c>
      <c r="G542" s="249" t="str">
        <f>I542&amp;COUNTIF($I$4:I542,I542)</f>
        <v>4AF96</v>
      </c>
      <c r="I542" s="249" t="s">
        <v>1</v>
      </c>
      <c r="J542" s="249" t="s">
        <v>65</v>
      </c>
      <c r="K542" s="249" t="s">
        <v>44</v>
      </c>
      <c r="L542" s="249" t="s">
        <v>29</v>
      </c>
      <c r="M542" s="249">
        <v>13.486000000000001</v>
      </c>
      <c r="N542" s="268">
        <v>43365</v>
      </c>
      <c r="O542" s="241"/>
    </row>
    <row r="543" spans="1:15" x14ac:dyDescent="0.3">
      <c r="A543" s="249" t="str">
        <f>B543&amp;COUNTIF(B$4:$B543,B543)</f>
        <v>2018185</v>
      </c>
      <c r="B543" s="249">
        <f t="shared" si="233"/>
        <v>2018</v>
      </c>
      <c r="C543" s="249" t="str">
        <f t="shared" si="234"/>
        <v>4AFDIVANSNAYERS</v>
      </c>
      <c r="D543" s="268" t="str">
        <f>N543&amp;COUNTIF(N$4:$N543,N543)</f>
        <v>433652</v>
      </c>
      <c r="E543" s="268" t="str">
        <f>F543&amp;COUNTIF(F$4:$F543,F543)</f>
        <v>433654AF2</v>
      </c>
      <c r="F543" s="268" t="str">
        <f t="shared" si="235"/>
        <v>433654AF</v>
      </c>
      <c r="G543" s="249" t="str">
        <f>I543&amp;COUNTIF($I$4:I543,I543)</f>
        <v>4AF97</v>
      </c>
      <c r="I543" s="249" t="s">
        <v>1</v>
      </c>
      <c r="J543" s="249" t="s">
        <v>73</v>
      </c>
      <c r="K543" s="249" t="s">
        <v>51</v>
      </c>
      <c r="L543" s="249" t="s">
        <v>25</v>
      </c>
      <c r="M543" s="249">
        <v>13.486000000000001</v>
      </c>
      <c r="N543" s="268">
        <v>43365</v>
      </c>
      <c r="O543" s="241"/>
    </row>
    <row r="544" spans="1:15" x14ac:dyDescent="0.3">
      <c r="A544" s="249" t="str">
        <f>B544&amp;COUNTIF(B$4:$B544,B544)</f>
        <v>2018186</v>
      </c>
      <c r="B544" s="249">
        <f t="shared" si="233"/>
        <v>2018</v>
      </c>
      <c r="C544" s="249" t="str">
        <f t="shared" si="234"/>
        <v>4AFRIYAAZSHARMAR</v>
      </c>
      <c r="D544" s="268" t="str">
        <f>N544&amp;COUNTIF(N$4:$N544,N544)</f>
        <v>433653</v>
      </c>
      <c r="E544" s="268" t="str">
        <f>F544&amp;COUNTIF(F$4:$F544,F544)</f>
        <v>433654AF3</v>
      </c>
      <c r="F544" s="268" t="str">
        <f t="shared" si="235"/>
        <v>433654AF</v>
      </c>
      <c r="G544" s="249" t="str">
        <f>I544&amp;COUNTIF($I$4:I544,I544)</f>
        <v>4AF98</v>
      </c>
      <c r="I544" s="249" t="s">
        <v>1</v>
      </c>
      <c r="J544" s="249" t="s">
        <v>276</v>
      </c>
      <c r="K544" s="249" t="s">
        <v>277</v>
      </c>
      <c r="L544" s="249" t="s">
        <v>278</v>
      </c>
      <c r="M544" s="249">
        <v>13.55</v>
      </c>
      <c r="N544" s="268">
        <v>43365</v>
      </c>
      <c r="O544" s="241"/>
    </row>
    <row r="545" spans="1:15" x14ac:dyDescent="0.3">
      <c r="A545" s="249" t="str">
        <f>B545&amp;COUNTIF(B$4:$B545,B545)</f>
        <v>2018187</v>
      </c>
      <c r="B545" s="249">
        <f t="shared" si="233"/>
        <v>2018</v>
      </c>
      <c r="C545" s="249" t="str">
        <f t="shared" si="234"/>
        <v>4AFJACQUESSTEENBERG</v>
      </c>
      <c r="D545" s="268" t="str">
        <f>N545&amp;COUNTIF(N$4:$N545,N545)</f>
        <v>433654</v>
      </c>
      <c r="E545" s="268" t="str">
        <f>F545&amp;COUNTIF(F$4:$F545,F545)</f>
        <v>433654AF4</v>
      </c>
      <c r="F545" s="268" t="str">
        <f t="shared" si="235"/>
        <v>433654AF</v>
      </c>
      <c r="G545" s="249" t="str">
        <f>I545&amp;COUNTIF($I$4:I545,I545)</f>
        <v>4AF99</v>
      </c>
      <c r="I545" s="249" t="s">
        <v>1</v>
      </c>
      <c r="J545" s="249" t="s">
        <v>68</v>
      </c>
      <c r="K545" s="249" t="s">
        <v>282</v>
      </c>
      <c r="L545" s="249" t="s">
        <v>107</v>
      </c>
      <c r="M545" s="249">
        <v>13.94</v>
      </c>
      <c r="N545" s="268">
        <v>43365</v>
      </c>
      <c r="O545" s="241"/>
    </row>
    <row r="546" spans="1:15" x14ac:dyDescent="0.3">
      <c r="A546" s="249" t="str">
        <f>B546&amp;COUNTIF(B$4:$B546,B546)</f>
        <v>2018188</v>
      </c>
      <c r="B546" s="249">
        <f t="shared" si="233"/>
        <v>2018</v>
      </c>
      <c r="C546" s="249" t="str">
        <f t="shared" si="234"/>
        <v>4AFBREDONBELDON</v>
      </c>
      <c r="D546" s="268" t="str">
        <f>N546&amp;COUNTIF(N$4:$N546,N546)</f>
        <v>433655</v>
      </c>
      <c r="E546" s="268" t="str">
        <f>F546&amp;COUNTIF(F$4:$F546,F546)</f>
        <v>433654AF5</v>
      </c>
      <c r="F546" s="268" t="str">
        <f t="shared" si="235"/>
        <v>433654AF</v>
      </c>
      <c r="G546" s="249" t="str">
        <f>I546&amp;COUNTIF($I$4:I546,I546)</f>
        <v>4AF100</v>
      </c>
      <c r="I546" s="249" t="s">
        <v>1</v>
      </c>
      <c r="J546" s="249" t="s">
        <v>388</v>
      </c>
      <c r="K546" s="249" t="s">
        <v>389</v>
      </c>
      <c r="L546" s="249" t="s">
        <v>26</v>
      </c>
      <c r="M546" s="249">
        <v>14.023999999999999</v>
      </c>
      <c r="N546" s="268">
        <v>43365</v>
      </c>
      <c r="O546" s="241"/>
    </row>
    <row r="547" spans="1:15" x14ac:dyDescent="0.3">
      <c r="A547" s="249" t="str">
        <f>B547&amp;COUNTIF(B$4:$B547,B547)</f>
        <v>2018189</v>
      </c>
      <c r="B547" s="249">
        <f t="shared" si="233"/>
        <v>2018</v>
      </c>
      <c r="C547" s="249" t="str">
        <f t="shared" si="234"/>
        <v>4AFCHESTONPILCHER</v>
      </c>
      <c r="D547" s="268" t="str">
        <f>N547&amp;COUNTIF(N$4:$N547,N547)</f>
        <v>433656</v>
      </c>
      <c r="E547" s="268" t="str">
        <f>F547&amp;COUNTIF(F$4:$F547,F547)</f>
        <v>433654AF6</v>
      </c>
      <c r="F547" s="268" t="str">
        <f t="shared" si="235"/>
        <v>433654AF</v>
      </c>
      <c r="G547" s="249" t="str">
        <f>I547&amp;COUNTIF($I$4:I547,I547)</f>
        <v>4AF101</v>
      </c>
      <c r="I547" s="249" t="s">
        <v>1</v>
      </c>
      <c r="J547" s="249" t="s">
        <v>64</v>
      </c>
      <c r="K547" s="249" t="s">
        <v>42</v>
      </c>
      <c r="L547" s="249" t="s">
        <v>293</v>
      </c>
      <c r="M547" s="249">
        <v>14.182</v>
      </c>
      <c r="N547" s="268">
        <v>43365</v>
      </c>
      <c r="O547" s="241"/>
    </row>
    <row r="548" spans="1:15" x14ac:dyDescent="0.3">
      <c r="A548" s="249" t="str">
        <f>B548&amp;COUNTIF(B$4:$B548,B548)</f>
        <v>2018190</v>
      </c>
      <c r="B548" s="249">
        <f t="shared" si="233"/>
        <v>2018</v>
      </c>
      <c r="C548" s="249" t="str">
        <f t="shared" si="234"/>
        <v>4AFRUANMINNIE</v>
      </c>
      <c r="D548" s="268" t="str">
        <f>N548&amp;COUNTIF(N$4:$N548,N548)</f>
        <v>433657</v>
      </c>
      <c r="E548" s="268" t="str">
        <f>F548&amp;COUNTIF(F$4:$F548,F548)</f>
        <v>433654AF7</v>
      </c>
      <c r="F548" s="268" t="str">
        <f t="shared" si="235"/>
        <v>433654AF</v>
      </c>
      <c r="G548" s="249" t="str">
        <f>I548&amp;COUNTIF($I$4:I548,I548)</f>
        <v>4AF102</v>
      </c>
      <c r="I548" s="249" t="s">
        <v>1</v>
      </c>
      <c r="J548" s="249" t="s">
        <v>279</v>
      </c>
      <c r="K548" s="249" t="s">
        <v>280</v>
      </c>
      <c r="L548" s="249" t="s">
        <v>26</v>
      </c>
      <c r="M548" s="249">
        <v>14.477</v>
      </c>
      <c r="N548" s="268">
        <v>43365</v>
      </c>
      <c r="O548" s="241"/>
    </row>
    <row r="549" spans="1:15" x14ac:dyDescent="0.3">
      <c r="A549" s="249" t="str">
        <f>B549&amp;COUNTIF(B$4:$B549,B549)</f>
        <v>2018191</v>
      </c>
      <c r="B549" s="249">
        <f t="shared" si="233"/>
        <v>2018</v>
      </c>
      <c r="C549" s="249" t="str">
        <f t="shared" si="234"/>
        <v>4AFRAMANOLEWACK</v>
      </c>
      <c r="D549" s="268" t="str">
        <f>N549&amp;COUNTIF(N$4:$N549,N549)</f>
        <v>433658</v>
      </c>
      <c r="E549" s="268" t="str">
        <f>F549&amp;COUNTIF(F$4:$F549,F549)</f>
        <v>433654AF8</v>
      </c>
      <c r="F549" s="268" t="str">
        <f t="shared" si="235"/>
        <v>433654AF</v>
      </c>
      <c r="G549" s="249" t="str">
        <f>I549&amp;COUNTIF($I$4:I549,I549)</f>
        <v>4AF103</v>
      </c>
      <c r="I549" s="249" t="s">
        <v>1</v>
      </c>
      <c r="J549" s="249" t="s">
        <v>90</v>
      </c>
      <c r="K549" s="249" t="s">
        <v>91</v>
      </c>
      <c r="L549" s="249" t="s">
        <v>92</v>
      </c>
      <c r="M549" s="249">
        <v>14.526999999999999</v>
      </c>
      <c r="N549" s="268">
        <v>43365</v>
      </c>
      <c r="O549" s="241"/>
    </row>
    <row r="550" spans="1:15" x14ac:dyDescent="0.3">
      <c r="A550" s="249" t="str">
        <f>B550&amp;COUNTIF(B$4:$B550,B550)</f>
        <v>2018192</v>
      </c>
      <c r="B550" s="249">
        <f t="shared" si="233"/>
        <v>2018</v>
      </c>
      <c r="C550" s="249" t="str">
        <f t="shared" si="234"/>
        <v>4AFEDWINHART</v>
      </c>
      <c r="D550" s="268" t="str">
        <f>N550&amp;COUNTIF(N$4:$N550,N550)</f>
        <v>433659</v>
      </c>
      <c r="E550" s="268" t="str">
        <f>F550&amp;COUNTIF(F$4:$F550,F550)</f>
        <v>433654AF9</v>
      </c>
      <c r="F550" s="268" t="str">
        <f t="shared" si="235"/>
        <v>433654AF</v>
      </c>
      <c r="G550" s="249" t="str">
        <f>I550&amp;COUNTIF($I$4:I550,I550)</f>
        <v>4AF104</v>
      </c>
      <c r="I550" s="249" t="s">
        <v>1</v>
      </c>
      <c r="J550" s="249" t="s">
        <v>334</v>
      </c>
      <c r="K550" s="249" t="s">
        <v>335</v>
      </c>
      <c r="L550" s="249" t="s">
        <v>333</v>
      </c>
      <c r="M550" s="249">
        <v>14.587</v>
      </c>
      <c r="N550" s="268">
        <v>43365</v>
      </c>
      <c r="O550" s="241"/>
    </row>
    <row r="551" spans="1:15" x14ac:dyDescent="0.3">
      <c r="A551" s="249" t="str">
        <f>B551&amp;COUNTIF(B$4:$B551,B551)</f>
        <v>2018193</v>
      </c>
      <c r="B551" s="249">
        <f t="shared" si="233"/>
        <v>2018</v>
      </c>
      <c r="C551" s="249" t="str">
        <f t="shared" si="234"/>
        <v>4ARPHILLIPJONKER</v>
      </c>
      <c r="D551" s="268" t="str">
        <f>N551&amp;COUNTIF(N$4:$N551,N551)</f>
        <v>4336510</v>
      </c>
      <c r="E551" s="268" t="str">
        <f>F551&amp;COUNTIF(F$4:$F551,F551)</f>
        <v>433654AR1</v>
      </c>
      <c r="F551" s="268" t="str">
        <f t="shared" si="235"/>
        <v>433654AR</v>
      </c>
      <c r="G551" s="249" t="str">
        <f>I551&amp;COUNTIF($I$4:I551,I551)</f>
        <v>4AR23</v>
      </c>
      <c r="I551" s="249" t="s">
        <v>7</v>
      </c>
      <c r="J551" s="249" t="s">
        <v>82</v>
      </c>
      <c r="K551" s="249" t="s">
        <v>47</v>
      </c>
      <c r="L551" s="249" t="s">
        <v>17</v>
      </c>
      <c r="M551" s="249">
        <v>12.507999999999999</v>
      </c>
      <c r="N551" s="268">
        <v>43365</v>
      </c>
      <c r="O551" s="241"/>
    </row>
    <row r="552" spans="1:15" x14ac:dyDescent="0.3">
      <c r="A552" s="249" t="str">
        <f>B552&amp;COUNTIF(B$4:$B552,B552)</f>
        <v>2018194</v>
      </c>
      <c r="B552" s="249">
        <f t="shared" si="233"/>
        <v>2018</v>
      </c>
      <c r="C552" s="249" t="str">
        <f t="shared" si="234"/>
        <v>4ARZAYNJONKER</v>
      </c>
      <c r="D552" s="268" t="str">
        <f>N552&amp;COUNTIF(N$4:$N552,N552)</f>
        <v>4336511</v>
      </c>
      <c r="E552" s="268" t="str">
        <f>F552&amp;COUNTIF(F$4:$F552,F552)</f>
        <v>433654AR2</v>
      </c>
      <c r="F552" s="268" t="str">
        <f t="shared" si="235"/>
        <v>433654AR</v>
      </c>
      <c r="G552" s="249" t="str">
        <f>I552&amp;COUNTIF($I$4:I552,I552)</f>
        <v>4AR24</v>
      </c>
      <c r="I552" s="249" t="s">
        <v>7</v>
      </c>
      <c r="J552" s="249" t="s">
        <v>70</v>
      </c>
      <c r="K552" s="249" t="s">
        <v>47</v>
      </c>
      <c r="L552" s="249" t="s">
        <v>27</v>
      </c>
      <c r="M552" s="249">
        <v>13.329000000000001</v>
      </c>
      <c r="N552" s="268">
        <v>43365</v>
      </c>
      <c r="O552" s="241"/>
    </row>
    <row r="553" spans="1:15" x14ac:dyDescent="0.3">
      <c r="A553" s="249" t="str">
        <f>B553&amp;COUNTIF(B$4:$B553,B553)</f>
        <v>2018195</v>
      </c>
      <c r="B553" s="249">
        <f t="shared" si="233"/>
        <v>2018</v>
      </c>
      <c r="C553" s="249" t="str">
        <f t="shared" si="234"/>
        <v>4ARRODNEYTIM</v>
      </c>
      <c r="D553" s="268" t="str">
        <f>N553&amp;COUNTIF(N$4:$N553,N553)</f>
        <v>4336512</v>
      </c>
      <c r="E553" s="268" t="str">
        <f>F553&amp;COUNTIF(F$4:$F553,F553)</f>
        <v>433654AR3</v>
      </c>
      <c r="F553" s="268" t="str">
        <f t="shared" si="235"/>
        <v>433654AR</v>
      </c>
      <c r="G553" s="249" t="str">
        <f>I553&amp;COUNTIF($I$4:I553,I553)</f>
        <v>4AR25</v>
      </c>
      <c r="I553" s="249" t="s">
        <v>7</v>
      </c>
      <c r="J553" s="249" t="s">
        <v>342</v>
      </c>
      <c r="K553" s="249" t="s">
        <v>343</v>
      </c>
      <c r="L553" s="249" t="s">
        <v>344</v>
      </c>
      <c r="M553" s="249">
        <v>15.683999999999999</v>
      </c>
      <c r="N553" s="268">
        <v>43365</v>
      </c>
      <c r="O553" s="241"/>
    </row>
    <row r="554" spans="1:15" x14ac:dyDescent="0.3">
      <c r="A554" s="249" t="str">
        <f>B554&amp;COUNTIF(B$4:$B554,B554)</f>
        <v>2018196</v>
      </c>
      <c r="B554" s="249">
        <f t="shared" si="233"/>
        <v>2018</v>
      </c>
      <c r="C554" s="249" t="str">
        <f t="shared" si="234"/>
        <v>4AWDLENOMcCALLUM</v>
      </c>
      <c r="D554" s="268" t="str">
        <f>N554&amp;COUNTIF(N$4:$N554,N554)</f>
        <v>4336513</v>
      </c>
      <c r="E554" s="268" t="str">
        <f>F554&amp;COUNTIF(F$4:$F554,F554)</f>
        <v>433654AWD1</v>
      </c>
      <c r="F554" s="268" t="str">
        <f t="shared" si="235"/>
        <v>433654AWD</v>
      </c>
      <c r="G554" s="249" t="str">
        <f>I554&amp;COUNTIF($I$4:I554,I554)</f>
        <v>4AWD45</v>
      </c>
      <c r="I554" s="249" t="s">
        <v>23</v>
      </c>
      <c r="J554" s="249" t="s">
        <v>385</v>
      </c>
      <c r="K554" s="249" t="s">
        <v>386</v>
      </c>
      <c r="L554" s="249" t="s">
        <v>387</v>
      </c>
      <c r="M554" s="249">
        <v>10.971</v>
      </c>
      <c r="N554" s="268">
        <v>43365</v>
      </c>
      <c r="O554" s="241"/>
    </row>
    <row r="555" spans="1:15" x14ac:dyDescent="0.3">
      <c r="A555" s="249" t="str">
        <f>B555&amp;COUNTIF(B$4:$B555,B555)</f>
        <v>2018197</v>
      </c>
      <c r="B555" s="249">
        <f t="shared" si="233"/>
        <v>2018</v>
      </c>
      <c r="C555" s="249" t="str">
        <f t="shared" si="234"/>
        <v>4AWDDENZALNAIDOO</v>
      </c>
      <c r="D555" s="268" t="str">
        <f>N555&amp;COUNTIF(N$4:$N555,N555)</f>
        <v>4336514</v>
      </c>
      <c r="E555" s="268" t="str">
        <f>F555&amp;COUNTIF(F$4:$F555,F555)</f>
        <v>433654AWD2</v>
      </c>
      <c r="F555" s="268" t="str">
        <f t="shared" si="235"/>
        <v>433654AWD</v>
      </c>
      <c r="G555" s="249" t="str">
        <f>I555&amp;COUNTIF($I$4:I555,I555)</f>
        <v>4AWD46</v>
      </c>
      <c r="I555" s="249" t="s">
        <v>23</v>
      </c>
      <c r="J555" s="249" t="s">
        <v>370</v>
      </c>
      <c r="K555" s="249" t="s">
        <v>371</v>
      </c>
      <c r="L555" s="249" t="s">
        <v>366</v>
      </c>
      <c r="M555" s="249">
        <v>11.108000000000001</v>
      </c>
      <c r="N555" s="268">
        <v>43365</v>
      </c>
      <c r="O555" s="241"/>
    </row>
    <row r="556" spans="1:15" x14ac:dyDescent="0.3">
      <c r="A556" s="249" t="str">
        <f>B556&amp;COUNTIF(B$4:$B556,B556)</f>
        <v>2018198</v>
      </c>
      <c r="B556" s="249">
        <f t="shared" si="233"/>
        <v>2018</v>
      </c>
      <c r="C556" s="249" t="str">
        <f t="shared" si="234"/>
        <v>4AWDENVERAMIEN</v>
      </c>
      <c r="D556" s="268" t="str">
        <f>N556&amp;COUNTIF(N$4:$N556,N556)</f>
        <v>4336515</v>
      </c>
      <c r="E556" s="268" t="str">
        <f>F556&amp;COUNTIF(F$4:$F556,F556)</f>
        <v>433654AWD3</v>
      </c>
      <c r="F556" s="268" t="str">
        <f t="shared" si="235"/>
        <v>433654AWD</v>
      </c>
      <c r="G556" s="249" t="str">
        <f>I556&amp;COUNTIF($I$4:I556,I556)</f>
        <v>4AWD47</v>
      </c>
      <c r="I556" s="249" t="s">
        <v>23</v>
      </c>
      <c r="J556" s="249" t="s">
        <v>81</v>
      </c>
      <c r="K556" s="249" t="s">
        <v>58</v>
      </c>
      <c r="L556" s="249" t="s">
        <v>16</v>
      </c>
      <c r="M556" s="249">
        <v>11.234999999999999</v>
      </c>
      <c r="N556" s="268">
        <v>43365</v>
      </c>
      <c r="O556" s="241"/>
    </row>
    <row r="557" spans="1:15" x14ac:dyDescent="0.3">
      <c r="A557" s="249" t="str">
        <f>B557&amp;COUNTIF(B$4:$B557,B557)</f>
        <v>2018199</v>
      </c>
      <c r="B557" s="249">
        <f t="shared" si="233"/>
        <v>2018</v>
      </c>
      <c r="C557" s="249" t="str">
        <f t="shared" si="234"/>
        <v>4AWDCLAYTONDANIELS</v>
      </c>
      <c r="D557" s="268" t="str">
        <f>N557&amp;COUNTIF(N$4:$N557,N557)</f>
        <v>4336516</v>
      </c>
      <c r="E557" s="268" t="str">
        <f>F557&amp;COUNTIF(F$4:$F557,F557)</f>
        <v>433654AWD4</v>
      </c>
      <c r="F557" s="268" t="str">
        <f t="shared" si="235"/>
        <v>433654AWD</v>
      </c>
      <c r="G557" s="249" t="str">
        <f>I557&amp;COUNTIF($I$4:I557,I557)</f>
        <v>4AWD48</v>
      </c>
      <c r="I557" s="249" t="s">
        <v>23</v>
      </c>
      <c r="J557" s="249" t="s">
        <v>61</v>
      </c>
      <c r="K557" s="249" t="s">
        <v>39</v>
      </c>
      <c r="L557" s="249" t="s">
        <v>87</v>
      </c>
      <c r="M557" s="249">
        <v>11.29</v>
      </c>
      <c r="N557" s="268">
        <v>43365</v>
      </c>
      <c r="O557" s="241"/>
    </row>
    <row r="558" spans="1:15" x14ac:dyDescent="0.3">
      <c r="A558" s="249" t="str">
        <f>B558&amp;COUNTIF(B$4:$B558,B558)</f>
        <v>2018200</v>
      </c>
      <c r="B558" s="249">
        <f t="shared" si="233"/>
        <v>2018</v>
      </c>
      <c r="C558" s="249" t="str">
        <f t="shared" si="234"/>
        <v>4AWDSHIVENNAICKER</v>
      </c>
      <c r="D558" s="268" t="str">
        <f>N558&amp;COUNTIF(N$4:$N558,N558)</f>
        <v>4336517</v>
      </c>
      <c r="E558" s="268" t="str">
        <f>F558&amp;COUNTIF(F$4:$F558,F558)</f>
        <v>433654AWD5</v>
      </c>
      <c r="F558" s="268" t="str">
        <f t="shared" si="235"/>
        <v>433654AWD</v>
      </c>
      <c r="G558" s="249" t="str">
        <f>I558&amp;COUNTIF($I$4:I558,I558)</f>
        <v>4AWD49</v>
      </c>
      <c r="I558" s="249" t="s">
        <v>23</v>
      </c>
      <c r="J558" s="249" t="s">
        <v>364</v>
      </c>
      <c r="K558" s="249" t="s">
        <v>365</v>
      </c>
      <c r="L558" s="249" t="s">
        <v>366</v>
      </c>
      <c r="M558" s="249">
        <v>11.29</v>
      </c>
      <c r="N558" s="268">
        <v>43365</v>
      </c>
      <c r="O558" s="241"/>
    </row>
    <row r="559" spans="1:15" x14ac:dyDescent="0.3">
      <c r="A559" s="249" t="str">
        <f>B559&amp;COUNTIF(B$4:$B559,B559)</f>
        <v>2018201</v>
      </c>
      <c r="B559" s="249">
        <f t="shared" si="233"/>
        <v>2018</v>
      </c>
      <c r="C559" s="249" t="str">
        <f t="shared" si="234"/>
        <v>4AWDHASSANMOOSA</v>
      </c>
      <c r="D559" s="268" t="str">
        <f>N559&amp;COUNTIF(N$4:$N559,N559)</f>
        <v>4336518</v>
      </c>
      <c r="E559" s="268" t="str">
        <f>F559&amp;COUNTIF(F$4:$F559,F559)</f>
        <v>433654AWD6</v>
      </c>
      <c r="F559" s="268" t="str">
        <f t="shared" si="235"/>
        <v>433654AWD</v>
      </c>
      <c r="G559" s="249" t="str">
        <f>I559&amp;COUNTIF($I$4:I559,I559)</f>
        <v>4AWD50</v>
      </c>
      <c r="I559" s="249" t="s">
        <v>23</v>
      </c>
      <c r="J559" s="249" t="s">
        <v>76</v>
      </c>
      <c r="K559" s="249" t="s">
        <v>53</v>
      </c>
      <c r="L559" s="249" t="s">
        <v>32</v>
      </c>
      <c r="M559" s="249">
        <v>11.679</v>
      </c>
      <c r="N559" s="268">
        <v>43365</v>
      </c>
      <c r="O559" s="241"/>
    </row>
    <row r="560" spans="1:15" x14ac:dyDescent="0.3">
      <c r="A560" s="249" t="str">
        <f>B560&amp;COUNTIF(B$4:$B560,B560)</f>
        <v>2018202</v>
      </c>
      <c r="B560" s="249">
        <f t="shared" si="233"/>
        <v>2018</v>
      </c>
      <c r="C560" s="249" t="str">
        <f t="shared" si="234"/>
        <v>4AWDJAMIANQUIRK</v>
      </c>
      <c r="D560" s="268" t="str">
        <f>N560&amp;COUNTIF(N$4:$N560,N560)</f>
        <v>4336519</v>
      </c>
      <c r="E560" s="268" t="str">
        <f>F560&amp;COUNTIF(F$4:$F560,F560)</f>
        <v>433654AWD7</v>
      </c>
      <c r="F560" s="268" t="str">
        <f t="shared" si="235"/>
        <v>433654AWD</v>
      </c>
      <c r="G560" s="249" t="str">
        <f>I560&amp;COUNTIF($I$4:I560,I560)</f>
        <v>4AWD51</v>
      </c>
      <c r="I560" s="249" t="s">
        <v>23</v>
      </c>
      <c r="J560" s="249" t="s">
        <v>287</v>
      </c>
      <c r="K560" s="249" t="s">
        <v>288</v>
      </c>
      <c r="L560" s="249" t="s">
        <v>394</v>
      </c>
      <c r="M560" s="249">
        <v>12.882999999999999</v>
      </c>
      <c r="N560" s="268">
        <v>43365</v>
      </c>
      <c r="O560" s="241"/>
    </row>
    <row r="561" spans="1:15" x14ac:dyDescent="0.3">
      <c r="A561" s="249" t="str">
        <f>B561&amp;COUNTIF(B$4:$B561,B561)</f>
        <v>2018203</v>
      </c>
      <c r="B561" s="249">
        <f t="shared" si="233"/>
        <v>2018</v>
      </c>
      <c r="C561" s="249" t="str">
        <f t="shared" si="234"/>
        <v>4BFPRESHENNAZCKER</v>
      </c>
      <c r="D561" s="268" t="str">
        <f>N561&amp;COUNTIF(N$4:$N561,N561)</f>
        <v>4336520</v>
      </c>
      <c r="E561" s="268" t="str">
        <f>F561&amp;COUNTIF(F$4:$F561,F561)</f>
        <v>433654BF1</v>
      </c>
      <c r="F561" s="268" t="str">
        <f t="shared" si="235"/>
        <v>433654BF</v>
      </c>
      <c r="G561" s="249" t="str">
        <f>I561&amp;COUNTIF($I$4:I561,I561)</f>
        <v>4BF61</v>
      </c>
      <c r="I561" s="249" t="s">
        <v>0</v>
      </c>
      <c r="J561" s="249" t="s">
        <v>362</v>
      </c>
      <c r="K561" s="249" t="s">
        <v>363</v>
      </c>
      <c r="L561" s="249" t="s">
        <v>12</v>
      </c>
      <c r="M561" s="249">
        <v>11.62</v>
      </c>
      <c r="N561" s="268">
        <v>43365</v>
      </c>
      <c r="O561" s="241"/>
    </row>
    <row r="562" spans="1:15" x14ac:dyDescent="0.3">
      <c r="A562" s="249" t="str">
        <f>B562&amp;COUNTIF(B$4:$B562,B562)</f>
        <v>2018204</v>
      </c>
      <c r="B562" s="249">
        <f t="shared" si="233"/>
        <v>2018</v>
      </c>
      <c r="C562" s="249" t="str">
        <f t="shared" si="234"/>
        <v>4BFFERGUSVAN ROOI</v>
      </c>
      <c r="D562" s="268" t="str">
        <f>N562&amp;COUNTIF(N$4:$N562,N562)</f>
        <v>4336521</v>
      </c>
      <c r="E562" s="268" t="str">
        <f>F562&amp;COUNTIF(F$4:$F562,F562)</f>
        <v>433654BF2</v>
      </c>
      <c r="F562" s="268" t="str">
        <f t="shared" si="235"/>
        <v>433654BF</v>
      </c>
      <c r="G562" s="249" t="str">
        <f>I562&amp;COUNTIF($I$4:I562,I562)</f>
        <v>4BF62</v>
      </c>
      <c r="I562" s="249" t="s">
        <v>0</v>
      </c>
      <c r="J562" s="249" t="s">
        <v>372</v>
      </c>
      <c r="K562" s="249" t="s">
        <v>373</v>
      </c>
      <c r="L562" s="249" t="s">
        <v>374</v>
      </c>
      <c r="M562" s="249">
        <v>14.321</v>
      </c>
      <c r="N562" s="268">
        <v>43365</v>
      </c>
      <c r="O562" s="241"/>
    </row>
    <row r="563" spans="1:15" x14ac:dyDescent="0.3">
      <c r="A563" s="249" t="str">
        <f>B563&amp;COUNTIF(B$4:$B563,B563)</f>
        <v>2018205</v>
      </c>
      <c r="B563" s="249">
        <f t="shared" si="233"/>
        <v>2018</v>
      </c>
      <c r="C563" s="249" t="str">
        <f t="shared" si="234"/>
        <v>4BFIZELLEJASSEN</v>
      </c>
      <c r="D563" s="268" t="str">
        <f>N563&amp;COUNTIF(N$4:$N563,N563)</f>
        <v>4336522</v>
      </c>
      <c r="E563" s="268" t="str">
        <f>F563&amp;COUNTIF(F$4:$F563,F563)</f>
        <v>433654BF3</v>
      </c>
      <c r="F563" s="268" t="str">
        <f t="shared" si="235"/>
        <v>433654BF</v>
      </c>
      <c r="G563" s="249" t="str">
        <f>I563&amp;COUNTIF($I$4:I563,I563)</f>
        <v>4BF63</v>
      </c>
      <c r="I563" s="249" t="s">
        <v>0</v>
      </c>
      <c r="J563" s="249" t="s">
        <v>338</v>
      </c>
      <c r="K563" s="249" t="s">
        <v>339</v>
      </c>
      <c r="L563" s="249" t="s">
        <v>340</v>
      </c>
      <c r="M563" s="249">
        <v>14.335000000000001</v>
      </c>
      <c r="N563" s="268">
        <v>43365</v>
      </c>
      <c r="O563" s="241"/>
    </row>
    <row r="564" spans="1:15" x14ac:dyDescent="0.3">
      <c r="A564" s="249" t="str">
        <f>B564&amp;COUNTIF(B$4:$B564,B564)</f>
        <v>2018206</v>
      </c>
      <c r="B564" s="249">
        <f t="shared" si="233"/>
        <v>2018</v>
      </c>
      <c r="C564" s="249" t="str">
        <f t="shared" si="234"/>
        <v>4BFKUVENGOVENDER</v>
      </c>
      <c r="D564" s="268" t="str">
        <f>N564&amp;COUNTIF(N$4:$N564,N564)</f>
        <v>4336523</v>
      </c>
      <c r="E564" s="268" t="str">
        <f>F564&amp;COUNTIF(F$4:$F564,F564)</f>
        <v>433654BF4</v>
      </c>
      <c r="F564" s="268" t="str">
        <f t="shared" si="235"/>
        <v>433654BF</v>
      </c>
      <c r="G564" s="249" t="str">
        <f>I564&amp;COUNTIF($I$4:I564,I564)</f>
        <v>4BF64</v>
      </c>
      <c r="I564" s="249" t="s">
        <v>0</v>
      </c>
      <c r="J564" s="249" t="s">
        <v>381</v>
      </c>
      <c r="K564" s="249" t="s">
        <v>382</v>
      </c>
      <c r="L564" s="249" t="s">
        <v>383</v>
      </c>
      <c r="M564" s="249">
        <v>16.117000000000001</v>
      </c>
      <c r="N564" s="268">
        <v>43365</v>
      </c>
      <c r="O564" s="241"/>
    </row>
    <row r="565" spans="1:15" x14ac:dyDescent="0.3">
      <c r="A565" s="249" t="str">
        <f>B565&amp;COUNTIF(B$4:$B565,B565)</f>
        <v>2018207</v>
      </c>
      <c r="B565" s="249">
        <f t="shared" si="233"/>
        <v>2018</v>
      </c>
      <c r="C565" s="249" t="str">
        <f t="shared" si="234"/>
        <v>4EXCHARLETONMENDES</v>
      </c>
      <c r="D565" s="268" t="str">
        <f>N565&amp;COUNTIF(N$4:$N565,N565)</f>
        <v>4336524</v>
      </c>
      <c r="E565" s="268" t="str">
        <f>F565&amp;COUNTIF(F$4:$F565,F565)</f>
        <v>433654EX1</v>
      </c>
      <c r="F565" s="268" t="str">
        <f t="shared" si="235"/>
        <v>433654EX</v>
      </c>
      <c r="G565" s="249" t="str">
        <f>I565&amp;COUNTIF($I$4:I565,I565)</f>
        <v>4EX105</v>
      </c>
      <c r="I565" s="249" t="s">
        <v>20</v>
      </c>
      <c r="J565" s="249" t="s">
        <v>83</v>
      </c>
      <c r="K565" s="249" t="s">
        <v>60</v>
      </c>
      <c r="L565" s="249" t="s">
        <v>390</v>
      </c>
      <c r="M565" s="249">
        <v>11.468</v>
      </c>
      <c r="N565" s="268">
        <v>43365</v>
      </c>
      <c r="O565" s="241"/>
    </row>
    <row r="566" spans="1:15" x14ac:dyDescent="0.3">
      <c r="A566" s="249" t="str">
        <f>B566&amp;COUNTIF(B$4:$B566,B566)</f>
        <v>2018208</v>
      </c>
      <c r="B566" s="249">
        <f t="shared" si="233"/>
        <v>2018</v>
      </c>
      <c r="C566" s="249" t="str">
        <f t="shared" si="234"/>
        <v>4EXNAZEEMSIRKHOTTE</v>
      </c>
      <c r="D566" s="268" t="str">
        <f>N566&amp;COUNTIF(N$4:$N566,N566)</f>
        <v>4336525</v>
      </c>
      <c r="E566" s="268" t="str">
        <f>F566&amp;COUNTIF(F$4:$F566,F566)</f>
        <v>433654EX2</v>
      </c>
      <c r="F566" s="268" t="str">
        <f t="shared" si="235"/>
        <v>433654EX</v>
      </c>
      <c r="G566" s="249" t="str">
        <f>I566&amp;COUNTIF($I$4:I566,I566)</f>
        <v>4EX106</v>
      </c>
      <c r="I566" s="249" t="s">
        <v>20</v>
      </c>
      <c r="J566" s="249" t="s">
        <v>62</v>
      </c>
      <c r="K566" s="249" t="s">
        <v>40</v>
      </c>
      <c r="L566" s="249" t="s">
        <v>395</v>
      </c>
      <c r="M566" s="249">
        <v>11.567</v>
      </c>
      <c r="N566" s="268">
        <v>43365</v>
      </c>
      <c r="O566" s="241"/>
    </row>
    <row r="567" spans="1:15" x14ac:dyDescent="0.3">
      <c r="A567" s="249" t="str">
        <f>B567&amp;COUNTIF(B$4:$B567,B567)</f>
        <v>2018209</v>
      </c>
      <c r="B567" s="249">
        <f t="shared" si="233"/>
        <v>2018</v>
      </c>
      <c r="C567" s="249" t="str">
        <f t="shared" si="234"/>
        <v>4EXCHRISTOENGELBRECHT</v>
      </c>
      <c r="D567" s="268" t="str">
        <f>N567&amp;COUNTIF(N$4:$N567,N567)</f>
        <v>4336526</v>
      </c>
      <c r="E567" s="268" t="str">
        <f>F567&amp;COUNTIF(F$4:$F567,F567)</f>
        <v>433654EX3</v>
      </c>
      <c r="F567" s="268" t="str">
        <f t="shared" si="235"/>
        <v>433654EX</v>
      </c>
      <c r="G567" s="249" t="str">
        <f>I567&amp;COUNTIF($I$4:I567,I567)</f>
        <v>4EX107</v>
      </c>
      <c r="I567" s="249" t="s">
        <v>20</v>
      </c>
      <c r="J567" s="249" t="s">
        <v>72</v>
      </c>
      <c r="K567" s="249" t="s">
        <v>50</v>
      </c>
      <c r="L567" s="249" t="s">
        <v>28</v>
      </c>
      <c r="M567" s="249">
        <v>12.236000000000001</v>
      </c>
      <c r="N567" s="268">
        <v>43365</v>
      </c>
      <c r="O567" s="241"/>
    </row>
    <row r="568" spans="1:15" x14ac:dyDescent="0.3">
      <c r="A568" s="249" t="str">
        <f>B568&amp;COUNTIF(B$4:$B568,B568)</f>
        <v>2018210</v>
      </c>
      <c r="B568" s="249">
        <f t="shared" si="233"/>
        <v>2018</v>
      </c>
      <c r="C568" s="249" t="str">
        <f t="shared" si="234"/>
        <v>4EXMATTHEWBUSSY</v>
      </c>
      <c r="D568" s="268" t="str">
        <f>N568&amp;COUNTIF(N$4:$N568,N568)</f>
        <v>4336527</v>
      </c>
      <c r="E568" s="268" t="str">
        <f>F568&amp;COUNTIF(F$4:$F568,F568)</f>
        <v>433654EX4</v>
      </c>
      <c r="F568" s="268" t="str">
        <f t="shared" si="235"/>
        <v>433654EX</v>
      </c>
      <c r="G568" s="249" t="str">
        <f>I568&amp;COUNTIF($I$4:I568,I568)</f>
        <v>4EX108</v>
      </c>
      <c r="I568" s="249" t="s">
        <v>20</v>
      </c>
      <c r="J568" s="249" t="s">
        <v>348</v>
      </c>
      <c r="K568" s="249" t="s">
        <v>349</v>
      </c>
      <c r="L568" s="249" t="s">
        <v>31</v>
      </c>
      <c r="M568" s="249">
        <v>13.002000000000001</v>
      </c>
      <c r="N568" s="268">
        <v>43365</v>
      </c>
      <c r="O568" s="241"/>
    </row>
    <row r="569" spans="1:15" x14ac:dyDescent="0.3">
      <c r="A569" s="249" t="str">
        <f>B569&amp;COUNTIF(B$4:$B569,B569)</f>
        <v>2018211</v>
      </c>
      <c r="B569" s="249">
        <f t="shared" si="233"/>
        <v>2018</v>
      </c>
      <c r="C569" s="249" t="str">
        <f t="shared" si="234"/>
        <v>4EXPHILLIPVAN EHENT</v>
      </c>
      <c r="D569" s="268" t="str">
        <f>N569&amp;COUNTIF(N$4:$N569,N569)</f>
        <v>4336528</v>
      </c>
      <c r="E569" s="268" t="str">
        <f>F569&amp;COUNTIF(F$4:$F569,F569)</f>
        <v>433654EX5</v>
      </c>
      <c r="F569" s="268" t="str">
        <f t="shared" si="235"/>
        <v>433654EX</v>
      </c>
      <c r="G569" s="249" t="str">
        <f>I569&amp;COUNTIF($I$4:I569,I569)</f>
        <v>4EX109</v>
      </c>
      <c r="I569" s="249" t="s">
        <v>20</v>
      </c>
      <c r="J569" s="249" t="s">
        <v>82</v>
      </c>
      <c r="K569" s="249" t="s">
        <v>346</v>
      </c>
      <c r="L569" s="249" t="s">
        <v>347</v>
      </c>
      <c r="M569" s="249">
        <v>13.839</v>
      </c>
      <c r="N569" s="268">
        <v>43365</v>
      </c>
      <c r="O569" s="241"/>
    </row>
    <row r="570" spans="1:15" x14ac:dyDescent="0.3">
      <c r="A570" s="249" t="str">
        <f>B570&amp;COUNTIF(B$4:$B570,B570)</f>
        <v>2018212</v>
      </c>
      <c r="B570" s="249">
        <f t="shared" si="233"/>
        <v>2018</v>
      </c>
      <c r="C570" s="249" t="str">
        <f t="shared" si="234"/>
        <v>4EXPRESHENNAIDOO</v>
      </c>
      <c r="D570" s="268" t="str">
        <f>N570&amp;COUNTIF(N$4:$N570,N570)</f>
        <v>4336529</v>
      </c>
      <c r="E570" s="268" t="str">
        <f>F570&amp;COUNTIF(F$4:$F570,F570)</f>
        <v>433654EX6</v>
      </c>
      <c r="F570" s="268" t="str">
        <f t="shared" si="235"/>
        <v>433654EX</v>
      </c>
      <c r="G570" s="249" t="str">
        <f>I570&amp;COUNTIF($I$4:I570,I570)</f>
        <v>4EX110</v>
      </c>
      <c r="I570" s="249" t="s">
        <v>20</v>
      </c>
      <c r="J570" s="249" t="s">
        <v>362</v>
      </c>
      <c r="K570" s="249" t="s">
        <v>371</v>
      </c>
      <c r="L570" s="249" t="s">
        <v>384</v>
      </c>
      <c r="M570" s="249">
        <v>12.657999999999999</v>
      </c>
      <c r="N570" s="268">
        <v>43365</v>
      </c>
      <c r="O570" s="241"/>
    </row>
    <row r="571" spans="1:15" x14ac:dyDescent="0.3">
      <c r="A571" s="249" t="str">
        <f>B571&amp;COUNTIF(B$4:$B571,B571)</f>
        <v>2018213</v>
      </c>
      <c r="B571" s="249">
        <f t="shared" si="233"/>
        <v>2018</v>
      </c>
      <c r="C571" s="249" t="str">
        <f t="shared" si="234"/>
        <v>4EXASHRAFRANGASAMY</v>
      </c>
      <c r="D571" s="268" t="str">
        <f>N571&amp;COUNTIF(N$4:$N571,N571)</f>
        <v>4336530</v>
      </c>
      <c r="E571" s="268" t="str">
        <f>F571&amp;COUNTIF(F$4:$F571,F571)</f>
        <v>433654EX7</v>
      </c>
      <c r="F571" s="268" t="str">
        <f t="shared" si="235"/>
        <v>433654EX</v>
      </c>
      <c r="G571" s="249" t="str">
        <f>I571&amp;COUNTIF($I$4:I571,I571)</f>
        <v>4EX111</v>
      </c>
      <c r="I571" s="249" t="s">
        <v>20</v>
      </c>
      <c r="J571" s="249" t="s">
        <v>66</v>
      </c>
      <c r="K571" s="249" t="s">
        <v>268</v>
      </c>
      <c r="L571" s="249" t="s">
        <v>14</v>
      </c>
      <c r="M571" s="249">
        <v>12.782999999999999</v>
      </c>
      <c r="N571" s="268">
        <v>43365</v>
      </c>
      <c r="O571" s="241"/>
    </row>
    <row r="572" spans="1:15" x14ac:dyDescent="0.3">
      <c r="A572" s="249" t="str">
        <f>B572&amp;COUNTIF(B$4:$B572,B572)</f>
        <v>2018214</v>
      </c>
      <c r="B572" s="249">
        <f t="shared" si="233"/>
        <v>2018</v>
      </c>
      <c r="C572" s="249" t="str">
        <f t="shared" si="234"/>
        <v>4SRYANELS</v>
      </c>
      <c r="D572" s="268" t="str">
        <f>N572&amp;COUNTIF(N$4:$N572,N572)</f>
        <v>4336531</v>
      </c>
      <c r="E572" s="268" t="str">
        <f>F572&amp;COUNTIF(F$4:$F572,F572)</f>
        <v>433654S1</v>
      </c>
      <c r="F572" s="268" t="str">
        <f t="shared" si="235"/>
        <v>433654S</v>
      </c>
      <c r="G572" s="249" t="str">
        <f>I572&amp;COUNTIF($I$4:I572,I572)</f>
        <v>4S52</v>
      </c>
      <c r="I572" s="249" t="s">
        <v>4</v>
      </c>
      <c r="J572" s="249" t="s">
        <v>80</v>
      </c>
      <c r="K572" s="249" t="s">
        <v>57</v>
      </c>
      <c r="L572" s="249" t="s">
        <v>9</v>
      </c>
      <c r="M572" s="249">
        <v>13.276999999999999</v>
      </c>
      <c r="N572" s="268">
        <v>43365</v>
      </c>
      <c r="O572" s="241"/>
    </row>
    <row r="573" spans="1:15" x14ac:dyDescent="0.3">
      <c r="A573" s="249" t="str">
        <f>B573&amp;COUNTIF(B$4:$B573,B573)</f>
        <v>2018215</v>
      </c>
      <c r="B573" s="249">
        <f t="shared" si="233"/>
        <v>2018</v>
      </c>
      <c r="C573" s="249" t="str">
        <f t="shared" si="234"/>
        <v>4SSTEFANMENTOOR</v>
      </c>
      <c r="D573" s="268" t="str">
        <f>N573&amp;COUNTIF(N$4:$N573,N573)</f>
        <v>4336532</v>
      </c>
      <c r="E573" s="268" t="str">
        <f>F573&amp;COUNTIF(F$4:$F573,F573)</f>
        <v>433654S2</v>
      </c>
      <c r="F573" s="268" t="str">
        <f t="shared" si="235"/>
        <v>433654S</v>
      </c>
      <c r="G573" s="249" t="str">
        <f>I573&amp;COUNTIF($I$4:I573,I573)</f>
        <v>4S53</v>
      </c>
      <c r="I573" s="249" t="s">
        <v>4</v>
      </c>
      <c r="J573" s="249" t="s">
        <v>391</v>
      </c>
      <c r="K573" s="249" t="s">
        <v>392</v>
      </c>
      <c r="L573" s="249" t="s">
        <v>393</v>
      </c>
      <c r="M573" s="249">
        <v>13.659000000000001</v>
      </c>
      <c r="N573" s="268">
        <v>43365</v>
      </c>
      <c r="O573" s="241"/>
    </row>
    <row r="574" spans="1:15" x14ac:dyDescent="0.3">
      <c r="A574" s="249" t="str">
        <f>B574&amp;COUNTIF(B$4:$B574,B574)</f>
        <v>2018216</v>
      </c>
      <c r="B574" s="249">
        <f t="shared" si="233"/>
        <v>2018</v>
      </c>
      <c r="C574" s="249" t="str">
        <f t="shared" si="234"/>
        <v>4SCHESTONPILCHER</v>
      </c>
      <c r="D574" s="268" t="str">
        <f>N574&amp;COUNTIF(N$4:$N574,N574)</f>
        <v>4336533</v>
      </c>
      <c r="E574" s="268" t="str">
        <f>F574&amp;COUNTIF(F$4:$F574,F574)</f>
        <v>433654S3</v>
      </c>
      <c r="F574" s="268" t="str">
        <f t="shared" si="235"/>
        <v>433654S</v>
      </c>
      <c r="G574" s="249" t="str">
        <f>I574&amp;COUNTIF($I$4:I574,I574)</f>
        <v>4S54</v>
      </c>
      <c r="I574" s="249" t="s">
        <v>4</v>
      </c>
      <c r="J574" s="249" t="s">
        <v>64</v>
      </c>
      <c r="K574" s="249" t="s">
        <v>42</v>
      </c>
      <c r="L574" s="249" t="s">
        <v>8</v>
      </c>
      <c r="M574" s="249">
        <v>13.817</v>
      </c>
      <c r="N574" s="268">
        <v>43365</v>
      </c>
      <c r="O574" s="241"/>
    </row>
    <row r="575" spans="1:15" x14ac:dyDescent="0.3">
      <c r="A575" s="249" t="str">
        <f>B575&amp;COUNTIF(B$4:$B575,B575)</f>
        <v>2018217</v>
      </c>
      <c r="B575" s="249">
        <f t="shared" si="233"/>
        <v>2018</v>
      </c>
      <c r="C575" s="249" t="str">
        <f t="shared" si="234"/>
        <v>4SALDONGOUWS</v>
      </c>
      <c r="D575" s="268" t="str">
        <f>N575&amp;COUNTIF(N$4:$N575,N575)</f>
        <v>4336534</v>
      </c>
      <c r="E575" s="268" t="str">
        <f>F575&amp;COUNTIF(F$4:$F575,F575)</f>
        <v>433654S4</v>
      </c>
      <c r="F575" s="268" t="str">
        <f t="shared" si="235"/>
        <v>433654S</v>
      </c>
      <c r="G575" s="249" t="str">
        <f>I575&amp;COUNTIF($I$4:I575,I575)</f>
        <v>4S55</v>
      </c>
      <c r="I575" s="249" t="s">
        <v>4</v>
      </c>
      <c r="J575" s="249" t="s">
        <v>79</v>
      </c>
      <c r="K575" s="249" t="s">
        <v>56</v>
      </c>
      <c r="L575" s="249" t="s">
        <v>31</v>
      </c>
      <c r="M575" s="249">
        <v>14.381</v>
      </c>
      <c r="N575" s="268">
        <v>43365</v>
      </c>
      <c r="O575" s="241"/>
    </row>
    <row r="576" spans="1:15" x14ac:dyDescent="0.3">
      <c r="A576" s="249" t="str">
        <f>B576&amp;COUNTIF(B$4:$B576,B576)</f>
        <v>2018218</v>
      </c>
      <c r="B576" s="249">
        <f t="shared" si="233"/>
        <v>2018</v>
      </c>
      <c r="C576" s="249" t="str">
        <f t="shared" si="234"/>
        <v>4SJEANMYBURGH</v>
      </c>
      <c r="D576" s="268" t="str">
        <f>N576&amp;COUNTIF(N$4:$N576,N576)</f>
        <v>4336535</v>
      </c>
      <c r="E576" s="268" t="str">
        <f>F576&amp;COUNTIF(F$4:$F576,F576)</f>
        <v>433654S5</v>
      </c>
      <c r="F576" s="268" t="str">
        <f t="shared" si="235"/>
        <v>433654S</v>
      </c>
      <c r="G576" s="249" t="str">
        <f>I576&amp;COUNTIF($I$4:I576,I576)</f>
        <v>4S56</v>
      </c>
      <c r="I576" s="249" t="s">
        <v>4</v>
      </c>
      <c r="J576" s="249" t="s">
        <v>375</v>
      </c>
      <c r="K576" s="249" t="s">
        <v>376</v>
      </c>
      <c r="L576" s="249" t="s">
        <v>377</v>
      </c>
      <c r="M576" s="249">
        <v>14.403</v>
      </c>
      <c r="N576" s="268">
        <v>43365</v>
      </c>
      <c r="O576" s="241"/>
    </row>
    <row r="577" spans="1:15" x14ac:dyDescent="0.3">
      <c r="A577" s="249" t="str">
        <f>B577&amp;COUNTIF(B$4:$B577,B577)</f>
        <v>2018219</v>
      </c>
      <c r="B577" s="249">
        <f t="shared" si="233"/>
        <v>2018</v>
      </c>
      <c r="C577" s="249" t="str">
        <f t="shared" si="234"/>
        <v>6ARTASHRIQRASDIEN</v>
      </c>
      <c r="D577" s="268" t="str">
        <f>N577&amp;COUNTIF(N$4:$N577,N577)</f>
        <v>4336536</v>
      </c>
      <c r="E577" s="268" t="str">
        <f>F577&amp;COUNTIF(F$4:$F577,F577)</f>
        <v>433656AR1</v>
      </c>
      <c r="F577" s="268" t="str">
        <f t="shared" si="235"/>
        <v>433656AR</v>
      </c>
      <c r="G577" s="249" t="str">
        <f>I577&amp;COUNTIF($I$4:I577,I577)</f>
        <v>6AR19</v>
      </c>
      <c r="I577" s="249" t="s">
        <v>93</v>
      </c>
      <c r="J577" s="249" t="s">
        <v>71</v>
      </c>
      <c r="K577" s="249" t="s">
        <v>49</v>
      </c>
      <c r="L577" s="249" t="s">
        <v>94</v>
      </c>
      <c r="M577" s="249">
        <v>12.991</v>
      </c>
      <c r="N577" s="268">
        <v>43365</v>
      </c>
      <c r="O577" s="241"/>
    </row>
    <row r="578" spans="1:15" x14ac:dyDescent="0.3">
      <c r="A578" s="249" t="str">
        <f>B578&amp;COUNTIF(B$4:$B578,B578)</f>
        <v>2018220</v>
      </c>
      <c r="B578" s="249">
        <f t="shared" si="233"/>
        <v>2018</v>
      </c>
      <c r="C578" s="249" t="str">
        <f t="shared" si="234"/>
        <v>6AWDTHEUNISVAN SCHALKWYK</v>
      </c>
      <c r="D578" s="268" t="str">
        <f>N578&amp;COUNTIF(N$4:$N578,N578)</f>
        <v>4336537</v>
      </c>
      <c r="E578" s="268" t="str">
        <f>F578&amp;COUNTIF(F$4:$F578,F578)</f>
        <v>433656AWD1</v>
      </c>
      <c r="F578" s="268" t="str">
        <f t="shared" si="235"/>
        <v>433656AWD</v>
      </c>
      <c r="G578" s="249" t="str">
        <f>I578&amp;COUNTIF($I$4:I578,I578)</f>
        <v>6AWD35</v>
      </c>
      <c r="I578" s="249" t="s">
        <v>84</v>
      </c>
      <c r="J578" s="249" t="s">
        <v>352</v>
      </c>
      <c r="K578" s="249" t="s">
        <v>353</v>
      </c>
      <c r="L578" s="249" t="s">
        <v>354</v>
      </c>
      <c r="M578" s="249">
        <v>16.375</v>
      </c>
      <c r="N578" s="268">
        <v>43365</v>
      </c>
      <c r="O578" s="241"/>
    </row>
    <row r="579" spans="1:15" x14ac:dyDescent="0.3">
      <c r="A579" s="249" t="str">
        <f>B579&amp;COUNTIF(B$4:$B579,B579)</f>
        <v>2018221</v>
      </c>
      <c r="B579" s="249">
        <f t="shared" si="233"/>
        <v>2018</v>
      </c>
      <c r="C579" s="249" t="str">
        <f t="shared" si="234"/>
        <v>6BRHERMANNMOSTERT</v>
      </c>
      <c r="D579" s="268" t="str">
        <f>N579&amp;COUNTIF(N$4:$N579,N579)</f>
        <v>4336538</v>
      </c>
      <c r="E579" s="268" t="str">
        <f>F579&amp;COUNTIF(F$4:$F579,F579)</f>
        <v>433656BR1</v>
      </c>
      <c r="F579" s="268" t="str">
        <f t="shared" si="235"/>
        <v>433656BR</v>
      </c>
      <c r="G579" s="249" t="str">
        <f>I579&amp;COUNTIF($I$4:I579,I579)</f>
        <v>6BR21</v>
      </c>
      <c r="I579" s="249" t="s">
        <v>5</v>
      </c>
      <c r="J579" s="249" t="s">
        <v>269</v>
      </c>
      <c r="K579" s="249" t="s">
        <v>43</v>
      </c>
      <c r="L579" s="249" t="s">
        <v>30</v>
      </c>
      <c r="M579" s="249">
        <v>11.317</v>
      </c>
      <c r="N579" s="268">
        <v>43365</v>
      </c>
      <c r="O579" s="241"/>
    </row>
    <row r="580" spans="1:15" x14ac:dyDescent="0.3">
      <c r="A580" s="249" t="str">
        <f>B580&amp;COUNTIF(B$4:$B580,B580)</f>
        <v>2018222</v>
      </c>
      <c r="B580" s="249">
        <f t="shared" si="233"/>
        <v>2018</v>
      </c>
      <c r="C580" s="249" t="str">
        <f t="shared" si="234"/>
        <v>8AASHLEYFLAMEWELL</v>
      </c>
      <c r="D580" s="268" t="str">
        <f>N580&amp;COUNTIF(N$4:$N580,N580)</f>
        <v>4336539</v>
      </c>
      <c r="E580" s="268" t="str">
        <f>F580&amp;COUNTIF(F$4:$F580,F580)</f>
        <v>433658A1</v>
      </c>
      <c r="F580" s="268" t="str">
        <f t="shared" si="235"/>
        <v>433658A</v>
      </c>
      <c r="G580" s="249" t="str">
        <f>I580&amp;COUNTIF($I$4:I580,I580)</f>
        <v>8A18</v>
      </c>
      <c r="I580" s="249" t="s">
        <v>6</v>
      </c>
      <c r="J580" s="249" t="s">
        <v>281</v>
      </c>
      <c r="K580" s="249" t="s">
        <v>285</v>
      </c>
      <c r="L580" s="249" t="s">
        <v>286</v>
      </c>
      <c r="M580" s="249">
        <v>14.441000000000001</v>
      </c>
      <c r="N580" s="268">
        <v>43365</v>
      </c>
      <c r="O580" s="241"/>
    </row>
    <row r="581" spans="1:15" x14ac:dyDescent="0.3">
      <c r="A581" s="249" t="str">
        <f>B581&amp;COUNTIF(B$4:$B581,B581)</f>
        <v>2018223</v>
      </c>
      <c r="B581" s="249">
        <f t="shared" ref="B581:B644" si="236">YEAR(N581)</f>
        <v>2018</v>
      </c>
      <c r="C581" s="249" t="str">
        <f t="shared" ref="C581:C644" si="237">I581&amp;J581&amp;K581</f>
        <v>RTGLENLEONIE</v>
      </c>
      <c r="D581" s="268" t="str">
        <f>N581&amp;COUNTIF(N$4:$N581,N581)</f>
        <v>4336540</v>
      </c>
      <c r="E581" s="268" t="str">
        <f>F581&amp;COUNTIF(F$4:$F581,F581)</f>
        <v>43365RT1</v>
      </c>
      <c r="F581" s="268" t="str">
        <f t="shared" ref="F581:F644" si="238">N581&amp;I581</f>
        <v>43365RT</v>
      </c>
      <c r="G581" s="249" t="str">
        <f>I581&amp;COUNTIF($I$4:I581,I581)</f>
        <v>RT12</v>
      </c>
      <c r="I581" s="249" t="s">
        <v>2</v>
      </c>
      <c r="J581" s="249" t="s">
        <v>67</v>
      </c>
      <c r="K581" s="249" t="s">
        <v>45</v>
      </c>
      <c r="L581" s="249" t="s">
        <v>15</v>
      </c>
      <c r="M581" s="249">
        <v>10.528</v>
      </c>
      <c r="N581" s="268">
        <v>43365</v>
      </c>
      <c r="O581" s="241"/>
    </row>
    <row r="582" spans="1:15" x14ac:dyDescent="0.3">
      <c r="A582" s="249" t="str">
        <f>B582&amp;COUNTIF(B$4:$B582,B582)</f>
        <v>2018224</v>
      </c>
      <c r="B582" s="249">
        <f t="shared" si="236"/>
        <v>2018</v>
      </c>
      <c r="C582" s="249" t="str">
        <f t="shared" si="237"/>
        <v>UNLI MODJAR-RVAN WYK</v>
      </c>
      <c r="D582" s="268" t="str">
        <f>N582&amp;COUNTIF(N$4:$N582,N582)</f>
        <v>4336541</v>
      </c>
      <c r="E582" s="268" t="str">
        <f>F582&amp;COUNTIF(F$4:$F582,F582)</f>
        <v>43365UNLI MOD1</v>
      </c>
      <c r="F582" s="268" t="str">
        <f t="shared" si="238"/>
        <v>43365UNLI MOD</v>
      </c>
      <c r="G582" s="249" t="str">
        <f>I582&amp;COUNTIF($I$4:I582,I582)</f>
        <v>UNLI MOD2</v>
      </c>
      <c r="I582" s="249" t="s">
        <v>99</v>
      </c>
      <c r="J582" s="249" t="s">
        <v>397</v>
      </c>
      <c r="K582" s="249" t="s">
        <v>398</v>
      </c>
      <c r="L582" s="249" t="s">
        <v>21</v>
      </c>
      <c r="M582" s="249">
        <v>9.3759999999999994</v>
      </c>
      <c r="N582" s="268">
        <v>43365</v>
      </c>
      <c r="O582" s="241"/>
    </row>
    <row r="583" spans="1:15" x14ac:dyDescent="0.3">
      <c r="A583" s="249" t="str">
        <f>B583&amp;COUNTIF(B$4:$B583,B583)</f>
        <v>2018225</v>
      </c>
      <c r="B583" s="249">
        <f t="shared" si="236"/>
        <v>2018</v>
      </c>
      <c r="C583" s="249" t="str">
        <f t="shared" si="237"/>
        <v>UNLI STDGEORGEOKEEFE</v>
      </c>
      <c r="D583" s="268" t="str">
        <f>N583&amp;COUNTIF(N$4:$N583,N583)</f>
        <v>4336542</v>
      </c>
      <c r="E583" s="268" t="str">
        <f>F583&amp;COUNTIF(F$4:$F583,F583)</f>
        <v>43365UNLI STD1</v>
      </c>
      <c r="F583" s="268" t="str">
        <f t="shared" si="238"/>
        <v>43365UNLI STD</v>
      </c>
      <c r="G583" s="249" t="str">
        <f>I583&amp;COUNTIF($I$4:I583,I583)</f>
        <v>UNLI STD5</v>
      </c>
      <c r="I583" s="249" t="s">
        <v>120</v>
      </c>
      <c r="J583" s="249" t="s">
        <v>290</v>
      </c>
      <c r="K583" s="249" t="s">
        <v>341</v>
      </c>
      <c r="L583" s="249" t="s">
        <v>21</v>
      </c>
      <c r="M583" s="249">
        <v>9.4610000000000003</v>
      </c>
      <c r="N583" s="268">
        <v>43365</v>
      </c>
      <c r="O583" s="241"/>
    </row>
    <row r="584" spans="1:15" x14ac:dyDescent="0.3">
      <c r="A584" s="249" t="str">
        <f>B584&amp;COUNTIF(B$4:$B584,B584)</f>
        <v>2018226</v>
      </c>
      <c r="B584" s="249">
        <f t="shared" si="236"/>
        <v>2018</v>
      </c>
      <c r="C584" s="249" t="str">
        <f t="shared" si="237"/>
        <v>UNLI STDWESLEYSTRYDOM</v>
      </c>
      <c r="D584" s="268" t="str">
        <f>N584&amp;COUNTIF(N$4:$N584,N584)</f>
        <v>4336543</v>
      </c>
      <c r="E584" s="268" t="str">
        <f>F584&amp;COUNTIF(F$4:$F584,F584)</f>
        <v>43365UNLI STD2</v>
      </c>
      <c r="F584" s="268" t="str">
        <f t="shared" si="238"/>
        <v>43365UNLI STD</v>
      </c>
      <c r="G584" s="249" t="str">
        <f>I584&amp;COUNTIF($I$4:I584,I584)</f>
        <v>UNLI STD6</v>
      </c>
      <c r="I584" s="249" t="s">
        <v>120</v>
      </c>
      <c r="J584" s="249" t="s">
        <v>367</v>
      </c>
      <c r="K584" s="249" t="s">
        <v>368</v>
      </c>
      <c r="L584" s="249" t="s">
        <v>369</v>
      </c>
      <c r="M584" s="249">
        <v>9.6720000000000006</v>
      </c>
      <c r="N584" s="268">
        <v>43365</v>
      </c>
      <c r="O584" s="241"/>
    </row>
    <row r="585" spans="1:15" x14ac:dyDescent="0.3">
      <c r="A585" s="249" t="str">
        <f>B585&amp;COUNTIF(B$4:$B585,B585)</f>
        <v>2018227</v>
      </c>
      <c r="B585" s="249">
        <f t="shared" si="236"/>
        <v>2018</v>
      </c>
      <c r="C585" s="249" t="str">
        <f t="shared" si="237"/>
        <v>Unli STDBYRONJOHNSON</v>
      </c>
      <c r="D585" s="268" t="str">
        <f>N585&amp;COUNTIF(N$4:$N585,N585)</f>
        <v>4336544</v>
      </c>
      <c r="E585" s="268" t="str">
        <f>F585&amp;COUNTIF(F$4:$F585,F585)</f>
        <v>43365Unli STD3</v>
      </c>
      <c r="F585" s="268" t="str">
        <f t="shared" si="238"/>
        <v>43365Unli STD</v>
      </c>
      <c r="G585" s="249" t="str">
        <f>I585&amp;COUNTIF($I$4:I585,I585)</f>
        <v>Unli STD7</v>
      </c>
      <c r="I585" s="249" t="s">
        <v>86</v>
      </c>
      <c r="J585" s="249" t="s">
        <v>89</v>
      </c>
      <c r="K585" s="249" t="s">
        <v>41</v>
      </c>
      <c r="L585" s="249" t="s">
        <v>11</v>
      </c>
      <c r="M585" s="249">
        <v>9.8719999999999999</v>
      </c>
      <c r="N585" s="268">
        <v>43365</v>
      </c>
      <c r="O585" s="241"/>
    </row>
    <row r="586" spans="1:15" x14ac:dyDescent="0.3">
      <c r="A586" s="249" t="str">
        <f>B586&amp;COUNTIF(B$4:$B586,B586)</f>
        <v>2018228</v>
      </c>
      <c r="B586" s="249">
        <f t="shared" si="236"/>
        <v>2018</v>
      </c>
      <c r="C586" s="249" t="str">
        <f t="shared" si="237"/>
        <v>UNLI STDJEVONJOHNSON</v>
      </c>
      <c r="D586" s="268" t="str">
        <f>N586&amp;COUNTIF(N$4:$N586,N586)</f>
        <v>4336545</v>
      </c>
      <c r="E586" s="268" t="str">
        <f>F586&amp;COUNTIF(F$4:$F586,F586)</f>
        <v>43365UNLI STD4</v>
      </c>
      <c r="F586" s="268" t="str">
        <f t="shared" si="238"/>
        <v>43365UNLI STD</v>
      </c>
      <c r="G586" s="249" t="str">
        <f>I586&amp;COUNTIF($I$4:I586,I586)</f>
        <v>UNLI STD8</v>
      </c>
      <c r="I586" s="249" t="s">
        <v>120</v>
      </c>
      <c r="J586" s="249" t="s">
        <v>63</v>
      </c>
      <c r="K586" s="249" t="s">
        <v>41</v>
      </c>
      <c r="L586" s="249" t="s">
        <v>11</v>
      </c>
      <c r="M586" s="249">
        <v>9.891</v>
      </c>
      <c r="N586" s="268">
        <v>43365</v>
      </c>
      <c r="O586" s="241"/>
    </row>
    <row r="587" spans="1:15" x14ac:dyDescent="0.3">
      <c r="A587" s="249" t="str">
        <f>B587&amp;COUNTIF(B$4:$B587,B587)</f>
        <v>2018229</v>
      </c>
      <c r="B587" s="249">
        <f t="shared" si="236"/>
        <v>2018</v>
      </c>
      <c r="C587" s="249" t="str">
        <f t="shared" si="237"/>
        <v>UNLI STDWESLEYSTRYDOM</v>
      </c>
      <c r="D587" s="268" t="str">
        <f>N587&amp;COUNTIF(N$4:$N587,N587)</f>
        <v>4336546</v>
      </c>
      <c r="E587" s="268" t="str">
        <f>F587&amp;COUNTIF(F$4:$F587,F587)</f>
        <v>43365UNLI STD5</v>
      </c>
      <c r="F587" s="268" t="str">
        <f t="shared" si="238"/>
        <v>43365UNLI STD</v>
      </c>
      <c r="G587" s="249" t="str">
        <f>I587&amp;COUNTIF($I$4:I587,I587)</f>
        <v>UNLI STD9</v>
      </c>
      <c r="I587" s="249" t="s">
        <v>120</v>
      </c>
      <c r="J587" s="249" t="s">
        <v>367</v>
      </c>
      <c r="K587" s="249" t="s">
        <v>368</v>
      </c>
      <c r="L587" s="249" t="s">
        <v>11</v>
      </c>
      <c r="M587" s="249">
        <v>10.057</v>
      </c>
      <c r="N587" s="268">
        <v>43365</v>
      </c>
      <c r="O587" s="241"/>
    </row>
    <row r="588" spans="1:15" x14ac:dyDescent="0.3">
      <c r="A588" s="249" t="str">
        <f>B588&amp;COUNTIF(B$4:$B588,B588)</f>
        <v>2018230</v>
      </c>
      <c r="B588" s="249">
        <f t="shared" si="236"/>
        <v>2018</v>
      </c>
      <c r="C588" s="249" t="str">
        <f t="shared" si="237"/>
        <v>UNLI STDHAYDENKOOPMAN</v>
      </c>
      <c r="D588" s="268" t="str">
        <f>N588&amp;COUNTIF(N$4:$N588,N588)</f>
        <v>4336547</v>
      </c>
      <c r="E588" s="268" t="str">
        <f>F588&amp;COUNTIF(F$4:$F588,F588)</f>
        <v>43365UNLI STD6</v>
      </c>
      <c r="F588" s="268" t="str">
        <f t="shared" si="238"/>
        <v>43365UNLI STD</v>
      </c>
      <c r="G588" s="249" t="str">
        <f>I588&amp;COUNTIF($I$4:I588,I588)</f>
        <v>UNLI STD10</v>
      </c>
      <c r="I588" s="249" t="s">
        <v>120</v>
      </c>
      <c r="J588" s="249" t="s">
        <v>378</v>
      </c>
      <c r="K588" s="249" t="s">
        <v>379</v>
      </c>
      <c r="L588" s="249" t="s">
        <v>380</v>
      </c>
      <c r="M588" s="249">
        <v>10.367000000000001</v>
      </c>
      <c r="N588" s="268">
        <v>43365</v>
      </c>
      <c r="O588" s="241"/>
    </row>
    <row r="589" spans="1:15" x14ac:dyDescent="0.3">
      <c r="A589" s="249" t="str">
        <f>B589&amp;COUNTIF(B$4:$B589,B589)</f>
        <v>19001</v>
      </c>
      <c r="B589" s="249">
        <f t="shared" si="236"/>
        <v>1900</v>
      </c>
      <c r="C589" s="249" t="str">
        <f t="shared" si="237"/>
        <v/>
      </c>
      <c r="D589" s="268" t="str">
        <f>N589&amp;COUNTIF(N$4:$N589,N589)</f>
        <v>0</v>
      </c>
      <c r="E589" s="268" t="str">
        <f>F589&amp;COUNTIF(F$4:$F589,F589)</f>
        <v>1</v>
      </c>
      <c r="F589" s="268" t="str">
        <f t="shared" si="238"/>
        <v/>
      </c>
      <c r="G589" s="249" t="str">
        <f>I589&amp;COUNTIF($I$4:I589,I589)</f>
        <v>0</v>
      </c>
      <c r="I589" s="249"/>
      <c r="J589" s="249"/>
      <c r="K589" s="249"/>
      <c r="L589" s="249"/>
      <c r="M589" s="249"/>
      <c r="N589" s="268"/>
      <c r="O589" s="241"/>
    </row>
    <row r="590" spans="1:15" x14ac:dyDescent="0.3">
      <c r="A590" s="249" t="str">
        <f>B590&amp;COUNTIF(B$4:$B590,B590)</f>
        <v>19002</v>
      </c>
      <c r="B590" s="249">
        <f t="shared" si="236"/>
        <v>1900</v>
      </c>
      <c r="C590" s="249" t="str">
        <f t="shared" si="237"/>
        <v/>
      </c>
      <c r="D590" s="268" t="str">
        <f>N590&amp;COUNTIF(N$4:$N590,N590)</f>
        <v>0</v>
      </c>
      <c r="E590" s="268" t="str">
        <f>F590&amp;COUNTIF(F$4:$F590,F590)</f>
        <v>2</v>
      </c>
      <c r="F590" s="268" t="str">
        <f t="shared" si="238"/>
        <v/>
      </c>
      <c r="G590" s="249" t="str">
        <f>I590&amp;COUNTIF($I$4:I590,I590)</f>
        <v>0</v>
      </c>
      <c r="I590" s="249"/>
      <c r="J590" s="249"/>
      <c r="K590" s="249"/>
      <c r="L590" s="249"/>
      <c r="M590" s="249"/>
      <c r="N590" s="268"/>
      <c r="O590" s="241"/>
    </row>
    <row r="591" spans="1:15" x14ac:dyDescent="0.3">
      <c r="A591" s="249" t="str">
        <f>B591&amp;COUNTIF(B$4:$B591,B591)</f>
        <v>19003</v>
      </c>
      <c r="B591" s="249">
        <f t="shared" si="236"/>
        <v>1900</v>
      </c>
      <c r="C591" s="249" t="str">
        <f t="shared" si="237"/>
        <v/>
      </c>
      <c r="D591" s="268" t="str">
        <f>N591&amp;COUNTIF(N$4:$N591,N591)</f>
        <v>0</v>
      </c>
      <c r="E591" s="268" t="str">
        <f>F591&amp;COUNTIF(F$4:$F591,F591)</f>
        <v>3</v>
      </c>
      <c r="F591" s="268" t="str">
        <f t="shared" si="238"/>
        <v/>
      </c>
      <c r="G591" s="249" t="str">
        <f>I591&amp;COUNTIF($I$4:I591,I591)</f>
        <v>0</v>
      </c>
      <c r="I591" s="249"/>
      <c r="J591" s="249"/>
      <c r="K591" s="249"/>
      <c r="L591" s="249"/>
      <c r="M591" s="249"/>
      <c r="N591" s="268"/>
      <c r="O591" s="241"/>
    </row>
    <row r="592" spans="1:15" x14ac:dyDescent="0.3">
      <c r="A592" s="249" t="str">
        <f>B592&amp;COUNTIF(B$4:$B592,B592)</f>
        <v>19004</v>
      </c>
      <c r="B592" s="249">
        <f t="shared" si="236"/>
        <v>1900</v>
      </c>
      <c r="C592" s="249" t="str">
        <f t="shared" si="237"/>
        <v/>
      </c>
      <c r="D592" s="268" t="str">
        <f>N592&amp;COUNTIF(N$4:$N592,N592)</f>
        <v>0</v>
      </c>
      <c r="E592" s="268" t="str">
        <f>F592&amp;COUNTIF(F$4:$F592,F592)</f>
        <v>4</v>
      </c>
      <c r="F592" s="268" t="str">
        <f t="shared" si="238"/>
        <v/>
      </c>
      <c r="G592" s="249" t="str">
        <f>I592&amp;COUNTIF($I$4:I592,I592)</f>
        <v>0</v>
      </c>
      <c r="I592" s="249"/>
      <c r="J592" s="249"/>
      <c r="K592" s="249"/>
      <c r="L592" s="249"/>
      <c r="M592" s="249"/>
      <c r="N592" s="268"/>
      <c r="O592" s="241"/>
    </row>
    <row r="593" spans="1:15" x14ac:dyDescent="0.3">
      <c r="A593" s="249" t="str">
        <f>B593&amp;COUNTIF(B$4:$B593,B593)</f>
        <v>19005</v>
      </c>
      <c r="B593" s="249">
        <f t="shared" si="236"/>
        <v>1900</v>
      </c>
      <c r="C593" s="249" t="str">
        <f t="shared" si="237"/>
        <v/>
      </c>
      <c r="D593" s="268" t="str">
        <f>N593&amp;COUNTIF(N$4:$N593,N593)</f>
        <v>0</v>
      </c>
      <c r="E593" s="268" t="str">
        <f>F593&amp;COUNTIF(F$4:$F593,F593)</f>
        <v>5</v>
      </c>
      <c r="F593" s="268" t="str">
        <f t="shared" si="238"/>
        <v/>
      </c>
      <c r="G593" s="249" t="str">
        <f>I593&amp;COUNTIF($I$4:I593,I593)</f>
        <v>0</v>
      </c>
      <c r="I593" s="249"/>
      <c r="J593" s="249"/>
      <c r="K593" s="249"/>
      <c r="L593" s="249"/>
      <c r="M593" s="249"/>
      <c r="N593" s="268"/>
      <c r="O593" s="241"/>
    </row>
    <row r="594" spans="1:15" x14ac:dyDescent="0.3">
      <c r="A594" s="249" t="str">
        <f>B594&amp;COUNTIF(B$4:$B594,B594)</f>
        <v>19006</v>
      </c>
      <c r="B594" s="249">
        <f t="shared" si="236"/>
        <v>1900</v>
      </c>
      <c r="C594" s="249" t="str">
        <f t="shared" si="237"/>
        <v/>
      </c>
      <c r="D594" s="268" t="str">
        <f>N594&amp;COUNTIF(N$4:$N594,N594)</f>
        <v>0</v>
      </c>
      <c r="E594" s="268" t="str">
        <f>F594&amp;COUNTIF(F$4:$F594,F594)</f>
        <v>6</v>
      </c>
      <c r="F594" s="268" t="str">
        <f t="shared" si="238"/>
        <v/>
      </c>
      <c r="G594" s="249" t="str">
        <f>I594&amp;COUNTIF($I$4:I594,I594)</f>
        <v>0</v>
      </c>
      <c r="I594" s="249"/>
      <c r="J594" s="249"/>
      <c r="K594" s="249"/>
      <c r="L594" s="249"/>
      <c r="M594" s="249"/>
      <c r="N594" s="268"/>
      <c r="O594" s="241"/>
    </row>
    <row r="595" spans="1:15" x14ac:dyDescent="0.3">
      <c r="A595" s="249" t="str">
        <f>B595&amp;COUNTIF(B$4:$B595,B595)</f>
        <v>19007</v>
      </c>
      <c r="B595" s="249">
        <f t="shared" si="236"/>
        <v>1900</v>
      </c>
      <c r="C595" s="249" t="str">
        <f t="shared" si="237"/>
        <v/>
      </c>
      <c r="D595" s="268" t="str">
        <f>N595&amp;COUNTIF(N$4:$N595,N595)</f>
        <v>0</v>
      </c>
      <c r="E595" s="268" t="str">
        <f>F595&amp;COUNTIF(F$4:$F595,F595)</f>
        <v>7</v>
      </c>
      <c r="F595" s="268" t="str">
        <f t="shared" si="238"/>
        <v/>
      </c>
      <c r="G595" s="249" t="str">
        <f>I595&amp;COUNTIF($I$4:I595,I595)</f>
        <v>0</v>
      </c>
      <c r="I595" s="249"/>
      <c r="J595" s="249"/>
      <c r="K595" s="249"/>
      <c r="L595" s="249"/>
      <c r="M595" s="249"/>
      <c r="N595" s="268"/>
      <c r="O595" s="241"/>
    </row>
    <row r="596" spans="1:15" x14ac:dyDescent="0.3">
      <c r="A596" s="249" t="str">
        <f>B596&amp;COUNTIF(B$4:$B596,B596)</f>
        <v>19008</v>
      </c>
      <c r="B596" s="249">
        <f t="shared" si="236"/>
        <v>1900</v>
      </c>
      <c r="C596" s="249" t="str">
        <f t="shared" si="237"/>
        <v/>
      </c>
      <c r="D596" s="268" t="str">
        <f>N596&amp;COUNTIF(N$4:$N596,N596)</f>
        <v>0</v>
      </c>
      <c r="E596" s="268" t="str">
        <f>F596&amp;COUNTIF(F$4:$F596,F596)</f>
        <v>8</v>
      </c>
      <c r="F596" s="268" t="str">
        <f t="shared" si="238"/>
        <v/>
      </c>
      <c r="G596" s="249" t="str">
        <f>I596&amp;COUNTIF($I$4:I596,I596)</f>
        <v>0</v>
      </c>
      <c r="I596" s="249"/>
      <c r="J596" s="249"/>
      <c r="K596" s="249"/>
      <c r="L596" s="249"/>
      <c r="M596" s="249"/>
      <c r="N596" s="268"/>
      <c r="O596" s="241"/>
    </row>
    <row r="597" spans="1:15" x14ac:dyDescent="0.3">
      <c r="A597" s="249" t="str">
        <f>B597&amp;COUNTIF(B$4:$B597,B597)</f>
        <v>19009</v>
      </c>
      <c r="B597" s="249">
        <f t="shared" si="236"/>
        <v>1900</v>
      </c>
      <c r="C597" s="249" t="str">
        <f t="shared" si="237"/>
        <v/>
      </c>
      <c r="D597" s="268" t="str">
        <f>N597&amp;COUNTIF(N$4:$N597,N597)</f>
        <v>0</v>
      </c>
      <c r="E597" s="268" t="str">
        <f>F597&amp;COUNTIF(F$4:$F597,F597)</f>
        <v>9</v>
      </c>
      <c r="F597" s="268" t="str">
        <f t="shared" si="238"/>
        <v/>
      </c>
      <c r="G597" s="249" t="str">
        <f>I597&amp;COUNTIF($I$4:I597,I597)</f>
        <v>0</v>
      </c>
      <c r="I597" s="249"/>
      <c r="J597" s="249"/>
      <c r="K597" s="249"/>
      <c r="L597" s="249"/>
      <c r="M597" s="249"/>
      <c r="N597" s="268"/>
      <c r="O597" s="241"/>
    </row>
    <row r="598" spans="1:15" x14ac:dyDescent="0.3">
      <c r="A598" s="249" t="str">
        <f>B598&amp;COUNTIF(B$4:$B598,B598)</f>
        <v>190010</v>
      </c>
      <c r="B598" s="249">
        <f t="shared" si="236"/>
        <v>1900</v>
      </c>
      <c r="C598" s="249" t="str">
        <f t="shared" si="237"/>
        <v/>
      </c>
      <c r="D598" s="268" t="str">
        <f>N598&amp;COUNTIF(N$4:$N598,N598)</f>
        <v>0</v>
      </c>
      <c r="E598" s="268" t="str">
        <f>F598&amp;COUNTIF(F$4:$F598,F598)</f>
        <v>10</v>
      </c>
      <c r="F598" s="268" t="str">
        <f t="shared" si="238"/>
        <v/>
      </c>
      <c r="G598" s="249" t="str">
        <f>I598&amp;COUNTIF($I$4:I598,I598)</f>
        <v>0</v>
      </c>
      <c r="I598" s="249"/>
      <c r="J598" s="249"/>
      <c r="K598" s="249"/>
      <c r="L598" s="249"/>
      <c r="M598" s="249"/>
      <c r="N598" s="268"/>
      <c r="O598" s="241"/>
    </row>
    <row r="599" spans="1:15" x14ac:dyDescent="0.3">
      <c r="A599" s="249" t="str">
        <f>B599&amp;COUNTIF(B$4:$B599,B599)</f>
        <v>190011</v>
      </c>
      <c r="B599" s="249">
        <f t="shared" si="236"/>
        <v>1900</v>
      </c>
      <c r="C599" s="249" t="str">
        <f t="shared" si="237"/>
        <v/>
      </c>
      <c r="D599" s="268" t="str">
        <f>N599&amp;COUNTIF(N$4:$N599,N599)</f>
        <v>0</v>
      </c>
      <c r="E599" s="268" t="str">
        <f>F599&amp;COUNTIF(F$4:$F599,F599)</f>
        <v>11</v>
      </c>
      <c r="F599" s="268" t="str">
        <f t="shared" si="238"/>
        <v/>
      </c>
      <c r="G599" s="249" t="str">
        <f>I599&amp;COUNTIF($I$4:I599,I599)</f>
        <v>0</v>
      </c>
      <c r="I599" s="249"/>
      <c r="J599" s="249"/>
      <c r="K599" s="249"/>
      <c r="L599" s="249"/>
      <c r="M599" s="249"/>
      <c r="N599" s="268"/>
      <c r="O599" s="241"/>
    </row>
    <row r="600" spans="1:15" x14ac:dyDescent="0.3">
      <c r="A600" s="249" t="str">
        <f>B600&amp;COUNTIF(B$4:$B600,B600)</f>
        <v>190012</v>
      </c>
      <c r="B600" s="249">
        <f t="shared" si="236"/>
        <v>1900</v>
      </c>
      <c r="C600" s="249" t="str">
        <f t="shared" si="237"/>
        <v/>
      </c>
      <c r="D600" s="268" t="str">
        <f>N600&amp;COUNTIF(N$4:$N600,N600)</f>
        <v>0</v>
      </c>
      <c r="E600" s="268" t="str">
        <f>F600&amp;COUNTIF(F$4:$F600,F600)</f>
        <v>12</v>
      </c>
      <c r="F600" s="268" t="str">
        <f t="shared" si="238"/>
        <v/>
      </c>
      <c r="G600" s="249" t="str">
        <f>I600&amp;COUNTIF($I$4:I600,I600)</f>
        <v>0</v>
      </c>
      <c r="I600" s="249"/>
      <c r="J600" s="249"/>
      <c r="K600" s="249"/>
      <c r="L600" s="249"/>
      <c r="M600" s="249"/>
      <c r="N600" s="268"/>
      <c r="O600" s="241"/>
    </row>
    <row r="601" spans="1:15" x14ac:dyDescent="0.3">
      <c r="A601" s="249" t="str">
        <f>B601&amp;COUNTIF(B$4:$B601,B601)</f>
        <v>190013</v>
      </c>
      <c r="B601" s="249">
        <f t="shared" si="236"/>
        <v>1900</v>
      </c>
      <c r="C601" s="249" t="str">
        <f t="shared" si="237"/>
        <v/>
      </c>
      <c r="D601" s="268" t="str">
        <f>N601&amp;COUNTIF(N$4:$N601,N601)</f>
        <v>0</v>
      </c>
      <c r="E601" s="268" t="str">
        <f>F601&amp;COUNTIF(F$4:$F601,F601)</f>
        <v>13</v>
      </c>
      <c r="F601" s="268" t="str">
        <f t="shared" si="238"/>
        <v/>
      </c>
      <c r="G601" s="249" t="str">
        <f>I601&amp;COUNTIF($I$4:I601,I601)</f>
        <v>0</v>
      </c>
      <c r="I601" s="249"/>
      <c r="J601" s="249"/>
      <c r="K601" s="249"/>
      <c r="L601" s="249"/>
      <c r="M601" s="249"/>
      <c r="N601" s="268"/>
      <c r="O601" s="241"/>
    </row>
    <row r="602" spans="1:15" x14ac:dyDescent="0.3">
      <c r="A602" s="249" t="str">
        <f>B602&amp;COUNTIF(B$4:$B602,B602)</f>
        <v>190014</v>
      </c>
      <c r="B602" s="249">
        <f t="shared" si="236"/>
        <v>1900</v>
      </c>
      <c r="C602" s="249" t="str">
        <f t="shared" si="237"/>
        <v/>
      </c>
      <c r="D602" s="268" t="str">
        <f>N602&amp;COUNTIF(N$4:$N602,N602)</f>
        <v>0</v>
      </c>
      <c r="E602" s="268" t="str">
        <f>F602&amp;COUNTIF(F$4:$F602,F602)</f>
        <v>14</v>
      </c>
      <c r="F602" s="268" t="str">
        <f t="shared" si="238"/>
        <v/>
      </c>
      <c r="G602" s="249" t="str">
        <f>I602&amp;COUNTIF($I$4:I602,I602)</f>
        <v>0</v>
      </c>
      <c r="I602" s="249"/>
      <c r="J602" s="249"/>
      <c r="K602" s="249"/>
      <c r="L602" s="249"/>
      <c r="M602" s="249"/>
      <c r="N602" s="268"/>
      <c r="O602" s="241"/>
    </row>
    <row r="603" spans="1:15" x14ac:dyDescent="0.3">
      <c r="A603" s="249" t="str">
        <f>B603&amp;COUNTIF(B$4:$B603,B603)</f>
        <v>190015</v>
      </c>
      <c r="B603" s="249">
        <f t="shared" si="236"/>
        <v>1900</v>
      </c>
      <c r="C603" s="249" t="str">
        <f t="shared" si="237"/>
        <v/>
      </c>
      <c r="D603" s="268" t="str">
        <f>N603&amp;COUNTIF(N$4:$N603,N603)</f>
        <v>0</v>
      </c>
      <c r="E603" s="268" t="str">
        <f>F603&amp;COUNTIF(F$4:$F603,F603)</f>
        <v>15</v>
      </c>
      <c r="F603" s="268" t="str">
        <f t="shared" si="238"/>
        <v/>
      </c>
      <c r="G603" s="249" t="str">
        <f>I603&amp;COUNTIF($I$4:I603,I603)</f>
        <v>0</v>
      </c>
      <c r="I603" s="249"/>
      <c r="J603" s="249"/>
      <c r="K603" s="249"/>
      <c r="L603" s="249"/>
      <c r="M603" s="249"/>
      <c r="N603" s="268"/>
      <c r="O603" s="241"/>
    </row>
    <row r="604" spans="1:15" x14ac:dyDescent="0.3">
      <c r="A604" s="249" t="str">
        <f>B604&amp;COUNTIF(B$4:$B604,B604)</f>
        <v>190016</v>
      </c>
      <c r="B604" s="249">
        <f t="shared" si="236"/>
        <v>1900</v>
      </c>
      <c r="C604" s="249" t="str">
        <f t="shared" si="237"/>
        <v/>
      </c>
      <c r="D604" s="268" t="str">
        <f>N604&amp;COUNTIF(N$4:$N604,N604)</f>
        <v>0</v>
      </c>
      <c r="E604" s="268" t="str">
        <f>F604&amp;COUNTIF(F$4:$F604,F604)</f>
        <v>16</v>
      </c>
      <c r="F604" s="268" t="str">
        <f t="shared" si="238"/>
        <v/>
      </c>
      <c r="G604" s="249" t="str">
        <f>I604&amp;COUNTIF($I$4:I604,I604)</f>
        <v>0</v>
      </c>
      <c r="I604" s="249"/>
      <c r="J604" s="249"/>
      <c r="K604" s="249"/>
      <c r="L604" s="249"/>
      <c r="M604" s="249"/>
      <c r="N604" s="268"/>
      <c r="O604" s="241"/>
    </row>
    <row r="605" spans="1:15" x14ac:dyDescent="0.3">
      <c r="A605" s="249" t="str">
        <f>B605&amp;COUNTIF(B$4:$B605,B605)</f>
        <v>190017</v>
      </c>
      <c r="B605" s="249">
        <f t="shared" si="236"/>
        <v>1900</v>
      </c>
      <c r="C605" s="249" t="str">
        <f t="shared" si="237"/>
        <v/>
      </c>
      <c r="D605" s="268" t="str">
        <f>N605&amp;COUNTIF(N$4:$N605,N605)</f>
        <v>0</v>
      </c>
      <c r="E605" s="268" t="str">
        <f>F605&amp;COUNTIF(F$4:$F605,F605)</f>
        <v>17</v>
      </c>
      <c r="F605" s="268" t="str">
        <f t="shared" si="238"/>
        <v/>
      </c>
      <c r="G605" s="249" t="str">
        <f>I605&amp;COUNTIF($I$4:I605,I605)</f>
        <v>0</v>
      </c>
      <c r="I605" s="249"/>
      <c r="J605" s="249"/>
      <c r="K605" s="249"/>
      <c r="L605" s="249"/>
      <c r="M605" s="249"/>
      <c r="N605" s="268"/>
      <c r="O605" s="241"/>
    </row>
    <row r="606" spans="1:15" x14ac:dyDescent="0.3">
      <c r="A606" s="249" t="str">
        <f>B606&amp;COUNTIF(B$4:$B606,B606)</f>
        <v>190018</v>
      </c>
      <c r="B606" s="249">
        <f t="shared" si="236"/>
        <v>1900</v>
      </c>
      <c r="C606" s="249" t="str">
        <f t="shared" si="237"/>
        <v/>
      </c>
      <c r="D606" s="268" t="str">
        <f>N606&amp;COUNTIF(N$4:$N606,N606)</f>
        <v>0</v>
      </c>
      <c r="E606" s="268" t="str">
        <f>F606&amp;COUNTIF(F$4:$F606,F606)</f>
        <v>18</v>
      </c>
      <c r="F606" s="268" t="str">
        <f t="shared" si="238"/>
        <v/>
      </c>
      <c r="G606" s="249" t="str">
        <f>I606&amp;COUNTIF($I$4:I606,I606)</f>
        <v>0</v>
      </c>
      <c r="I606" s="249"/>
      <c r="J606" s="249"/>
      <c r="K606" s="249"/>
      <c r="L606" s="249"/>
      <c r="M606" s="249"/>
      <c r="N606" s="268"/>
      <c r="O606" s="241"/>
    </row>
    <row r="607" spans="1:15" x14ac:dyDescent="0.3">
      <c r="A607" s="249" t="str">
        <f>B607&amp;COUNTIF(B$4:$B607,B607)</f>
        <v>190019</v>
      </c>
      <c r="B607" s="249">
        <f t="shared" si="236"/>
        <v>1900</v>
      </c>
      <c r="C607" s="249" t="str">
        <f t="shared" si="237"/>
        <v/>
      </c>
      <c r="D607" s="268" t="str">
        <f>N607&amp;COUNTIF(N$4:$N607,N607)</f>
        <v>0</v>
      </c>
      <c r="E607" s="268" t="str">
        <f>F607&amp;COUNTIF(F$4:$F607,F607)</f>
        <v>19</v>
      </c>
      <c r="F607" s="268" t="str">
        <f t="shared" si="238"/>
        <v/>
      </c>
      <c r="G607" s="249" t="str">
        <f>I607&amp;COUNTIF($I$4:I607,I607)</f>
        <v>0</v>
      </c>
      <c r="I607" s="249"/>
      <c r="J607" s="249"/>
      <c r="K607" s="249"/>
      <c r="L607" s="249"/>
      <c r="M607" s="249"/>
      <c r="N607" s="268"/>
      <c r="O607" s="241"/>
    </row>
    <row r="608" spans="1:15" x14ac:dyDescent="0.3">
      <c r="A608" s="249" t="str">
        <f>B608&amp;COUNTIF(B$4:$B608,B608)</f>
        <v>190020</v>
      </c>
      <c r="B608" s="249">
        <f t="shared" si="236"/>
        <v>1900</v>
      </c>
      <c r="C608" s="249" t="str">
        <f t="shared" si="237"/>
        <v/>
      </c>
      <c r="D608" s="268" t="str">
        <f>N608&amp;COUNTIF(N$4:$N608,N608)</f>
        <v>0</v>
      </c>
      <c r="E608" s="268" t="str">
        <f>F608&amp;COUNTIF(F$4:$F608,F608)</f>
        <v>20</v>
      </c>
      <c r="F608" s="268" t="str">
        <f t="shared" si="238"/>
        <v/>
      </c>
      <c r="G608" s="249" t="str">
        <f>I608&amp;COUNTIF($I$4:I608,I608)</f>
        <v>0</v>
      </c>
      <c r="I608" s="249"/>
      <c r="J608" s="249"/>
      <c r="K608" s="249"/>
      <c r="L608" s="249"/>
      <c r="M608" s="249"/>
      <c r="N608" s="268"/>
      <c r="O608" s="241"/>
    </row>
    <row r="609" spans="1:15" x14ac:dyDescent="0.3">
      <c r="A609" s="249" t="str">
        <f>B609&amp;COUNTIF(B$4:$B609,B609)</f>
        <v>190021</v>
      </c>
      <c r="B609" s="249">
        <f t="shared" si="236"/>
        <v>1900</v>
      </c>
      <c r="C609" s="249" t="str">
        <f t="shared" si="237"/>
        <v/>
      </c>
      <c r="D609" s="268" t="str">
        <f>N609&amp;COUNTIF(N$4:$N609,N609)</f>
        <v>0</v>
      </c>
      <c r="E609" s="268" t="str">
        <f>F609&amp;COUNTIF(F$4:$F609,F609)</f>
        <v>21</v>
      </c>
      <c r="F609" s="268" t="str">
        <f t="shared" si="238"/>
        <v/>
      </c>
      <c r="G609" s="249" t="str">
        <f>I609&amp;COUNTIF($I$4:I609,I609)</f>
        <v>0</v>
      </c>
      <c r="I609" s="249"/>
      <c r="J609" s="249"/>
      <c r="K609" s="249"/>
      <c r="L609" s="249"/>
      <c r="M609" s="249"/>
      <c r="N609" s="268"/>
      <c r="O609" s="241"/>
    </row>
    <row r="610" spans="1:15" x14ac:dyDescent="0.3">
      <c r="A610" s="249" t="str">
        <f>B610&amp;COUNTIF(B$4:$B610,B610)</f>
        <v>190022</v>
      </c>
      <c r="B610" s="249">
        <f t="shared" si="236"/>
        <v>1900</v>
      </c>
      <c r="C610" s="249" t="str">
        <f t="shared" si="237"/>
        <v/>
      </c>
      <c r="D610" s="268" t="str">
        <f>N610&amp;COUNTIF(N$4:$N610,N610)</f>
        <v>0</v>
      </c>
      <c r="E610" s="268" t="str">
        <f>F610&amp;COUNTIF(F$4:$F610,F610)</f>
        <v>22</v>
      </c>
      <c r="F610" s="268" t="str">
        <f t="shared" si="238"/>
        <v/>
      </c>
      <c r="G610" s="249" t="str">
        <f>I610&amp;COUNTIF($I$4:I610,I610)</f>
        <v>0</v>
      </c>
      <c r="I610" s="249"/>
      <c r="J610" s="249"/>
      <c r="K610" s="249"/>
      <c r="L610" s="249"/>
      <c r="M610" s="249"/>
      <c r="N610" s="268"/>
      <c r="O610" s="241"/>
    </row>
    <row r="611" spans="1:15" x14ac:dyDescent="0.3">
      <c r="A611" s="249" t="str">
        <f>B611&amp;COUNTIF(B$4:$B611,B611)</f>
        <v>190023</v>
      </c>
      <c r="B611" s="249">
        <f t="shared" si="236"/>
        <v>1900</v>
      </c>
      <c r="C611" s="249" t="str">
        <f t="shared" si="237"/>
        <v/>
      </c>
      <c r="D611" s="268" t="str">
        <f>N611&amp;COUNTIF(N$4:$N611,N611)</f>
        <v>0</v>
      </c>
      <c r="E611" s="268" t="str">
        <f>F611&amp;COUNTIF(F$4:$F611,F611)</f>
        <v>23</v>
      </c>
      <c r="F611" s="268" t="str">
        <f t="shared" si="238"/>
        <v/>
      </c>
      <c r="G611" s="249" t="str">
        <f>I611&amp;COUNTIF($I$4:I611,I611)</f>
        <v>0</v>
      </c>
      <c r="I611" s="249"/>
      <c r="J611" s="249"/>
      <c r="K611" s="249"/>
      <c r="L611" s="249"/>
      <c r="M611" s="249"/>
      <c r="N611" s="268"/>
      <c r="O611" s="241"/>
    </row>
    <row r="612" spans="1:15" x14ac:dyDescent="0.3">
      <c r="A612" s="249" t="str">
        <f>B612&amp;COUNTIF(B$4:$B612,B612)</f>
        <v>190024</v>
      </c>
      <c r="B612" s="249">
        <f t="shared" si="236"/>
        <v>1900</v>
      </c>
      <c r="C612" s="249" t="str">
        <f t="shared" si="237"/>
        <v/>
      </c>
      <c r="D612" s="268" t="str">
        <f>N612&amp;COUNTIF(N$4:$N612,N612)</f>
        <v>0</v>
      </c>
      <c r="E612" s="268" t="str">
        <f>F612&amp;COUNTIF(F$4:$F612,F612)</f>
        <v>24</v>
      </c>
      <c r="F612" s="268" t="str">
        <f t="shared" si="238"/>
        <v/>
      </c>
      <c r="G612" s="249" t="str">
        <f>I612&amp;COUNTIF($I$4:I612,I612)</f>
        <v>0</v>
      </c>
      <c r="I612" s="249"/>
      <c r="J612" s="249"/>
      <c r="K612" s="249"/>
      <c r="L612" s="249"/>
      <c r="M612" s="249"/>
      <c r="N612" s="268"/>
      <c r="O612" s="241"/>
    </row>
    <row r="613" spans="1:15" x14ac:dyDescent="0.3">
      <c r="A613" s="249" t="str">
        <f>B613&amp;COUNTIF(B$4:$B613,B613)</f>
        <v>190025</v>
      </c>
      <c r="B613" s="249">
        <f t="shared" si="236"/>
        <v>1900</v>
      </c>
      <c r="C613" s="249" t="str">
        <f t="shared" si="237"/>
        <v/>
      </c>
      <c r="D613" s="268" t="str">
        <f>N613&amp;COUNTIF(N$4:$N613,N613)</f>
        <v>0</v>
      </c>
      <c r="E613" s="268" t="str">
        <f>F613&amp;COUNTIF(F$4:$F613,F613)</f>
        <v>25</v>
      </c>
      <c r="F613" s="268" t="str">
        <f t="shared" si="238"/>
        <v/>
      </c>
      <c r="G613" s="249" t="str">
        <f>I613&amp;COUNTIF($I$4:I613,I613)</f>
        <v>0</v>
      </c>
      <c r="I613" s="249"/>
      <c r="J613" s="249"/>
      <c r="K613" s="249"/>
      <c r="L613" s="249"/>
      <c r="M613" s="249"/>
      <c r="N613" s="268"/>
      <c r="O613" s="241"/>
    </row>
    <row r="614" spans="1:15" x14ac:dyDescent="0.3">
      <c r="A614" s="249" t="str">
        <f>B614&amp;COUNTIF(B$4:$B614,B614)</f>
        <v>190026</v>
      </c>
      <c r="B614" s="249">
        <f t="shared" si="236"/>
        <v>1900</v>
      </c>
      <c r="C614" s="249" t="str">
        <f t="shared" si="237"/>
        <v/>
      </c>
      <c r="D614" s="268" t="str">
        <f>N614&amp;COUNTIF(N$4:$N614,N614)</f>
        <v>0</v>
      </c>
      <c r="E614" s="268" t="str">
        <f>F614&amp;COUNTIF(F$4:$F614,F614)</f>
        <v>26</v>
      </c>
      <c r="F614" s="268" t="str">
        <f t="shared" si="238"/>
        <v/>
      </c>
      <c r="G614" s="249" t="str">
        <f>I614&amp;COUNTIF($I$4:I614,I614)</f>
        <v>0</v>
      </c>
      <c r="I614" s="249"/>
      <c r="J614" s="249"/>
      <c r="K614" s="249"/>
      <c r="L614" s="249"/>
      <c r="M614" s="249"/>
      <c r="N614" s="268"/>
      <c r="O614" s="241"/>
    </row>
    <row r="615" spans="1:15" x14ac:dyDescent="0.3">
      <c r="A615" s="249" t="str">
        <f>B615&amp;COUNTIF(B$4:$B615,B615)</f>
        <v>190027</v>
      </c>
      <c r="B615" s="249">
        <f t="shared" si="236"/>
        <v>1900</v>
      </c>
      <c r="C615" s="249" t="str">
        <f t="shared" si="237"/>
        <v/>
      </c>
      <c r="D615" s="268" t="str">
        <f>N615&amp;COUNTIF(N$4:$N615,N615)</f>
        <v>0</v>
      </c>
      <c r="E615" s="268" t="str">
        <f>F615&amp;COUNTIF(F$4:$F615,F615)</f>
        <v>27</v>
      </c>
      <c r="F615" s="268" t="str">
        <f t="shared" si="238"/>
        <v/>
      </c>
      <c r="G615" s="249" t="str">
        <f>I615&amp;COUNTIF($I$4:I615,I615)</f>
        <v>0</v>
      </c>
      <c r="I615" s="249"/>
      <c r="J615" s="249"/>
      <c r="K615" s="249"/>
      <c r="L615" s="249"/>
      <c r="M615" s="249"/>
      <c r="N615" s="268"/>
      <c r="O615" s="241"/>
    </row>
    <row r="616" spans="1:15" x14ac:dyDescent="0.3">
      <c r="A616" s="249" t="str">
        <f>B616&amp;COUNTIF(B$4:$B616,B616)</f>
        <v>190028</v>
      </c>
      <c r="B616" s="249">
        <f t="shared" si="236"/>
        <v>1900</v>
      </c>
      <c r="C616" s="249" t="str">
        <f t="shared" si="237"/>
        <v/>
      </c>
      <c r="D616" s="268" t="str">
        <f>N616&amp;COUNTIF(N$4:$N616,N616)</f>
        <v>0</v>
      </c>
      <c r="E616" s="268" t="str">
        <f>F616&amp;COUNTIF(F$4:$F616,F616)</f>
        <v>28</v>
      </c>
      <c r="F616" s="268" t="str">
        <f t="shared" si="238"/>
        <v/>
      </c>
      <c r="G616" s="249" t="str">
        <f>I616&amp;COUNTIF($I$4:I616,I616)</f>
        <v>0</v>
      </c>
      <c r="I616" s="249"/>
      <c r="J616" s="249"/>
      <c r="K616" s="249"/>
      <c r="L616" s="249"/>
      <c r="M616" s="249"/>
      <c r="N616" s="268"/>
      <c r="O616" s="241"/>
    </row>
    <row r="617" spans="1:15" x14ac:dyDescent="0.3">
      <c r="A617" s="249" t="str">
        <f>B617&amp;COUNTIF(B$4:$B617,B617)</f>
        <v>190029</v>
      </c>
      <c r="B617" s="249">
        <f t="shared" si="236"/>
        <v>1900</v>
      </c>
      <c r="C617" s="249" t="str">
        <f t="shared" si="237"/>
        <v/>
      </c>
      <c r="D617" s="268" t="str">
        <f>N617&amp;COUNTIF(N$4:$N617,N617)</f>
        <v>0</v>
      </c>
      <c r="E617" s="268" t="str">
        <f>F617&amp;COUNTIF(F$4:$F617,F617)</f>
        <v>29</v>
      </c>
      <c r="F617" s="268" t="str">
        <f t="shared" si="238"/>
        <v/>
      </c>
      <c r="G617" s="249" t="str">
        <f>I617&amp;COUNTIF($I$4:I617,I617)</f>
        <v>0</v>
      </c>
      <c r="I617" s="249"/>
      <c r="J617" s="249"/>
      <c r="K617" s="249"/>
      <c r="L617" s="249"/>
      <c r="M617" s="249"/>
      <c r="N617" s="268"/>
      <c r="O617" s="241"/>
    </row>
    <row r="618" spans="1:15" x14ac:dyDescent="0.3">
      <c r="A618" s="249" t="str">
        <f>B618&amp;COUNTIF(B$4:$B618,B618)</f>
        <v>190030</v>
      </c>
      <c r="B618" s="249">
        <f t="shared" si="236"/>
        <v>1900</v>
      </c>
      <c r="C618" s="249" t="str">
        <f t="shared" si="237"/>
        <v/>
      </c>
      <c r="D618" s="268" t="str">
        <f>N618&amp;COUNTIF(N$4:$N618,N618)</f>
        <v>0</v>
      </c>
      <c r="E618" s="268" t="str">
        <f>F618&amp;COUNTIF(F$4:$F618,F618)</f>
        <v>30</v>
      </c>
      <c r="F618" s="268" t="str">
        <f t="shared" si="238"/>
        <v/>
      </c>
      <c r="G618" s="249" t="str">
        <f>I618&amp;COUNTIF($I$4:I618,I618)</f>
        <v>0</v>
      </c>
      <c r="I618" s="249"/>
      <c r="J618" s="249"/>
      <c r="K618" s="249"/>
      <c r="L618" s="249"/>
      <c r="M618" s="249"/>
      <c r="N618" s="268"/>
      <c r="O618" s="241"/>
    </row>
    <row r="619" spans="1:15" x14ac:dyDescent="0.3">
      <c r="A619" s="249" t="str">
        <f>B619&amp;COUNTIF(B$4:$B619,B619)</f>
        <v>190031</v>
      </c>
      <c r="B619" s="249">
        <f t="shared" si="236"/>
        <v>1900</v>
      </c>
      <c r="C619" s="249" t="str">
        <f t="shared" si="237"/>
        <v/>
      </c>
      <c r="D619" s="268" t="str">
        <f>N619&amp;COUNTIF(N$4:$N619,N619)</f>
        <v>0</v>
      </c>
      <c r="E619" s="268" t="str">
        <f>F619&amp;COUNTIF(F$4:$F619,F619)</f>
        <v>31</v>
      </c>
      <c r="F619" s="268" t="str">
        <f t="shared" si="238"/>
        <v/>
      </c>
      <c r="G619" s="249" t="str">
        <f>I619&amp;COUNTIF($I$4:I619,I619)</f>
        <v>0</v>
      </c>
      <c r="I619" s="249"/>
      <c r="J619" s="249"/>
      <c r="K619" s="249"/>
      <c r="L619" s="249"/>
      <c r="M619" s="249"/>
      <c r="N619" s="268"/>
      <c r="O619" s="241"/>
    </row>
    <row r="620" spans="1:15" x14ac:dyDescent="0.3">
      <c r="A620" s="249" t="str">
        <f>B620&amp;COUNTIF(B$4:$B620,B620)</f>
        <v>190032</v>
      </c>
      <c r="B620" s="249">
        <f t="shared" si="236"/>
        <v>1900</v>
      </c>
      <c r="C620" s="249" t="str">
        <f t="shared" si="237"/>
        <v/>
      </c>
      <c r="D620" s="268" t="str">
        <f>N620&amp;COUNTIF(N$4:$N620,N620)</f>
        <v>0</v>
      </c>
      <c r="E620" s="268" t="str">
        <f>F620&amp;COUNTIF(F$4:$F620,F620)</f>
        <v>32</v>
      </c>
      <c r="F620" s="268" t="str">
        <f t="shared" si="238"/>
        <v/>
      </c>
      <c r="G620" s="249" t="str">
        <f>I620&amp;COUNTIF($I$4:I620,I620)</f>
        <v>0</v>
      </c>
      <c r="I620" s="249"/>
      <c r="J620" s="249"/>
      <c r="K620" s="249"/>
      <c r="L620" s="249"/>
      <c r="M620" s="249"/>
      <c r="N620" s="268"/>
      <c r="O620" s="241"/>
    </row>
    <row r="621" spans="1:15" x14ac:dyDescent="0.3">
      <c r="A621" s="249" t="str">
        <f>B621&amp;COUNTIF(B$4:$B621,B621)</f>
        <v>190033</v>
      </c>
      <c r="B621" s="249">
        <f t="shared" si="236"/>
        <v>1900</v>
      </c>
      <c r="C621" s="249" t="str">
        <f t="shared" si="237"/>
        <v/>
      </c>
      <c r="D621" s="268" t="str">
        <f>N621&amp;COUNTIF(N$4:$N621,N621)</f>
        <v>0</v>
      </c>
      <c r="E621" s="268" t="str">
        <f>F621&amp;COUNTIF(F$4:$F621,F621)</f>
        <v>33</v>
      </c>
      <c r="F621" s="268" t="str">
        <f t="shared" si="238"/>
        <v/>
      </c>
      <c r="G621" s="249" t="str">
        <f>I621&amp;COUNTIF($I$4:I621,I621)</f>
        <v>0</v>
      </c>
      <c r="I621" s="249"/>
      <c r="J621" s="249"/>
      <c r="K621" s="249"/>
      <c r="L621" s="249"/>
      <c r="M621" s="249"/>
      <c r="N621" s="268"/>
      <c r="O621" s="241"/>
    </row>
    <row r="622" spans="1:15" x14ac:dyDescent="0.3">
      <c r="A622" s="249" t="str">
        <f>B622&amp;COUNTIF(B$4:$B622,B622)</f>
        <v>190034</v>
      </c>
      <c r="B622" s="249">
        <f t="shared" si="236"/>
        <v>1900</v>
      </c>
      <c r="C622" s="249" t="str">
        <f t="shared" si="237"/>
        <v/>
      </c>
      <c r="D622" s="268" t="str">
        <f>N622&amp;COUNTIF(N$4:$N622,N622)</f>
        <v>0</v>
      </c>
      <c r="E622" s="268" t="str">
        <f>F622&amp;COUNTIF(F$4:$F622,F622)</f>
        <v>34</v>
      </c>
      <c r="F622" s="268" t="str">
        <f t="shared" si="238"/>
        <v/>
      </c>
      <c r="G622" s="249" t="str">
        <f>I622&amp;COUNTIF($I$4:I622,I622)</f>
        <v>0</v>
      </c>
      <c r="I622" s="249"/>
      <c r="J622" s="249"/>
      <c r="K622" s="249"/>
      <c r="L622" s="249"/>
      <c r="M622" s="249"/>
      <c r="N622" s="268"/>
      <c r="O622" s="241"/>
    </row>
    <row r="623" spans="1:15" x14ac:dyDescent="0.3">
      <c r="A623" s="249" t="str">
        <f>B623&amp;COUNTIF(B$4:$B623,B623)</f>
        <v>190035</v>
      </c>
      <c r="B623" s="249">
        <f t="shared" si="236"/>
        <v>1900</v>
      </c>
      <c r="C623" s="249" t="str">
        <f t="shared" si="237"/>
        <v/>
      </c>
      <c r="D623" s="268" t="str">
        <f>N623&amp;COUNTIF(N$4:$N623,N623)</f>
        <v>0</v>
      </c>
      <c r="E623" s="268" t="str">
        <f>F623&amp;COUNTIF(F$4:$F623,F623)</f>
        <v>35</v>
      </c>
      <c r="F623" s="268" t="str">
        <f t="shared" si="238"/>
        <v/>
      </c>
      <c r="G623" s="249" t="str">
        <f>I623&amp;COUNTIF($I$4:I623,I623)</f>
        <v>0</v>
      </c>
      <c r="I623" s="249"/>
      <c r="J623" s="249"/>
      <c r="K623" s="249"/>
      <c r="L623" s="249"/>
      <c r="M623" s="249"/>
      <c r="N623" s="268"/>
      <c r="O623" s="241"/>
    </row>
    <row r="624" spans="1:15" x14ac:dyDescent="0.3">
      <c r="A624" s="249" t="str">
        <f>B624&amp;COUNTIF(B$4:$B624,B624)</f>
        <v>190036</v>
      </c>
      <c r="B624" s="249">
        <f t="shared" si="236"/>
        <v>1900</v>
      </c>
      <c r="C624" s="249" t="str">
        <f t="shared" si="237"/>
        <v/>
      </c>
      <c r="D624" s="268" t="str">
        <f>N624&amp;COUNTIF(N$4:$N624,N624)</f>
        <v>0</v>
      </c>
      <c r="E624" s="268" t="str">
        <f>F624&amp;COUNTIF(F$4:$F624,F624)</f>
        <v>36</v>
      </c>
      <c r="F624" s="268" t="str">
        <f t="shared" si="238"/>
        <v/>
      </c>
      <c r="G624" s="249" t="str">
        <f>I624&amp;COUNTIF($I$4:I624,I624)</f>
        <v>0</v>
      </c>
      <c r="I624" s="249"/>
      <c r="J624" s="249"/>
      <c r="K624" s="249"/>
      <c r="L624" s="249"/>
      <c r="M624" s="249"/>
      <c r="N624" s="268"/>
      <c r="O624" s="241"/>
    </row>
    <row r="625" spans="1:15" x14ac:dyDescent="0.3">
      <c r="A625" s="249" t="str">
        <f>B625&amp;COUNTIF(B$4:$B625,B625)</f>
        <v>190037</v>
      </c>
      <c r="B625" s="249">
        <f t="shared" si="236"/>
        <v>1900</v>
      </c>
      <c r="C625" s="249" t="str">
        <f t="shared" si="237"/>
        <v/>
      </c>
      <c r="D625" s="268" t="str">
        <f>N625&amp;COUNTIF(N$4:$N625,N625)</f>
        <v>0</v>
      </c>
      <c r="E625" s="268" t="str">
        <f>F625&amp;COUNTIF(F$4:$F625,F625)</f>
        <v>37</v>
      </c>
      <c r="F625" s="268" t="str">
        <f t="shared" si="238"/>
        <v/>
      </c>
      <c r="G625" s="249" t="str">
        <f>I625&amp;COUNTIF($I$4:I625,I625)</f>
        <v>0</v>
      </c>
      <c r="I625" s="249"/>
      <c r="J625" s="249"/>
      <c r="K625" s="249"/>
      <c r="L625" s="249"/>
      <c r="M625" s="249"/>
      <c r="N625" s="268"/>
      <c r="O625" s="241"/>
    </row>
    <row r="626" spans="1:15" x14ac:dyDescent="0.3">
      <c r="A626" s="249" t="str">
        <f>B626&amp;COUNTIF(B$4:$B626,B626)</f>
        <v>190038</v>
      </c>
      <c r="B626" s="249">
        <f t="shared" si="236"/>
        <v>1900</v>
      </c>
      <c r="C626" s="249" t="str">
        <f t="shared" si="237"/>
        <v/>
      </c>
      <c r="D626" s="268" t="str">
        <f>N626&amp;COUNTIF(N$4:$N626,N626)</f>
        <v>0</v>
      </c>
      <c r="E626" s="268" t="str">
        <f>F626&amp;COUNTIF(F$4:$F626,F626)</f>
        <v>38</v>
      </c>
      <c r="F626" s="268" t="str">
        <f t="shared" si="238"/>
        <v/>
      </c>
      <c r="G626" s="249" t="str">
        <f>I626&amp;COUNTIF($I$4:I626,I626)</f>
        <v>0</v>
      </c>
      <c r="I626" s="249"/>
      <c r="J626" s="249"/>
      <c r="K626" s="249"/>
      <c r="L626" s="249"/>
      <c r="M626" s="249"/>
      <c r="N626" s="268"/>
      <c r="O626" s="241"/>
    </row>
    <row r="627" spans="1:15" x14ac:dyDescent="0.3">
      <c r="A627" s="249" t="str">
        <f>B627&amp;COUNTIF(B$4:$B627,B627)</f>
        <v>190039</v>
      </c>
      <c r="B627" s="249">
        <f t="shared" si="236"/>
        <v>1900</v>
      </c>
      <c r="C627" s="249" t="str">
        <f t="shared" si="237"/>
        <v/>
      </c>
      <c r="D627" s="268" t="str">
        <f>N627&amp;COUNTIF(N$4:$N627,N627)</f>
        <v>0</v>
      </c>
      <c r="E627" s="268" t="str">
        <f>F627&amp;COUNTIF(F$4:$F627,F627)</f>
        <v>39</v>
      </c>
      <c r="F627" s="268" t="str">
        <f t="shared" si="238"/>
        <v/>
      </c>
      <c r="G627" s="249" t="str">
        <f>I627&amp;COUNTIF($I$4:I627,I627)</f>
        <v>0</v>
      </c>
      <c r="I627" s="249"/>
      <c r="J627" s="249"/>
      <c r="K627" s="249"/>
      <c r="L627" s="249"/>
      <c r="M627" s="249"/>
      <c r="N627" s="268"/>
      <c r="O627" s="241"/>
    </row>
    <row r="628" spans="1:15" x14ac:dyDescent="0.3">
      <c r="A628" s="249" t="str">
        <f>B628&amp;COUNTIF(B$4:$B628,B628)</f>
        <v>190040</v>
      </c>
      <c r="B628" s="249">
        <f t="shared" si="236"/>
        <v>1900</v>
      </c>
      <c r="C628" s="249" t="str">
        <f t="shared" si="237"/>
        <v/>
      </c>
      <c r="D628" s="268" t="str">
        <f>N628&amp;COUNTIF(N$4:$N628,N628)</f>
        <v>0</v>
      </c>
      <c r="E628" s="268" t="str">
        <f>F628&amp;COUNTIF(F$4:$F628,F628)</f>
        <v>40</v>
      </c>
      <c r="F628" s="268" t="str">
        <f t="shared" si="238"/>
        <v/>
      </c>
      <c r="G628" s="249" t="str">
        <f>I628&amp;COUNTIF($I$4:I628,I628)</f>
        <v>0</v>
      </c>
      <c r="I628" s="249"/>
      <c r="J628" s="249"/>
      <c r="K628" s="249"/>
      <c r="L628" s="249"/>
      <c r="M628" s="249"/>
      <c r="N628" s="268"/>
      <c r="O628" s="241"/>
    </row>
    <row r="629" spans="1:15" x14ac:dyDescent="0.3">
      <c r="A629" s="249" t="str">
        <f>B629&amp;COUNTIF(B$4:$B629,B629)</f>
        <v>190041</v>
      </c>
      <c r="B629" s="249">
        <f t="shared" si="236"/>
        <v>1900</v>
      </c>
      <c r="C629" s="249" t="str">
        <f t="shared" si="237"/>
        <v/>
      </c>
      <c r="D629" s="268" t="str">
        <f>N629&amp;COUNTIF(N$4:$N629,N629)</f>
        <v>0</v>
      </c>
      <c r="E629" s="268" t="str">
        <f>F629&amp;COUNTIF(F$4:$F629,F629)</f>
        <v>41</v>
      </c>
      <c r="F629" s="268" t="str">
        <f t="shared" si="238"/>
        <v/>
      </c>
      <c r="G629" s="249" t="str">
        <f>I629&amp;COUNTIF($I$4:I629,I629)</f>
        <v>0</v>
      </c>
      <c r="I629" s="249"/>
      <c r="J629" s="249"/>
      <c r="K629" s="249"/>
      <c r="L629" s="249"/>
      <c r="M629" s="249"/>
      <c r="N629" s="268"/>
      <c r="O629" s="241"/>
    </row>
    <row r="630" spans="1:15" x14ac:dyDescent="0.3">
      <c r="A630" s="249" t="str">
        <f>B630&amp;COUNTIF(B$4:$B630,B630)</f>
        <v>190042</v>
      </c>
      <c r="B630" s="249">
        <f t="shared" si="236"/>
        <v>1900</v>
      </c>
      <c r="C630" s="249" t="str">
        <f t="shared" si="237"/>
        <v/>
      </c>
      <c r="D630" s="268" t="str">
        <f>N630&amp;COUNTIF(N$4:$N630,N630)</f>
        <v>0</v>
      </c>
      <c r="E630" s="268" t="str">
        <f>F630&amp;COUNTIF(F$4:$F630,F630)</f>
        <v>42</v>
      </c>
      <c r="F630" s="268" t="str">
        <f t="shared" si="238"/>
        <v/>
      </c>
      <c r="G630" s="249" t="str">
        <f>I630&amp;COUNTIF($I$4:I630,I630)</f>
        <v>0</v>
      </c>
      <c r="I630" s="249"/>
      <c r="J630" s="249"/>
      <c r="K630" s="249"/>
      <c r="L630" s="249"/>
      <c r="M630" s="249"/>
      <c r="N630" s="268"/>
      <c r="O630" s="241"/>
    </row>
    <row r="631" spans="1:15" x14ac:dyDescent="0.3">
      <c r="A631" s="249" t="str">
        <f>B631&amp;COUNTIF(B$4:$B631,B631)</f>
        <v>190043</v>
      </c>
      <c r="B631" s="249">
        <f t="shared" si="236"/>
        <v>1900</v>
      </c>
      <c r="C631" s="249" t="str">
        <f t="shared" si="237"/>
        <v/>
      </c>
      <c r="D631" s="268" t="str">
        <f>N631&amp;COUNTIF(N$4:$N631,N631)</f>
        <v>0</v>
      </c>
      <c r="E631" s="268" t="str">
        <f>F631&amp;COUNTIF(F$4:$F631,F631)</f>
        <v>43</v>
      </c>
      <c r="F631" s="268" t="str">
        <f t="shared" si="238"/>
        <v/>
      </c>
      <c r="G631" s="249" t="str">
        <f>I631&amp;COUNTIF($I$4:I631,I631)</f>
        <v>0</v>
      </c>
      <c r="I631" s="249"/>
      <c r="J631" s="249"/>
      <c r="K631" s="249"/>
      <c r="L631" s="249"/>
      <c r="M631" s="249"/>
      <c r="N631" s="268"/>
      <c r="O631" s="241"/>
    </row>
    <row r="632" spans="1:15" x14ac:dyDescent="0.3">
      <c r="A632" s="249" t="str">
        <f>B632&amp;COUNTIF(B$4:$B632,B632)</f>
        <v>190044</v>
      </c>
      <c r="B632" s="249">
        <f t="shared" si="236"/>
        <v>1900</v>
      </c>
      <c r="C632" s="249" t="str">
        <f t="shared" si="237"/>
        <v/>
      </c>
      <c r="D632" s="268" t="str">
        <f>N632&amp;COUNTIF(N$4:$N632,N632)</f>
        <v>0</v>
      </c>
      <c r="E632" s="268" t="str">
        <f>F632&amp;COUNTIF(F$4:$F632,F632)</f>
        <v>44</v>
      </c>
      <c r="F632" s="268" t="str">
        <f t="shared" si="238"/>
        <v/>
      </c>
      <c r="G632" s="249" t="str">
        <f>I632&amp;COUNTIF($I$4:I632,I632)</f>
        <v>0</v>
      </c>
      <c r="I632" s="249"/>
      <c r="J632" s="249"/>
      <c r="K632" s="249"/>
      <c r="L632" s="249"/>
      <c r="M632" s="249"/>
      <c r="N632" s="268"/>
      <c r="O632" s="241"/>
    </row>
    <row r="633" spans="1:15" x14ac:dyDescent="0.3">
      <c r="A633" s="249" t="str">
        <f>B633&amp;COUNTIF(B$4:$B633,B633)</f>
        <v>190045</v>
      </c>
      <c r="B633" s="249">
        <f t="shared" si="236"/>
        <v>1900</v>
      </c>
      <c r="C633" s="249" t="str">
        <f t="shared" si="237"/>
        <v/>
      </c>
      <c r="D633" s="268" t="str">
        <f>N633&amp;COUNTIF(N$4:$N633,N633)</f>
        <v>0</v>
      </c>
      <c r="E633" s="268" t="str">
        <f>F633&amp;COUNTIF(F$4:$F633,F633)</f>
        <v>45</v>
      </c>
      <c r="F633" s="268" t="str">
        <f t="shared" si="238"/>
        <v/>
      </c>
      <c r="G633" s="249" t="str">
        <f>I633&amp;COUNTIF($I$4:I633,I633)</f>
        <v>0</v>
      </c>
      <c r="I633" s="249"/>
      <c r="J633" s="249"/>
      <c r="K633" s="249"/>
      <c r="L633" s="249"/>
      <c r="M633" s="249"/>
      <c r="N633" s="268"/>
      <c r="O633" s="241"/>
    </row>
    <row r="634" spans="1:15" x14ac:dyDescent="0.3">
      <c r="A634" s="249" t="str">
        <f>B634&amp;COUNTIF(B$4:$B634,B634)</f>
        <v>190046</v>
      </c>
      <c r="B634" s="249">
        <f t="shared" si="236"/>
        <v>1900</v>
      </c>
      <c r="C634" s="249" t="str">
        <f t="shared" si="237"/>
        <v/>
      </c>
      <c r="D634" s="268" t="str">
        <f>N634&amp;COUNTIF(N$4:$N634,N634)</f>
        <v>0</v>
      </c>
      <c r="E634" s="268" t="str">
        <f>F634&amp;COUNTIF(F$4:$F634,F634)</f>
        <v>46</v>
      </c>
      <c r="F634" s="268" t="str">
        <f t="shared" si="238"/>
        <v/>
      </c>
      <c r="G634" s="249" t="str">
        <f>I634&amp;COUNTIF($I$4:I634,I634)</f>
        <v>0</v>
      </c>
      <c r="I634" s="249"/>
      <c r="J634" s="249"/>
      <c r="K634" s="249"/>
      <c r="L634" s="249"/>
      <c r="M634" s="249"/>
      <c r="N634" s="268"/>
      <c r="O634" s="241"/>
    </row>
    <row r="635" spans="1:15" x14ac:dyDescent="0.3">
      <c r="A635" s="249" t="str">
        <f>B635&amp;COUNTIF(B$4:$B635,B635)</f>
        <v>190047</v>
      </c>
      <c r="B635" s="249">
        <f t="shared" si="236"/>
        <v>1900</v>
      </c>
      <c r="C635" s="249" t="str">
        <f t="shared" si="237"/>
        <v/>
      </c>
      <c r="D635" s="268" t="str">
        <f>N635&amp;COUNTIF(N$4:$N635,N635)</f>
        <v>0</v>
      </c>
      <c r="E635" s="268" t="str">
        <f>F635&amp;COUNTIF(F$4:$F635,F635)</f>
        <v>47</v>
      </c>
      <c r="F635" s="268" t="str">
        <f t="shared" si="238"/>
        <v/>
      </c>
      <c r="G635" s="249" t="str">
        <f>I635&amp;COUNTIF($I$4:I635,I635)</f>
        <v>0</v>
      </c>
      <c r="I635" s="249"/>
      <c r="J635" s="249"/>
      <c r="K635" s="249"/>
      <c r="L635" s="249"/>
      <c r="M635" s="249"/>
      <c r="N635" s="268"/>
      <c r="O635" s="241"/>
    </row>
    <row r="636" spans="1:15" x14ac:dyDescent="0.3">
      <c r="A636" s="249" t="str">
        <f>B636&amp;COUNTIF(B$4:$B636,B636)</f>
        <v>190048</v>
      </c>
      <c r="B636" s="249">
        <f t="shared" si="236"/>
        <v>1900</v>
      </c>
      <c r="C636" s="249" t="str">
        <f t="shared" si="237"/>
        <v/>
      </c>
      <c r="D636" s="268" t="str">
        <f>N636&amp;COUNTIF(N$4:$N636,N636)</f>
        <v>0</v>
      </c>
      <c r="E636" s="268" t="str">
        <f>F636&amp;COUNTIF(F$4:$F636,F636)</f>
        <v>48</v>
      </c>
      <c r="F636" s="268" t="str">
        <f t="shared" si="238"/>
        <v/>
      </c>
      <c r="G636" s="249" t="str">
        <f>I636&amp;COUNTIF($I$4:I636,I636)</f>
        <v>0</v>
      </c>
      <c r="I636" s="249"/>
      <c r="J636" s="249"/>
      <c r="K636" s="249"/>
      <c r="L636" s="249"/>
      <c r="M636" s="249"/>
      <c r="N636" s="268"/>
      <c r="O636" s="241"/>
    </row>
    <row r="637" spans="1:15" x14ac:dyDescent="0.3">
      <c r="A637" s="249" t="str">
        <f>B637&amp;COUNTIF(B$4:$B637,B637)</f>
        <v>190049</v>
      </c>
      <c r="B637" s="249">
        <f t="shared" si="236"/>
        <v>1900</v>
      </c>
      <c r="C637" s="249" t="str">
        <f t="shared" si="237"/>
        <v/>
      </c>
      <c r="D637" s="268" t="str">
        <f>N637&amp;COUNTIF(N$4:$N637,N637)</f>
        <v>0</v>
      </c>
      <c r="E637" s="268" t="str">
        <f>F637&amp;COUNTIF(F$4:$F637,F637)</f>
        <v>49</v>
      </c>
      <c r="F637" s="268" t="str">
        <f t="shared" si="238"/>
        <v/>
      </c>
      <c r="G637" s="249" t="str">
        <f>I637&amp;COUNTIF($I$4:I637,I637)</f>
        <v>0</v>
      </c>
      <c r="I637" s="249"/>
      <c r="J637" s="249"/>
      <c r="K637" s="249"/>
      <c r="L637" s="249"/>
      <c r="M637" s="249"/>
      <c r="N637" s="268"/>
      <c r="O637" s="241"/>
    </row>
    <row r="638" spans="1:15" x14ac:dyDescent="0.3">
      <c r="A638" s="249" t="str">
        <f>B638&amp;COUNTIF(B$4:$B638,B638)</f>
        <v>190050</v>
      </c>
      <c r="B638" s="249">
        <f t="shared" si="236"/>
        <v>1900</v>
      </c>
      <c r="C638" s="249" t="str">
        <f t="shared" si="237"/>
        <v/>
      </c>
      <c r="D638" s="268" t="str">
        <f>N638&amp;COUNTIF(N$4:$N638,N638)</f>
        <v>0</v>
      </c>
      <c r="E638" s="268" t="str">
        <f>F638&amp;COUNTIF(F$4:$F638,F638)</f>
        <v>50</v>
      </c>
      <c r="F638" s="268" t="str">
        <f t="shared" si="238"/>
        <v/>
      </c>
      <c r="G638" s="249" t="str">
        <f>I638&amp;COUNTIF($I$4:I638,I638)</f>
        <v>0</v>
      </c>
      <c r="I638" s="249"/>
      <c r="J638" s="249"/>
      <c r="K638" s="249"/>
      <c r="L638" s="249"/>
      <c r="M638" s="249"/>
      <c r="N638" s="268"/>
      <c r="O638" s="241"/>
    </row>
    <row r="639" spans="1:15" x14ac:dyDescent="0.3">
      <c r="A639" s="249" t="str">
        <f>B639&amp;COUNTIF(B$4:$B639,B639)</f>
        <v>190051</v>
      </c>
      <c r="B639" s="249">
        <f t="shared" si="236"/>
        <v>1900</v>
      </c>
      <c r="C639" s="249" t="str">
        <f t="shared" si="237"/>
        <v/>
      </c>
      <c r="D639" s="268" t="str">
        <f>N639&amp;COUNTIF(N$4:$N639,N639)</f>
        <v>0</v>
      </c>
      <c r="E639" s="268" t="str">
        <f>F639&amp;COUNTIF(F$4:$F639,F639)</f>
        <v>51</v>
      </c>
      <c r="F639" s="268" t="str">
        <f t="shared" si="238"/>
        <v/>
      </c>
      <c r="G639" s="249" t="str">
        <f>I639&amp;COUNTIF($I$4:I639,I639)</f>
        <v>0</v>
      </c>
      <c r="I639" s="249"/>
      <c r="J639" s="249"/>
      <c r="K639" s="249"/>
      <c r="L639" s="249"/>
      <c r="M639" s="249"/>
      <c r="N639" s="268"/>
      <c r="O639" s="241"/>
    </row>
    <row r="640" spans="1:15" x14ac:dyDescent="0.3">
      <c r="A640" s="249" t="str">
        <f>B640&amp;COUNTIF(B$4:$B640,B640)</f>
        <v>190052</v>
      </c>
      <c r="B640" s="249">
        <f t="shared" si="236"/>
        <v>1900</v>
      </c>
      <c r="C640" s="249" t="str">
        <f t="shared" si="237"/>
        <v/>
      </c>
      <c r="D640" s="268" t="str">
        <f>N640&amp;COUNTIF(N$4:$N640,N640)</f>
        <v>0</v>
      </c>
      <c r="E640" s="268" t="str">
        <f>F640&amp;COUNTIF(F$4:$F640,F640)</f>
        <v>52</v>
      </c>
      <c r="F640" s="268" t="str">
        <f t="shared" si="238"/>
        <v/>
      </c>
      <c r="G640" s="249" t="str">
        <f>I640&amp;COUNTIF($I$4:I640,I640)</f>
        <v>0</v>
      </c>
      <c r="I640" s="249"/>
      <c r="J640" s="249"/>
      <c r="K640" s="249"/>
      <c r="L640" s="249"/>
      <c r="M640" s="249"/>
      <c r="N640" s="268"/>
      <c r="O640" s="241"/>
    </row>
    <row r="641" spans="1:15" x14ac:dyDescent="0.3">
      <c r="A641" s="249" t="str">
        <f>B641&amp;COUNTIF(B$4:$B641,B641)</f>
        <v>190053</v>
      </c>
      <c r="B641" s="249">
        <f t="shared" si="236"/>
        <v>1900</v>
      </c>
      <c r="C641" s="249" t="str">
        <f t="shared" si="237"/>
        <v/>
      </c>
      <c r="D641" s="268" t="str">
        <f>N641&amp;COUNTIF(N$4:$N641,N641)</f>
        <v>0</v>
      </c>
      <c r="E641" s="268" t="str">
        <f>F641&amp;COUNTIF(F$4:$F641,F641)</f>
        <v>53</v>
      </c>
      <c r="F641" s="268" t="str">
        <f t="shared" si="238"/>
        <v/>
      </c>
      <c r="G641" s="249" t="str">
        <f>I641&amp;COUNTIF($I$4:I641,I641)</f>
        <v>0</v>
      </c>
      <c r="I641" s="249"/>
      <c r="J641" s="249"/>
      <c r="K641" s="249"/>
      <c r="L641" s="249"/>
      <c r="M641" s="249"/>
      <c r="N641" s="268"/>
      <c r="O641" s="241"/>
    </row>
    <row r="642" spans="1:15" x14ac:dyDescent="0.3">
      <c r="A642" s="249" t="str">
        <f>B642&amp;COUNTIF(B$4:$B642,B642)</f>
        <v>190054</v>
      </c>
      <c r="B642" s="249">
        <f t="shared" si="236"/>
        <v>1900</v>
      </c>
      <c r="C642" s="249" t="str">
        <f t="shared" si="237"/>
        <v/>
      </c>
      <c r="D642" s="268" t="str">
        <f>N642&amp;COUNTIF(N$4:$N642,N642)</f>
        <v>0</v>
      </c>
      <c r="E642" s="268" t="str">
        <f>F642&amp;COUNTIF(F$4:$F642,F642)</f>
        <v>54</v>
      </c>
      <c r="F642" s="268" t="str">
        <f t="shared" si="238"/>
        <v/>
      </c>
      <c r="G642" s="249" t="str">
        <f>I642&amp;COUNTIF($I$4:I642,I642)</f>
        <v>0</v>
      </c>
      <c r="I642" s="249"/>
      <c r="J642" s="249"/>
      <c r="K642" s="249"/>
      <c r="L642" s="249"/>
      <c r="M642" s="249"/>
      <c r="N642" s="268"/>
      <c r="O642" s="241"/>
    </row>
    <row r="643" spans="1:15" x14ac:dyDescent="0.3">
      <c r="A643" s="249" t="str">
        <f>B643&amp;COUNTIF(B$4:$B643,B643)</f>
        <v>190055</v>
      </c>
      <c r="B643" s="249">
        <f t="shared" si="236"/>
        <v>1900</v>
      </c>
      <c r="C643" s="249" t="str">
        <f t="shared" si="237"/>
        <v/>
      </c>
      <c r="D643" s="268" t="str">
        <f>N643&amp;COUNTIF(N$4:$N643,N643)</f>
        <v>0</v>
      </c>
      <c r="E643" s="268" t="str">
        <f>F643&amp;COUNTIF(F$4:$F643,F643)</f>
        <v>55</v>
      </c>
      <c r="F643" s="268" t="str">
        <f t="shared" si="238"/>
        <v/>
      </c>
      <c r="G643" s="249" t="str">
        <f>I643&amp;COUNTIF($I$4:I643,I643)</f>
        <v>0</v>
      </c>
      <c r="I643" s="249"/>
      <c r="J643" s="249"/>
      <c r="K643" s="249"/>
      <c r="L643" s="249"/>
      <c r="M643" s="249"/>
      <c r="N643" s="268"/>
      <c r="O643" s="241"/>
    </row>
    <row r="644" spans="1:15" x14ac:dyDescent="0.3">
      <c r="A644" s="249" t="str">
        <f>B644&amp;COUNTIF(B$4:$B644,B644)</f>
        <v>190056</v>
      </c>
      <c r="B644" s="249">
        <f t="shared" si="236"/>
        <v>1900</v>
      </c>
      <c r="C644" s="249" t="str">
        <f t="shared" si="237"/>
        <v/>
      </c>
      <c r="D644" s="268" t="str">
        <f>N644&amp;COUNTIF(N$4:$N644,N644)</f>
        <v>0</v>
      </c>
      <c r="E644" s="268" t="str">
        <f>F644&amp;COUNTIF(F$4:$F644,F644)</f>
        <v>56</v>
      </c>
      <c r="F644" s="268" t="str">
        <f t="shared" si="238"/>
        <v/>
      </c>
      <c r="G644" s="249" t="str">
        <f>I644&amp;COUNTIF($I$4:I644,I644)</f>
        <v>0</v>
      </c>
      <c r="I644" s="249"/>
      <c r="J644" s="249"/>
      <c r="K644" s="249"/>
      <c r="L644" s="249"/>
      <c r="M644" s="249"/>
      <c r="N644" s="268"/>
      <c r="O644" s="241"/>
    </row>
    <row r="645" spans="1:15" x14ac:dyDescent="0.3">
      <c r="A645" s="249" t="str">
        <f>B645&amp;COUNTIF(B$4:$B645,B645)</f>
        <v>190057</v>
      </c>
      <c r="B645" s="249">
        <f t="shared" ref="B645:B708" si="239">YEAR(N645)</f>
        <v>1900</v>
      </c>
      <c r="C645" s="249" t="str">
        <f t="shared" ref="C645:C708" si="240">I645&amp;J645&amp;K645</f>
        <v/>
      </c>
      <c r="D645" s="268" t="str">
        <f>N645&amp;COUNTIF(N$4:$N645,N645)</f>
        <v>0</v>
      </c>
      <c r="E645" s="268" t="str">
        <f>F645&amp;COUNTIF(F$4:$F645,F645)</f>
        <v>57</v>
      </c>
      <c r="F645" s="268" t="str">
        <f t="shared" ref="F645:F708" si="241">N645&amp;I645</f>
        <v/>
      </c>
      <c r="G645" s="249" t="str">
        <f>I645&amp;COUNTIF($I$4:I645,I645)</f>
        <v>0</v>
      </c>
      <c r="I645" s="249"/>
      <c r="J645" s="249"/>
      <c r="K645" s="249"/>
      <c r="L645" s="249"/>
      <c r="M645" s="249"/>
      <c r="N645" s="268"/>
      <c r="O645" s="241"/>
    </row>
    <row r="646" spans="1:15" x14ac:dyDescent="0.3">
      <c r="A646" s="249" t="str">
        <f>B646&amp;COUNTIF(B$4:$B646,B646)</f>
        <v>190058</v>
      </c>
      <c r="B646" s="249">
        <f t="shared" si="239"/>
        <v>1900</v>
      </c>
      <c r="C646" s="249" t="str">
        <f t="shared" si="240"/>
        <v/>
      </c>
      <c r="D646" s="268" t="str">
        <f>N646&amp;COUNTIF(N$4:$N646,N646)</f>
        <v>0</v>
      </c>
      <c r="E646" s="268" t="str">
        <f>F646&amp;COUNTIF(F$4:$F646,F646)</f>
        <v>58</v>
      </c>
      <c r="F646" s="268" t="str">
        <f t="shared" si="241"/>
        <v/>
      </c>
      <c r="G646" s="249" t="str">
        <f>I646&amp;COUNTIF($I$4:I646,I646)</f>
        <v>0</v>
      </c>
      <c r="I646" s="249"/>
      <c r="J646" s="249"/>
      <c r="K646" s="249"/>
      <c r="L646" s="249"/>
      <c r="M646" s="249"/>
      <c r="N646" s="268"/>
      <c r="O646" s="241"/>
    </row>
    <row r="647" spans="1:15" x14ac:dyDescent="0.3">
      <c r="A647" s="249" t="str">
        <f>B647&amp;COUNTIF(B$4:$B647,B647)</f>
        <v>190059</v>
      </c>
      <c r="B647" s="249">
        <f t="shared" si="239"/>
        <v>1900</v>
      </c>
      <c r="C647" s="249" t="str">
        <f t="shared" si="240"/>
        <v/>
      </c>
      <c r="D647" s="268" t="str">
        <f>N647&amp;COUNTIF(N$4:$N647,N647)</f>
        <v>0</v>
      </c>
      <c r="E647" s="268" t="str">
        <f>F647&amp;COUNTIF(F$4:$F647,F647)</f>
        <v>59</v>
      </c>
      <c r="F647" s="268" t="str">
        <f t="shared" si="241"/>
        <v/>
      </c>
      <c r="G647" s="249" t="str">
        <f>I647&amp;COUNTIF($I$4:I647,I647)</f>
        <v>0</v>
      </c>
      <c r="I647" s="249"/>
      <c r="J647" s="249"/>
      <c r="K647" s="249"/>
      <c r="L647" s="249"/>
      <c r="M647" s="249"/>
      <c r="N647" s="268"/>
      <c r="O647" s="241"/>
    </row>
    <row r="648" spans="1:15" x14ac:dyDescent="0.3">
      <c r="A648" s="249" t="str">
        <f>B648&amp;COUNTIF(B$4:$B648,B648)</f>
        <v>190060</v>
      </c>
      <c r="B648" s="249">
        <f t="shared" si="239"/>
        <v>1900</v>
      </c>
      <c r="C648" s="249" t="str">
        <f t="shared" si="240"/>
        <v/>
      </c>
      <c r="D648" s="268" t="str">
        <f>N648&amp;COUNTIF(N$4:$N648,N648)</f>
        <v>0</v>
      </c>
      <c r="E648" s="268" t="str">
        <f>F648&amp;COUNTIF(F$4:$F648,F648)</f>
        <v>60</v>
      </c>
      <c r="F648" s="268" t="str">
        <f t="shared" si="241"/>
        <v/>
      </c>
      <c r="G648" s="249" t="str">
        <f>I648&amp;COUNTIF($I$4:I648,I648)</f>
        <v>0</v>
      </c>
      <c r="I648" s="249"/>
      <c r="J648" s="249"/>
      <c r="K648" s="249"/>
      <c r="L648" s="249"/>
      <c r="M648" s="249"/>
      <c r="N648" s="268"/>
      <c r="O648" s="241"/>
    </row>
    <row r="649" spans="1:15" x14ac:dyDescent="0.3">
      <c r="A649" s="249" t="str">
        <f>B649&amp;COUNTIF(B$4:$B649,B649)</f>
        <v>190061</v>
      </c>
      <c r="B649" s="249">
        <f t="shared" si="239"/>
        <v>1900</v>
      </c>
      <c r="C649" s="249" t="str">
        <f t="shared" si="240"/>
        <v/>
      </c>
      <c r="D649" s="268" t="str">
        <f>N649&amp;COUNTIF(N$4:$N649,N649)</f>
        <v>0</v>
      </c>
      <c r="E649" s="268" t="str">
        <f>F649&amp;COUNTIF(F$4:$F649,F649)</f>
        <v>61</v>
      </c>
      <c r="F649" s="268" t="str">
        <f t="shared" si="241"/>
        <v/>
      </c>
      <c r="G649" s="249" t="str">
        <f>I649&amp;COUNTIF($I$4:I649,I649)</f>
        <v>0</v>
      </c>
      <c r="I649" s="249"/>
      <c r="J649" s="249"/>
      <c r="K649" s="249"/>
      <c r="L649" s="249"/>
      <c r="M649" s="249"/>
      <c r="N649" s="268"/>
      <c r="O649" s="241"/>
    </row>
    <row r="650" spans="1:15" x14ac:dyDescent="0.3">
      <c r="A650" s="249" t="str">
        <f>B650&amp;COUNTIF(B$4:$B650,B650)</f>
        <v>190062</v>
      </c>
      <c r="B650" s="249">
        <f t="shared" si="239"/>
        <v>1900</v>
      </c>
      <c r="C650" s="249" t="str">
        <f t="shared" si="240"/>
        <v/>
      </c>
      <c r="D650" s="268" t="str">
        <f>N650&amp;COUNTIF(N$4:$N650,N650)</f>
        <v>0</v>
      </c>
      <c r="E650" s="268" t="str">
        <f>F650&amp;COUNTIF(F$4:$F650,F650)</f>
        <v>62</v>
      </c>
      <c r="F650" s="268" t="str">
        <f t="shared" si="241"/>
        <v/>
      </c>
      <c r="G650" s="249" t="str">
        <f>I650&amp;COUNTIF($I$4:I650,I650)</f>
        <v>0</v>
      </c>
      <c r="I650" s="249"/>
      <c r="J650" s="249"/>
      <c r="K650" s="249"/>
      <c r="L650" s="249"/>
      <c r="M650" s="249"/>
      <c r="N650" s="268"/>
      <c r="O650" s="241"/>
    </row>
    <row r="651" spans="1:15" x14ac:dyDescent="0.3">
      <c r="A651" s="249" t="str">
        <f>B651&amp;COUNTIF(B$4:$B651,B651)</f>
        <v>190063</v>
      </c>
      <c r="B651" s="249">
        <f t="shared" si="239"/>
        <v>1900</v>
      </c>
      <c r="C651" s="249" t="str">
        <f t="shared" si="240"/>
        <v/>
      </c>
      <c r="D651" s="268" t="str">
        <f>N651&amp;COUNTIF(N$4:$N651,N651)</f>
        <v>0</v>
      </c>
      <c r="E651" s="268" t="str">
        <f>F651&amp;COUNTIF(F$4:$F651,F651)</f>
        <v>63</v>
      </c>
      <c r="F651" s="268" t="str">
        <f t="shared" si="241"/>
        <v/>
      </c>
      <c r="G651" s="249" t="str">
        <f>I651&amp;COUNTIF($I$4:I651,I651)</f>
        <v>0</v>
      </c>
      <c r="I651" s="249"/>
      <c r="J651" s="249"/>
      <c r="K651" s="249"/>
      <c r="L651" s="249"/>
      <c r="M651" s="249"/>
      <c r="N651" s="268"/>
      <c r="O651" s="241"/>
    </row>
    <row r="652" spans="1:15" x14ac:dyDescent="0.3">
      <c r="A652" s="249" t="str">
        <f>B652&amp;COUNTIF(B$4:$B652,B652)</f>
        <v>190064</v>
      </c>
      <c r="B652" s="249">
        <f t="shared" si="239"/>
        <v>1900</v>
      </c>
      <c r="C652" s="249" t="str">
        <f t="shared" si="240"/>
        <v/>
      </c>
      <c r="D652" s="268" t="str">
        <f>N652&amp;COUNTIF(N$4:$N652,N652)</f>
        <v>0</v>
      </c>
      <c r="E652" s="268" t="str">
        <f>F652&amp;COUNTIF(F$4:$F652,F652)</f>
        <v>64</v>
      </c>
      <c r="F652" s="268" t="str">
        <f t="shared" si="241"/>
        <v/>
      </c>
      <c r="G652" s="249" t="str">
        <f>I652&amp;COUNTIF($I$4:I652,I652)</f>
        <v>0</v>
      </c>
      <c r="I652" s="249"/>
      <c r="J652" s="249"/>
      <c r="K652" s="249"/>
      <c r="L652" s="249"/>
      <c r="M652" s="249"/>
      <c r="N652" s="268"/>
      <c r="O652" s="241"/>
    </row>
    <row r="653" spans="1:15" x14ac:dyDescent="0.3">
      <c r="A653" s="249" t="str">
        <f>B653&amp;COUNTIF(B$4:$B653,B653)</f>
        <v>190065</v>
      </c>
      <c r="B653" s="249">
        <f t="shared" si="239"/>
        <v>1900</v>
      </c>
      <c r="C653" s="249" t="str">
        <f t="shared" si="240"/>
        <v/>
      </c>
      <c r="D653" s="268" t="str">
        <f>N653&amp;COUNTIF(N$4:$N653,N653)</f>
        <v>0</v>
      </c>
      <c r="E653" s="268" t="str">
        <f>F653&amp;COUNTIF(F$4:$F653,F653)</f>
        <v>65</v>
      </c>
      <c r="F653" s="268" t="str">
        <f t="shared" si="241"/>
        <v/>
      </c>
      <c r="G653" s="249" t="str">
        <f>I653&amp;COUNTIF($I$4:I653,I653)</f>
        <v>0</v>
      </c>
      <c r="I653" s="249"/>
      <c r="J653" s="249"/>
      <c r="K653" s="249"/>
      <c r="L653" s="249"/>
      <c r="M653" s="249"/>
      <c r="N653" s="268"/>
      <c r="O653" s="241"/>
    </row>
    <row r="654" spans="1:15" x14ac:dyDescent="0.3">
      <c r="A654" s="249" t="str">
        <f>B654&amp;COUNTIF(B$4:$B654,B654)</f>
        <v>190066</v>
      </c>
      <c r="B654" s="249">
        <f t="shared" si="239"/>
        <v>1900</v>
      </c>
      <c r="C654" s="249" t="str">
        <f t="shared" si="240"/>
        <v/>
      </c>
      <c r="D654" s="268" t="str">
        <f>N654&amp;COUNTIF(N$4:$N654,N654)</f>
        <v>0</v>
      </c>
      <c r="E654" s="268" t="str">
        <f>F654&amp;COUNTIF(F$4:$F654,F654)</f>
        <v>66</v>
      </c>
      <c r="F654" s="268" t="str">
        <f t="shared" si="241"/>
        <v/>
      </c>
      <c r="G654" s="249" t="str">
        <f>I654&amp;COUNTIF($I$4:I654,I654)</f>
        <v>0</v>
      </c>
      <c r="I654" s="249"/>
      <c r="J654" s="249"/>
      <c r="K654" s="249"/>
      <c r="L654" s="249"/>
      <c r="M654" s="249"/>
      <c r="N654" s="268"/>
      <c r="O654" s="241"/>
    </row>
    <row r="655" spans="1:15" x14ac:dyDescent="0.3">
      <c r="A655" s="249" t="str">
        <f>B655&amp;COUNTIF(B$4:$B655,B655)</f>
        <v>190067</v>
      </c>
      <c r="B655" s="249">
        <f t="shared" si="239"/>
        <v>1900</v>
      </c>
      <c r="C655" s="249" t="str">
        <f t="shared" si="240"/>
        <v/>
      </c>
      <c r="D655" s="268" t="str">
        <f>N655&amp;COUNTIF(N$4:$N655,N655)</f>
        <v>0</v>
      </c>
      <c r="E655" s="268" t="str">
        <f>F655&amp;COUNTIF(F$4:$F655,F655)</f>
        <v>67</v>
      </c>
      <c r="F655" s="268" t="str">
        <f t="shared" si="241"/>
        <v/>
      </c>
      <c r="G655" s="249" t="str">
        <f>I655&amp;COUNTIF($I$4:I655,I655)</f>
        <v>0</v>
      </c>
      <c r="I655" s="249"/>
      <c r="J655" s="249"/>
      <c r="K655" s="249"/>
      <c r="L655" s="249"/>
      <c r="M655" s="249"/>
      <c r="N655" s="268"/>
      <c r="O655" s="241"/>
    </row>
    <row r="656" spans="1:15" x14ac:dyDescent="0.3">
      <c r="A656" s="249" t="str">
        <f>B656&amp;COUNTIF(B$4:$B656,B656)</f>
        <v>190068</v>
      </c>
      <c r="B656" s="249">
        <f t="shared" si="239"/>
        <v>1900</v>
      </c>
      <c r="C656" s="249" t="str">
        <f t="shared" si="240"/>
        <v/>
      </c>
      <c r="D656" s="268" t="str">
        <f>N656&amp;COUNTIF(N$4:$N656,N656)</f>
        <v>0</v>
      </c>
      <c r="E656" s="268" t="str">
        <f>F656&amp;COUNTIF(F$4:$F656,F656)</f>
        <v>68</v>
      </c>
      <c r="F656" s="268" t="str">
        <f t="shared" si="241"/>
        <v/>
      </c>
      <c r="G656" s="249" t="str">
        <f>I656&amp;COUNTIF($I$4:I656,I656)</f>
        <v>0</v>
      </c>
      <c r="I656" s="249"/>
      <c r="J656" s="249"/>
      <c r="K656" s="249"/>
      <c r="L656" s="249"/>
      <c r="M656" s="249"/>
      <c r="N656" s="268"/>
      <c r="O656" s="241"/>
    </row>
    <row r="657" spans="1:15" x14ac:dyDescent="0.3">
      <c r="A657" s="249" t="str">
        <f>B657&amp;COUNTIF(B$4:$B657,B657)</f>
        <v>190069</v>
      </c>
      <c r="B657" s="249">
        <f t="shared" si="239"/>
        <v>1900</v>
      </c>
      <c r="C657" s="249" t="str">
        <f t="shared" si="240"/>
        <v/>
      </c>
      <c r="D657" s="268" t="str">
        <f>N657&amp;COUNTIF(N$4:$N657,N657)</f>
        <v>0</v>
      </c>
      <c r="E657" s="268" t="str">
        <f>F657&amp;COUNTIF(F$4:$F657,F657)</f>
        <v>69</v>
      </c>
      <c r="F657" s="268" t="str">
        <f t="shared" si="241"/>
        <v/>
      </c>
      <c r="G657" s="249" t="str">
        <f>I657&amp;COUNTIF($I$4:I657,I657)</f>
        <v>0</v>
      </c>
      <c r="I657" s="249"/>
      <c r="J657" s="249"/>
      <c r="K657" s="249"/>
      <c r="L657" s="249"/>
      <c r="M657" s="249"/>
      <c r="N657" s="268"/>
      <c r="O657" s="241"/>
    </row>
    <row r="658" spans="1:15" x14ac:dyDescent="0.3">
      <c r="A658" s="249" t="str">
        <f>B658&amp;COUNTIF(B$4:$B658,B658)</f>
        <v>190070</v>
      </c>
      <c r="B658" s="249">
        <f t="shared" si="239"/>
        <v>1900</v>
      </c>
      <c r="C658" s="249" t="str">
        <f t="shared" si="240"/>
        <v/>
      </c>
      <c r="D658" s="268" t="str">
        <f>N658&amp;COUNTIF(N$4:$N658,N658)</f>
        <v>0</v>
      </c>
      <c r="E658" s="268" t="str">
        <f>F658&amp;COUNTIF(F$4:$F658,F658)</f>
        <v>70</v>
      </c>
      <c r="F658" s="268" t="str">
        <f t="shared" si="241"/>
        <v/>
      </c>
      <c r="G658" s="249" t="str">
        <f>I658&amp;COUNTIF($I$4:I658,I658)</f>
        <v>0</v>
      </c>
      <c r="I658" s="249"/>
      <c r="J658" s="249"/>
      <c r="K658" s="249"/>
      <c r="L658" s="249"/>
      <c r="M658" s="249"/>
      <c r="N658" s="268"/>
      <c r="O658" s="241"/>
    </row>
    <row r="659" spans="1:15" x14ac:dyDescent="0.3">
      <c r="A659" s="249" t="str">
        <f>B659&amp;COUNTIF(B$4:$B659,B659)</f>
        <v>190071</v>
      </c>
      <c r="B659" s="249">
        <f t="shared" si="239"/>
        <v>1900</v>
      </c>
      <c r="C659" s="249" t="str">
        <f t="shared" si="240"/>
        <v/>
      </c>
      <c r="D659" s="268" t="str">
        <f>N659&amp;COUNTIF(N$4:$N659,N659)</f>
        <v>0</v>
      </c>
      <c r="E659" s="268" t="str">
        <f>F659&amp;COUNTIF(F$4:$F659,F659)</f>
        <v>71</v>
      </c>
      <c r="F659" s="268" t="str">
        <f t="shared" si="241"/>
        <v/>
      </c>
      <c r="G659" s="249" t="str">
        <f>I659&amp;COUNTIF($I$4:I659,I659)</f>
        <v>0</v>
      </c>
      <c r="I659" s="249"/>
      <c r="J659" s="249"/>
      <c r="K659" s="249"/>
      <c r="L659" s="249"/>
      <c r="M659" s="249"/>
      <c r="N659" s="268"/>
      <c r="O659" s="241"/>
    </row>
    <row r="660" spans="1:15" x14ac:dyDescent="0.3">
      <c r="A660" s="249" t="str">
        <f>B660&amp;COUNTIF(B$4:$B660,B660)</f>
        <v>190072</v>
      </c>
      <c r="B660" s="249">
        <f t="shared" si="239"/>
        <v>1900</v>
      </c>
      <c r="C660" s="249" t="str">
        <f t="shared" si="240"/>
        <v/>
      </c>
      <c r="D660" s="268" t="str">
        <f>N660&amp;COUNTIF(N$4:$N660,N660)</f>
        <v>0</v>
      </c>
      <c r="E660" s="268" t="str">
        <f>F660&amp;COUNTIF(F$4:$F660,F660)</f>
        <v>72</v>
      </c>
      <c r="F660" s="268" t="str">
        <f t="shared" si="241"/>
        <v/>
      </c>
      <c r="G660" s="249" t="str">
        <f>I660&amp;COUNTIF($I$4:I660,I660)</f>
        <v>0</v>
      </c>
      <c r="I660" s="249"/>
      <c r="J660" s="249"/>
      <c r="K660" s="249"/>
      <c r="L660" s="249"/>
      <c r="M660" s="249"/>
      <c r="N660" s="268"/>
      <c r="O660" s="241"/>
    </row>
    <row r="661" spans="1:15" x14ac:dyDescent="0.3">
      <c r="A661" s="249" t="str">
        <f>B661&amp;COUNTIF(B$4:$B661,B661)</f>
        <v>190073</v>
      </c>
      <c r="B661" s="249">
        <f t="shared" si="239"/>
        <v>1900</v>
      </c>
      <c r="C661" s="249" t="str">
        <f t="shared" si="240"/>
        <v/>
      </c>
      <c r="D661" s="268" t="str">
        <f>N661&amp;COUNTIF(N$4:$N661,N661)</f>
        <v>0</v>
      </c>
      <c r="E661" s="268" t="str">
        <f>F661&amp;COUNTIF(F$4:$F661,F661)</f>
        <v>73</v>
      </c>
      <c r="F661" s="268" t="str">
        <f t="shared" si="241"/>
        <v/>
      </c>
      <c r="G661" s="249" t="str">
        <f>I661&amp;COUNTIF($I$4:I661,I661)</f>
        <v>0</v>
      </c>
      <c r="I661" s="249"/>
      <c r="J661" s="249"/>
      <c r="K661" s="249"/>
      <c r="L661" s="249"/>
      <c r="M661" s="249"/>
      <c r="N661" s="268"/>
      <c r="O661" s="241"/>
    </row>
    <row r="662" spans="1:15" x14ac:dyDescent="0.3">
      <c r="A662" s="249" t="str">
        <f>B662&amp;COUNTIF(B$4:$B662,B662)</f>
        <v>190074</v>
      </c>
      <c r="B662" s="249">
        <f t="shared" si="239"/>
        <v>1900</v>
      </c>
      <c r="C662" s="249" t="str">
        <f t="shared" si="240"/>
        <v/>
      </c>
      <c r="D662" s="268" t="str">
        <f>N662&amp;COUNTIF(N$4:$N662,N662)</f>
        <v>0</v>
      </c>
      <c r="E662" s="268" t="str">
        <f>F662&amp;COUNTIF(F$4:$F662,F662)</f>
        <v>74</v>
      </c>
      <c r="F662" s="268" t="str">
        <f t="shared" si="241"/>
        <v/>
      </c>
      <c r="G662" s="249" t="str">
        <f>I662&amp;COUNTIF($I$4:I662,I662)</f>
        <v>0</v>
      </c>
      <c r="I662" s="249"/>
      <c r="J662" s="249"/>
      <c r="K662" s="249"/>
      <c r="L662" s="249"/>
      <c r="M662" s="249"/>
      <c r="N662" s="268"/>
      <c r="O662" s="241"/>
    </row>
    <row r="663" spans="1:15" x14ac:dyDescent="0.3">
      <c r="A663" s="249" t="str">
        <f>B663&amp;COUNTIF(B$4:$B663,B663)</f>
        <v>190075</v>
      </c>
      <c r="B663" s="249">
        <f t="shared" si="239"/>
        <v>1900</v>
      </c>
      <c r="C663" s="249" t="str">
        <f t="shared" si="240"/>
        <v/>
      </c>
      <c r="D663" s="268" t="str">
        <f>N663&amp;COUNTIF(N$4:$N663,N663)</f>
        <v>0</v>
      </c>
      <c r="E663" s="268" t="str">
        <f>F663&amp;COUNTIF(F$4:$F663,F663)</f>
        <v>75</v>
      </c>
      <c r="F663" s="268" t="str">
        <f t="shared" si="241"/>
        <v/>
      </c>
      <c r="G663" s="249" t="str">
        <f>I663&amp;COUNTIF($I$4:I663,I663)</f>
        <v>0</v>
      </c>
      <c r="I663" s="249"/>
      <c r="J663" s="249"/>
      <c r="K663" s="249"/>
      <c r="L663" s="249"/>
      <c r="M663" s="249"/>
      <c r="N663" s="268"/>
      <c r="O663" s="241"/>
    </row>
    <row r="664" spans="1:15" x14ac:dyDescent="0.3">
      <c r="A664" s="249" t="str">
        <f>B664&amp;COUNTIF(B$4:$B664,B664)</f>
        <v>190076</v>
      </c>
      <c r="B664" s="249">
        <f t="shared" si="239"/>
        <v>1900</v>
      </c>
      <c r="C664" s="249" t="str">
        <f t="shared" si="240"/>
        <v/>
      </c>
      <c r="D664" s="268" t="str">
        <f>N664&amp;COUNTIF(N$4:$N664,N664)</f>
        <v>0</v>
      </c>
      <c r="E664" s="268" t="str">
        <f>F664&amp;COUNTIF(F$4:$F664,F664)</f>
        <v>76</v>
      </c>
      <c r="F664" s="268" t="str">
        <f t="shared" si="241"/>
        <v/>
      </c>
      <c r="G664" s="249" t="str">
        <f>I664&amp;COUNTIF($I$4:I664,I664)</f>
        <v>0</v>
      </c>
      <c r="I664" s="249"/>
      <c r="J664" s="249"/>
      <c r="K664" s="249"/>
      <c r="L664" s="249"/>
      <c r="M664" s="249"/>
      <c r="N664" s="268"/>
      <c r="O664" s="241"/>
    </row>
    <row r="665" spans="1:15" x14ac:dyDescent="0.3">
      <c r="A665" s="249" t="str">
        <f>B665&amp;COUNTIF(B$4:$B665,B665)</f>
        <v>190077</v>
      </c>
      <c r="B665" s="249">
        <f t="shared" si="239"/>
        <v>1900</v>
      </c>
      <c r="C665" s="249" t="str">
        <f t="shared" si="240"/>
        <v/>
      </c>
      <c r="D665" s="268" t="str">
        <f>N665&amp;COUNTIF(N$4:$N665,N665)</f>
        <v>0</v>
      </c>
      <c r="E665" s="268" t="str">
        <f>F665&amp;COUNTIF(F$4:$F665,F665)</f>
        <v>77</v>
      </c>
      <c r="F665" s="268" t="str">
        <f t="shared" si="241"/>
        <v/>
      </c>
      <c r="G665" s="249" t="str">
        <f>I665&amp;COUNTIF($I$4:I665,I665)</f>
        <v>0</v>
      </c>
      <c r="I665" s="249"/>
      <c r="J665" s="249"/>
      <c r="K665" s="249"/>
      <c r="L665" s="249"/>
      <c r="M665" s="249"/>
      <c r="N665" s="268"/>
      <c r="O665" s="241"/>
    </row>
    <row r="666" spans="1:15" x14ac:dyDescent="0.3">
      <c r="A666" s="249" t="str">
        <f>B666&amp;COUNTIF(B$4:$B666,B666)</f>
        <v>190078</v>
      </c>
      <c r="B666" s="249">
        <f t="shared" si="239"/>
        <v>1900</v>
      </c>
      <c r="C666" s="249" t="str">
        <f t="shared" si="240"/>
        <v/>
      </c>
      <c r="D666" s="268" t="str">
        <f>N666&amp;COUNTIF(N$4:$N666,N666)</f>
        <v>0</v>
      </c>
      <c r="E666" s="268" t="str">
        <f>F666&amp;COUNTIF(F$4:$F666,F666)</f>
        <v>78</v>
      </c>
      <c r="F666" s="268" t="str">
        <f t="shared" si="241"/>
        <v/>
      </c>
      <c r="G666" s="249" t="str">
        <f>I666&amp;COUNTIF($I$4:I666,I666)</f>
        <v>0</v>
      </c>
      <c r="I666" s="249"/>
      <c r="J666" s="249"/>
      <c r="K666" s="249"/>
      <c r="L666" s="249"/>
      <c r="M666" s="249"/>
      <c r="N666" s="268"/>
      <c r="O666" s="241"/>
    </row>
    <row r="667" spans="1:15" x14ac:dyDescent="0.3">
      <c r="A667" s="249" t="str">
        <f>B667&amp;COUNTIF(B$4:$B667,B667)</f>
        <v>190079</v>
      </c>
      <c r="B667" s="249">
        <f t="shared" si="239"/>
        <v>1900</v>
      </c>
      <c r="C667" s="249" t="str">
        <f t="shared" si="240"/>
        <v/>
      </c>
      <c r="D667" s="268" t="str">
        <f>N667&amp;COUNTIF(N$4:$N667,N667)</f>
        <v>0</v>
      </c>
      <c r="E667" s="268" t="str">
        <f>F667&amp;COUNTIF(F$4:$F667,F667)</f>
        <v>79</v>
      </c>
      <c r="F667" s="268" t="str">
        <f t="shared" si="241"/>
        <v/>
      </c>
      <c r="G667" s="249" t="str">
        <f>I667&amp;COUNTIF($I$4:I667,I667)</f>
        <v>0</v>
      </c>
      <c r="I667" s="249"/>
      <c r="J667" s="249"/>
      <c r="K667" s="249"/>
      <c r="L667" s="249"/>
      <c r="M667" s="249"/>
      <c r="N667" s="268"/>
      <c r="O667" s="241"/>
    </row>
    <row r="668" spans="1:15" x14ac:dyDescent="0.3">
      <c r="A668" s="249" t="str">
        <f>B668&amp;COUNTIF(B$4:$B668,B668)</f>
        <v>190080</v>
      </c>
      <c r="B668" s="249">
        <f t="shared" si="239"/>
        <v>1900</v>
      </c>
      <c r="C668" s="249" t="str">
        <f t="shared" si="240"/>
        <v/>
      </c>
      <c r="D668" s="268" t="str">
        <f>N668&amp;COUNTIF(N$4:$N668,N668)</f>
        <v>0</v>
      </c>
      <c r="E668" s="268" t="str">
        <f>F668&amp;COUNTIF(F$4:$F668,F668)</f>
        <v>80</v>
      </c>
      <c r="F668" s="268" t="str">
        <f t="shared" si="241"/>
        <v/>
      </c>
      <c r="G668" s="249" t="str">
        <f>I668&amp;COUNTIF($I$4:I668,I668)</f>
        <v>0</v>
      </c>
      <c r="I668" s="249"/>
      <c r="J668" s="249"/>
      <c r="K668" s="249"/>
      <c r="L668" s="249"/>
      <c r="M668" s="249"/>
      <c r="N668" s="268"/>
      <c r="O668" s="241"/>
    </row>
    <row r="669" spans="1:15" x14ac:dyDescent="0.3">
      <c r="A669" s="249" t="str">
        <f>B669&amp;COUNTIF(B$4:$B669,B669)</f>
        <v>190081</v>
      </c>
      <c r="B669" s="249">
        <f t="shared" si="239"/>
        <v>1900</v>
      </c>
      <c r="C669" s="249" t="str">
        <f t="shared" si="240"/>
        <v/>
      </c>
      <c r="D669" s="268" t="str">
        <f>N669&amp;COUNTIF(N$4:$N669,N669)</f>
        <v>0</v>
      </c>
      <c r="E669" s="268" t="str">
        <f>F669&amp;COUNTIF(F$4:$F669,F669)</f>
        <v>81</v>
      </c>
      <c r="F669" s="268" t="str">
        <f t="shared" si="241"/>
        <v/>
      </c>
      <c r="G669" s="249" t="str">
        <f>I669&amp;COUNTIF($I$4:I669,I669)</f>
        <v>0</v>
      </c>
      <c r="I669" s="249"/>
      <c r="J669" s="249"/>
      <c r="K669" s="249"/>
      <c r="L669" s="249"/>
      <c r="M669" s="249"/>
      <c r="N669" s="268"/>
      <c r="O669" s="241"/>
    </row>
    <row r="670" spans="1:15" x14ac:dyDescent="0.3">
      <c r="A670" s="249" t="str">
        <f>B670&amp;COUNTIF(B$4:$B670,B670)</f>
        <v>190082</v>
      </c>
      <c r="B670" s="249">
        <f t="shared" si="239"/>
        <v>1900</v>
      </c>
      <c r="C670" s="249" t="str">
        <f t="shared" si="240"/>
        <v/>
      </c>
      <c r="D670" s="268" t="str">
        <f>N670&amp;COUNTIF(N$4:$N670,N670)</f>
        <v>0</v>
      </c>
      <c r="E670" s="268" t="str">
        <f>F670&amp;COUNTIF(F$4:$F670,F670)</f>
        <v>82</v>
      </c>
      <c r="F670" s="268" t="str">
        <f t="shared" si="241"/>
        <v/>
      </c>
      <c r="G670" s="249" t="str">
        <f>I670&amp;COUNTIF($I$4:I670,I670)</f>
        <v>0</v>
      </c>
      <c r="I670" s="249"/>
      <c r="J670" s="249"/>
      <c r="K670" s="249"/>
      <c r="L670" s="249"/>
      <c r="M670" s="249"/>
      <c r="N670" s="268"/>
      <c r="O670" s="241"/>
    </row>
    <row r="671" spans="1:15" x14ac:dyDescent="0.3">
      <c r="A671" s="249" t="str">
        <f>B671&amp;COUNTIF(B$4:$B671,B671)</f>
        <v>190083</v>
      </c>
      <c r="B671" s="249">
        <f t="shared" si="239"/>
        <v>1900</v>
      </c>
      <c r="C671" s="249" t="str">
        <f t="shared" si="240"/>
        <v/>
      </c>
      <c r="D671" s="268" t="str">
        <f>N671&amp;COUNTIF(N$4:$N671,N671)</f>
        <v>0</v>
      </c>
      <c r="E671" s="268" t="str">
        <f>F671&amp;COUNTIF(F$4:$F671,F671)</f>
        <v>83</v>
      </c>
      <c r="F671" s="268" t="str">
        <f t="shared" si="241"/>
        <v/>
      </c>
      <c r="G671" s="249" t="str">
        <f>I671&amp;COUNTIF($I$4:I671,I671)</f>
        <v>0</v>
      </c>
      <c r="I671" s="249"/>
      <c r="J671" s="249"/>
      <c r="K671" s="249"/>
      <c r="L671" s="249"/>
      <c r="M671" s="249"/>
      <c r="N671" s="268"/>
      <c r="O671" s="241"/>
    </row>
    <row r="672" spans="1:15" x14ac:dyDescent="0.3">
      <c r="A672" s="249" t="str">
        <f>B672&amp;COUNTIF(B$4:$B672,B672)</f>
        <v>190084</v>
      </c>
      <c r="B672" s="249">
        <f t="shared" si="239"/>
        <v>1900</v>
      </c>
      <c r="C672" s="249" t="str">
        <f t="shared" si="240"/>
        <v/>
      </c>
      <c r="D672" s="268" t="str">
        <f>N672&amp;COUNTIF(N$4:$N672,N672)</f>
        <v>0</v>
      </c>
      <c r="E672" s="268" t="str">
        <f>F672&amp;COUNTIF(F$4:$F672,F672)</f>
        <v>84</v>
      </c>
      <c r="F672" s="268" t="str">
        <f t="shared" si="241"/>
        <v/>
      </c>
      <c r="G672" s="249" t="str">
        <f>I672&amp;COUNTIF($I$4:I672,I672)</f>
        <v>0</v>
      </c>
      <c r="I672" s="249"/>
      <c r="J672" s="249"/>
      <c r="K672" s="249"/>
      <c r="L672" s="249"/>
      <c r="M672" s="249"/>
      <c r="N672" s="268"/>
      <c r="O672" s="241"/>
    </row>
    <row r="673" spans="1:15" x14ac:dyDescent="0.3">
      <c r="A673" s="249" t="str">
        <f>B673&amp;COUNTIF(B$4:$B673,B673)</f>
        <v>190085</v>
      </c>
      <c r="B673" s="249">
        <f t="shared" si="239"/>
        <v>1900</v>
      </c>
      <c r="C673" s="249" t="str">
        <f t="shared" si="240"/>
        <v/>
      </c>
      <c r="D673" s="268" t="str">
        <f>N673&amp;COUNTIF(N$4:$N673,N673)</f>
        <v>0</v>
      </c>
      <c r="E673" s="268" t="str">
        <f>F673&amp;COUNTIF(F$4:$F673,F673)</f>
        <v>85</v>
      </c>
      <c r="F673" s="268" t="str">
        <f t="shared" si="241"/>
        <v/>
      </c>
      <c r="G673" s="249" t="str">
        <f>I673&amp;COUNTIF($I$4:I673,I673)</f>
        <v>0</v>
      </c>
      <c r="I673" s="249"/>
      <c r="J673" s="249"/>
      <c r="K673" s="249"/>
      <c r="L673" s="249"/>
      <c r="M673" s="249"/>
      <c r="N673" s="268"/>
      <c r="O673" s="241"/>
    </row>
    <row r="674" spans="1:15" x14ac:dyDescent="0.3">
      <c r="A674" s="249" t="str">
        <f>B674&amp;COUNTIF(B$4:$B674,B674)</f>
        <v>190086</v>
      </c>
      <c r="B674" s="249">
        <f t="shared" si="239"/>
        <v>1900</v>
      </c>
      <c r="C674" s="249" t="str">
        <f t="shared" si="240"/>
        <v/>
      </c>
      <c r="D674" s="268" t="str">
        <f>N674&amp;COUNTIF(N$4:$N674,N674)</f>
        <v>0</v>
      </c>
      <c r="E674" s="268" t="str">
        <f>F674&amp;COUNTIF(F$4:$F674,F674)</f>
        <v>86</v>
      </c>
      <c r="F674" s="268" t="str">
        <f t="shared" si="241"/>
        <v/>
      </c>
      <c r="G674" s="249" t="str">
        <f>I674&amp;COUNTIF($I$4:I674,I674)</f>
        <v>0</v>
      </c>
      <c r="I674" s="249"/>
      <c r="J674" s="249"/>
      <c r="K674" s="249"/>
      <c r="L674" s="249"/>
      <c r="M674" s="249"/>
      <c r="N674" s="268"/>
      <c r="O674" s="241"/>
    </row>
    <row r="675" spans="1:15" x14ac:dyDescent="0.3">
      <c r="A675" s="249" t="str">
        <f>B675&amp;COUNTIF(B$4:$B675,B675)</f>
        <v>190087</v>
      </c>
      <c r="B675" s="249">
        <f t="shared" si="239"/>
        <v>1900</v>
      </c>
      <c r="C675" s="249" t="str">
        <f t="shared" si="240"/>
        <v/>
      </c>
      <c r="D675" s="268" t="str">
        <f>N675&amp;COUNTIF(N$4:$N675,N675)</f>
        <v>0</v>
      </c>
      <c r="E675" s="268" t="str">
        <f>F675&amp;COUNTIF(F$4:$F675,F675)</f>
        <v>87</v>
      </c>
      <c r="F675" s="268" t="str">
        <f t="shared" si="241"/>
        <v/>
      </c>
      <c r="G675" s="249" t="str">
        <f>I675&amp;COUNTIF($I$4:I675,I675)</f>
        <v>0</v>
      </c>
      <c r="I675" s="249"/>
      <c r="J675" s="249"/>
      <c r="K675" s="249"/>
      <c r="L675" s="249"/>
      <c r="M675" s="249"/>
      <c r="N675" s="268"/>
      <c r="O675" s="241"/>
    </row>
    <row r="676" spans="1:15" x14ac:dyDescent="0.3">
      <c r="A676" s="249" t="str">
        <f>B676&amp;COUNTIF(B$4:$B676,B676)</f>
        <v>190088</v>
      </c>
      <c r="B676" s="249">
        <f t="shared" si="239"/>
        <v>1900</v>
      </c>
      <c r="C676" s="249" t="str">
        <f t="shared" si="240"/>
        <v/>
      </c>
      <c r="D676" s="268" t="str">
        <f>N676&amp;COUNTIF(N$4:$N676,N676)</f>
        <v>0</v>
      </c>
      <c r="E676" s="268" t="str">
        <f>F676&amp;COUNTIF(F$4:$F676,F676)</f>
        <v>88</v>
      </c>
      <c r="F676" s="268" t="str">
        <f t="shared" si="241"/>
        <v/>
      </c>
      <c r="G676" s="249" t="str">
        <f>I676&amp;COUNTIF($I$4:I676,I676)</f>
        <v>0</v>
      </c>
      <c r="I676" s="249"/>
      <c r="J676" s="249"/>
      <c r="K676" s="249"/>
      <c r="L676" s="249"/>
      <c r="M676" s="249"/>
      <c r="N676" s="268"/>
      <c r="O676" s="241"/>
    </row>
    <row r="677" spans="1:15" x14ac:dyDescent="0.3">
      <c r="A677" s="249" t="str">
        <f>B677&amp;COUNTIF(B$4:$B677,B677)</f>
        <v>190089</v>
      </c>
      <c r="B677" s="249">
        <f t="shared" si="239"/>
        <v>1900</v>
      </c>
      <c r="C677" s="249" t="str">
        <f t="shared" si="240"/>
        <v/>
      </c>
      <c r="D677" s="268" t="str">
        <f>N677&amp;COUNTIF(N$4:$N677,N677)</f>
        <v>0</v>
      </c>
      <c r="E677" s="268" t="str">
        <f>F677&amp;COUNTIF(F$4:$F677,F677)</f>
        <v>89</v>
      </c>
      <c r="F677" s="268" t="str">
        <f t="shared" si="241"/>
        <v/>
      </c>
      <c r="G677" s="249" t="str">
        <f>I677&amp;COUNTIF($I$4:I677,I677)</f>
        <v>0</v>
      </c>
      <c r="I677" s="249"/>
      <c r="J677" s="249"/>
      <c r="K677" s="249"/>
      <c r="L677" s="249"/>
      <c r="M677" s="249"/>
      <c r="N677" s="268"/>
      <c r="O677" s="241"/>
    </row>
    <row r="678" spans="1:15" x14ac:dyDescent="0.3">
      <c r="A678" s="249" t="str">
        <f>B678&amp;COUNTIF(B$4:$B678,B678)</f>
        <v>190090</v>
      </c>
      <c r="B678" s="249">
        <f t="shared" si="239"/>
        <v>1900</v>
      </c>
      <c r="C678" s="249" t="str">
        <f t="shared" si="240"/>
        <v/>
      </c>
      <c r="D678" s="268" t="str">
        <f>N678&amp;COUNTIF(N$4:$N678,N678)</f>
        <v>0</v>
      </c>
      <c r="E678" s="268" t="str">
        <f>F678&amp;COUNTIF(F$4:$F678,F678)</f>
        <v>90</v>
      </c>
      <c r="F678" s="268" t="str">
        <f t="shared" si="241"/>
        <v/>
      </c>
      <c r="G678" s="249" t="str">
        <f>I678&amp;COUNTIF($I$4:I678,I678)</f>
        <v>0</v>
      </c>
      <c r="I678" s="249"/>
      <c r="J678" s="249"/>
      <c r="K678" s="249"/>
      <c r="L678" s="249"/>
      <c r="M678" s="249"/>
      <c r="N678" s="268"/>
      <c r="O678" s="241"/>
    </row>
    <row r="679" spans="1:15" x14ac:dyDescent="0.3">
      <c r="A679" s="249" t="str">
        <f>B679&amp;COUNTIF(B$4:$B679,B679)</f>
        <v>190091</v>
      </c>
      <c r="B679" s="249">
        <f t="shared" si="239"/>
        <v>1900</v>
      </c>
      <c r="C679" s="249" t="str">
        <f t="shared" si="240"/>
        <v/>
      </c>
      <c r="D679" s="268" t="str">
        <f>N679&amp;COUNTIF(N$4:$N679,N679)</f>
        <v>0</v>
      </c>
      <c r="E679" s="268" t="str">
        <f>F679&amp;COUNTIF(F$4:$F679,F679)</f>
        <v>91</v>
      </c>
      <c r="F679" s="268" t="str">
        <f t="shared" si="241"/>
        <v/>
      </c>
      <c r="G679" s="249" t="str">
        <f>I679&amp;COUNTIF($I$4:I679,I679)</f>
        <v>0</v>
      </c>
      <c r="I679" s="249"/>
      <c r="J679" s="249"/>
      <c r="K679" s="249"/>
      <c r="L679" s="249"/>
      <c r="M679" s="249"/>
      <c r="N679" s="268"/>
      <c r="O679" s="241"/>
    </row>
    <row r="680" spans="1:15" x14ac:dyDescent="0.3">
      <c r="A680" s="249" t="str">
        <f>B680&amp;COUNTIF(B$4:$B680,B680)</f>
        <v>190092</v>
      </c>
      <c r="B680" s="249">
        <f t="shared" si="239"/>
        <v>1900</v>
      </c>
      <c r="C680" s="249" t="str">
        <f t="shared" si="240"/>
        <v/>
      </c>
      <c r="D680" s="268" t="str">
        <f>N680&amp;COUNTIF(N$4:$N680,N680)</f>
        <v>0</v>
      </c>
      <c r="E680" s="268" t="str">
        <f>F680&amp;COUNTIF(F$4:$F680,F680)</f>
        <v>92</v>
      </c>
      <c r="F680" s="268" t="str">
        <f t="shared" si="241"/>
        <v/>
      </c>
      <c r="G680" s="249" t="str">
        <f>I680&amp;COUNTIF($I$4:I680,I680)</f>
        <v>0</v>
      </c>
      <c r="I680" s="249"/>
      <c r="J680" s="249"/>
      <c r="K680" s="249"/>
      <c r="L680" s="249"/>
      <c r="M680" s="249"/>
      <c r="N680" s="268"/>
      <c r="O680" s="241"/>
    </row>
    <row r="681" spans="1:15" x14ac:dyDescent="0.3">
      <c r="A681" s="249" t="str">
        <f>B681&amp;COUNTIF(B$4:$B681,B681)</f>
        <v>190093</v>
      </c>
      <c r="B681" s="249">
        <f t="shared" si="239"/>
        <v>1900</v>
      </c>
      <c r="C681" s="249" t="str">
        <f t="shared" si="240"/>
        <v/>
      </c>
      <c r="D681" s="268" t="str">
        <f>N681&amp;COUNTIF(N$4:$N681,N681)</f>
        <v>0</v>
      </c>
      <c r="E681" s="268" t="str">
        <f>F681&amp;COUNTIF(F$4:$F681,F681)</f>
        <v>93</v>
      </c>
      <c r="F681" s="268" t="str">
        <f t="shared" si="241"/>
        <v/>
      </c>
      <c r="G681" s="249" t="str">
        <f>I681&amp;COUNTIF($I$4:I681,I681)</f>
        <v>0</v>
      </c>
      <c r="I681" s="249"/>
      <c r="J681" s="249"/>
      <c r="K681" s="249"/>
      <c r="L681" s="249"/>
      <c r="M681" s="249"/>
      <c r="N681" s="268"/>
      <c r="O681" s="241"/>
    </row>
    <row r="682" spans="1:15" x14ac:dyDescent="0.3">
      <c r="A682" s="249" t="str">
        <f>B682&amp;COUNTIF(B$4:$B682,B682)</f>
        <v>190094</v>
      </c>
      <c r="B682" s="249">
        <f t="shared" si="239"/>
        <v>1900</v>
      </c>
      <c r="C682" s="249" t="str">
        <f t="shared" si="240"/>
        <v/>
      </c>
      <c r="D682" s="268" t="str">
        <f>N682&amp;COUNTIF(N$4:$N682,N682)</f>
        <v>0</v>
      </c>
      <c r="E682" s="268" t="str">
        <f>F682&amp;COUNTIF(F$4:$F682,F682)</f>
        <v>94</v>
      </c>
      <c r="F682" s="268" t="str">
        <f t="shared" si="241"/>
        <v/>
      </c>
      <c r="G682" s="249" t="str">
        <f>I682&amp;COUNTIF($I$4:I682,I682)</f>
        <v>0</v>
      </c>
      <c r="I682" s="249"/>
      <c r="J682" s="249"/>
      <c r="K682" s="249"/>
      <c r="L682" s="249"/>
      <c r="M682" s="249"/>
      <c r="N682" s="268"/>
      <c r="O682" s="241"/>
    </row>
    <row r="683" spans="1:15" x14ac:dyDescent="0.3">
      <c r="A683" s="249" t="str">
        <f>B683&amp;COUNTIF(B$4:$B683,B683)</f>
        <v>190095</v>
      </c>
      <c r="B683" s="249">
        <f t="shared" si="239"/>
        <v>1900</v>
      </c>
      <c r="C683" s="249" t="str">
        <f t="shared" si="240"/>
        <v/>
      </c>
      <c r="D683" s="268" t="str">
        <f>N683&amp;COUNTIF(N$4:$N683,N683)</f>
        <v>0</v>
      </c>
      <c r="E683" s="268" t="str">
        <f>F683&amp;COUNTIF(F$4:$F683,F683)</f>
        <v>95</v>
      </c>
      <c r="F683" s="268" t="str">
        <f t="shared" si="241"/>
        <v/>
      </c>
      <c r="G683" s="249" t="str">
        <f>I683&amp;COUNTIF($I$4:I683,I683)</f>
        <v>0</v>
      </c>
      <c r="I683" s="249"/>
      <c r="J683" s="249"/>
      <c r="K683" s="249"/>
      <c r="L683" s="249"/>
      <c r="M683" s="249"/>
      <c r="N683" s="268"/>
      <c r="O683" s="241"/>
    </row>
    <row r="684" spans="1:15" x14ac:dyDescent="0.3">
      <c r="A684" s="249" t="str">
        <f>B684&amp;COUNTIF(B$4:$B684,B684)</f>
        <v>190096</v>
      </c>
      <c r="B684" s="249">
        <f t="shared" si="239"/>
        <v>1900</v>
      </c>
      <c r="C684" s="249" t="str">
        <f t="shared" si="240"/>
        <v/>
      </c>
      <c r="D684" s="268" t="str">
        <f>N684&amp;COUNTIF(N$4:$N684,N684)</f>
        <v>0</v>
      </c>
      <c r="E684" s="268" t="str">
        <f>F684&amp;COUNTIF(F$4:$F684,F684)</f>
        <v>96</v>
      </c>
      <c r="F684" s="268" t="str">
        <f t="shared" si="241"/>
        <v/>
      </c>
      <c r="G684" s="249" t="str">
        <f>I684&amp;COUNTIF($I$4:I684,I684)</f>
        <v>0</v>
      </c>
      <c r="I684" s="249"/>
      <c r="J684" s="249"/>
      <c r="K684" s="249"/>
      <c r="L684" s="249"/>
      <c r="M684" s="249"/>
      <c r="N684" s="268"/>
      <c r="O684" s="241"/>
    </row>
    <row r="685" spans="1:15" x14ac:dyDescent="0.3">
      <c r="A685" s="249" t="str">
        <f>B685&amp;COUNTIF(B$4:$B685,B685)</f>
        <v>190097</v>
      </c>
      <c r="B685" s="249">
        <f t="shared" si="239"/>
        <v>1900</v>
      </c>
      <c r="C685" s="249" t="str">
        <f t="shared" si="240"/>
        <v/>
      </c>
      <c r="D685" s="268" t="str">
        <f>N685&amp;COUNTIF(N$4:$N685,N685)</f>
        <v>0</v>
      </c>
      <c r="E685" s="268" t="str">
        <f>F685&amp;COUNTIF(F$4:$F685,F685)</f>
        <v>97</v>
      </c>
      <c r="F685" s="268" t="str">
        <f t="shared" si="241"/>
        <v/>
      </c>
      <c r="G685" s="249" t="str">
        <f>I685&amp;COUNTIF($I$4:I685,I685)</f>
        <v>0</v>
      </c>
      <c r="I685" s="249"/>
      <c r="J685" s="249"/>
      <c r="K685" s="249"/>
      <c r="L685" s="249"/>
      <c r="M685" s="249"/>
      <c r="N685" s="268"/>
      <c r="O685" s="241"/>
    </row>
    <row r="686" spans="1:15" x14ac:dyDescent="0.3">
      <c r="A686" s="249" t="str">
        <f>B686&amp;COUNTIF(B$4:$B686,B686)</f>
        <v>190098</v>
      </c>
      <c r="B686" s="249">
        <f t="shared" si="239"/>
        <v>1900</v>
      </c>
      <c r="C686" s="249" t="str">
        <f t="shared" si="240"/>
        <v/>
      </c>
      <c r="D686" s="268" t="str">
        <f>N686&amp;COUNTIF(N$4:$N686,N686)</f>
        <v>0</v>
      </c>
      <c r="E686" s="268" t="str">
        <f>F686&amp;COUNTIF(F$4:$F686,F686)</f>
        <v>98</v>
      </c>
      <c r="F686" s="268" t="str">
        <f t="shared" si="241"/>
        <v/>
      </c>
      <c r="G686" s="249" t="str">
        <f>I686&amp;COUNTIF($I$4:I686,I686)</f>
        <v>0</v>
      </c>
      <c r="I686" s="249"/>
      <c r="J686" s="249"/>
      <c r="K686" s="249"/>
      <c r="L686" s="249"/>
      <c r="M686" s="249"/>
      <c r="N686" s="268"/>
      <c r="O686" s="241"/>
    </row>
    <row r="687" spans="1:15" x14ac:dyDescent="0.3">
      <c r="A687" s="249" t="str">
        <f>B687&amp;COUNTIF(B$4:$B687,B687)</f>
        <v>190099</v>
      </c>
      <c r="B687" s="249">
        <f t="shared" si="239"/>
        <v>1900</v>
      </c>
      <c r="C687" s="249" t="str">
        <f t="shared" si="240"/>
        <v/>
      </c>
      <c r="D687" s="268" t="str">
        <f>N687&amp;COUNTIF(N$4:$N687,N687)</f>
        <v>0</v>
      </c>
      <c r="E687" s="268" t="str">
        <f>F687&amp;COUNTIF(F$4:$F687,F687)</f>
        <v>99</v>
      </c>
      <c r="F687" s="268" t="str">
        <f t="shared" si="241"/>
        <v/>
      </c>
      <c r="G687" s="249" t="str">
        <f>I687&amp;COUNTIF($I$4:I687,I687)</f>
        <v>0</v>
      </c>
      <c r="I687" s="249"/>
      <c r="J687" s="249"/>
      <c r="K687" s="249"/>
      <c r="L687" s="249"/>
      <c r="M687" s="249"/>
      <c r="N687" s="268"/>
      <c r="O687" s="241"/>
    </row>
    <row r="688" spans="1:15" x14ac:dyDescent="0.3">
      <c r="A688" s="249" t="str">
        <f>B688&amp;COUNTIF(B$4:$B688,B688)</f>
        <v>1900100</v>
      </c>
      <c r="B688" s="249">
        <f t="shared" si="239"/>
        <v>1900</v>
      </c>
      <c r="C688" s="249" t="str">
        <f t="shared" si="240"/>
        <v/>
      </c>
      <c r="D688" s="268" t="str">
        <f>N688&amp;COUNTIF(N$4:$N688,N688)</f>
        <v>0</v>
      </c>
      <c r="E688" s="268" t="str">
        <f>F688&amp;COUNTIF(F$4:$F688,F688)</f>
        <v>100</v>
      </c>
      <c r="F688" s="268" t="str">
        <f t="shared" si="241"/>
        <v/>
      </c>
      <c r="G688" s="249" t="str">
        <f>I688&amp;COUNTIF($I$4:I688,I688)</f>
        <v>0</v>
      </c>
      <c r="I688" s="249"/>
      <c r="J688" s="249"/>
      <c r="K688" s="249"/>
      <c r="L688" s="249"/>
      <c r="M688" s="249"/>
      <c r="N688" s="268"/>
      <c r="O688" s="241"/>
    </row>
    <row r="689" spans="1:15" x14ac:dyDescent="0.3">
      <c r="A689" s="249" t="str">
        <f>B689&amp;COUNTIF(B$4:$B689,B689)</f>
        <v>1900101</v>
      </c>
      <c r="B689" s="249">
        <f t="shared" si="239"/>
        <v>1900</v>
      </c>
      <c r="C689" s="249" t="str">
        <f t="shared" si="240"/>
        <v/>
      </c>
      <c r="D689" s="268" t="str">
        <f>N689&amp;COUNTIF(N$4:$N689,N689)</f>
        <v>0</v>
      </c>
      <c r="E689" s="268" t="str">
        <f>F689&amp;COUNTIF(F$4:$F689,F689)</f>
        <v>101</v>
      </c>
      <c r="F689" s="268" t="str">
        <f t="shared" si="241"/>
        <v/>
      </c>
      <c r="G689" s="249" t="str">
        <f>I689&amp;COUNTIF($I$4:I689,I689)</f>
        <v>0</v>
      </c>
      <c r="I689" s="249"/>
      <c r="J689" s="249"/>
      <c r="K689" s="249"/>
      <c r="L689" s="249"/>
      <c r="M689" s="249"/>
      <c r="N689" s="268"/>
      <c r="O689" s="241"/>
    </row>
    <row r="690" spans="1:15" x14ac:dyDescent="0.3">
      <c r="A690" s="249" t="str">
        <f>B690&amp;COUNTIF(B$4:$B690,B690)</f>
        <v>1900102</v>
      </c>
      <c r="B690" s="249">
        <f t="shared" si="239"/>
        <v>1900</v>
      </c>
      <c r="C690" s="249" t="str">
        <f t="shared" si="240"/>
        <v/>
      </c>
      <c r="D690" s="268" t="str">
        <f>N690&amp;COUNTIF(N$4:$N690,N690)</f>
        <v>0</v>
      </c>
      <c r="E690" s="268" t="str">
        <f>F690&amp;COUNTIF(F$4:$F690,F690)</f>
        <v>102</v>
      </c>
      <c r="F690" s="268" t="str">
        <f t="shared" si="241"/>
        <v/>
      </c>
      <c r="G690" s="249" t="str">
        <f>I690&amp;COUNTIF($I$4:I690,I690)</f>
        <v>0</v>
      </c>
      <c r="I690" s="249"/>
      <c r="J690" s="249"/>
      <c r="K690" s="249"/>
      <c r="L690" s="249"/>
      <c r="M690" s="249"/>
      <c r="N690" s="268"/>
      <c r="O690" s="241"/>
    </row>
    <row r="691" spans="1:15" x14ac:dyDescent="0.3">
      <c r="A691" s="249" t="str">
        <f>B691&amp;COUNTIF(B$4:$B691,B691)</f>
        <v>1900103</v>
      </c>
      <c r="B691" s="249">
        <f t="shared" si="239"/>
        <v>1900</v>
      </c>
      <c r="C691" s="249" t="str">
        <f t="shared" si="240"/>
        <v/>
      </c>
      <c r="D691" s="268" t="str">
        <f>N691&amp;COUNTIF(N$4:$N691,N691)</f>
        <v>0</v>
      </c>
      <c r="E691" s="268" t="str">
        <f>F691&amp;COUNTIF(F$4:$F691,F691)</f>
        <v>103</v>
      </c>
      <c r="F691" s="268" t="str">
        <f t="shared" si="241"/>
        <v/>
      </c>
      <c r="G691" s="249" t="str">
        <f>I691&amp;COUNTIF($I$4:I691,I691)</f>
        <v>0</v>
      </c>
      <c r="I691" s="249"/>
      <c r="J691" s="249"/>
      <c r="K691" s="249"/>
      <c r="L691" s="249"/>
      <c r="M691" s="249"/>
      <c r="N691" s="268"/>
      <c r="O691" s="241"/>
    </row>
    <row r="692" spans="1:15" x14ac:dyDescent="0.3">
      <c r="A692" s="249" t="str">
        <f>B692&amp;COUNTIF(B$4:$B692,B692)</f>
        <v>1900104</v>
      </c>
      <c r="B692" s="249">
        <f t="shared" si="239"/>
        <v>1900</v>
      </c>
      <c r="C692" s="249" t="str">
        <f t="shared" si="240"/>
        <v/>
      </c>
      <c r="D692" s="268" t="str">
        <f>N692&amp;COUNTIF(N$4:$N692,N692)</f>
        <v>0</v>
      </c>
      <c r="E692" s="268" t="str">
        <f>F692&amp;COUNTIF(F$4:$F692,F692)</f>
        <v>104</v>
      </c>
      <c r="F692" s="268" t="str">
        <f t="shared" si="241"/>
        <v/>
      </c>
      <c r="G692" s="249" t="str">
        <f>I692&amp;COUNTIF($I$4:I692,I692)</f>
        <v>0</v>
      </c>
      <c r="I692" s="249"/>
      <c r="J692" s="249"/>
      <c r="K692" s="249"/>
      <c r="L692" s="249"/>
      <c r="M692" s="249"/>
      <c r="N692" s="268"/>
      <c r="O692" s="241"/>
    </row>
    <row r="693" spans="1:15" x14ac:dyDescent="0.3">
      <c r="A693" s="249" t="str">
        <f>B693&amp;COUNTIF(B$4:$B693,B693)</f>
        <v>1900105</v>
      </c>
      <c r="B693" s="249">
        <f t="shared" si="239"/>
        <v>1900</v>
      </c>
      <c r="C693" s="249" t="str">
        <f t="shared" si="240"/>
        <v/>
      </c>
      <c r="D693" s="268" t="str">
        <f>N693&amp;COUNTIF(N$4:$N693,N693)</f>
        <v>0</v>
      </c>
      <c r="E693" s="268" t="str">
        <f>F693&amp;COUNTIF(F$4:$F693,F693)</f>
        <v>105</v>
      </c>
      <c r="F693" s="268" t="str">
        <f t="shared" si="241"/>
        <v/>
      </c>
      <c r="G693" s="249" t="str">
        <f>I693&amp;COUNTIF($I$4:I693,I693)</f>
        <v>0</v>
      </c>
      <c r="I693" s="249"/>
      <c r="J693" s="249"/>
      <c r="K693" s="249"/>
      <c r="L693" s="249"/>
      <c r="M693" s="249"/>
      <c r="N693" s="268"/>
      <c r="O693" s="241"/>
    </row>
    <row r="694" spans="1:15" x14ac:dyDescent="0.3">
      <c r="A694" s="249" t="str">
        <f>B694&amp;COUNTIF(B$4:$B694,B694)</f>
        <v>1900106</v>
      </c>
      <c r="B694" s="249">
        <f t="shared" si="239"/>
        <v>1900</v>
      </c>
      <c r="C694" s="249" t="str">
        <f t="shared" si="240"/>
        <v/>
      </c>
      <c r="D694" s="268" t="str">
        <f>N694&amp;COUNTIF(N$4:$N694,N694)</f>
        <v>0</v>
      </c>
      <c r="E694" s="268" t="str">
        <f>F694&amp;COUNTIF(F$4:$F694,F694)</f>
        <v>106</v>
      </c>
      <c r="F694" s="268" t="str">
        <f t="shared" si="241"/>
        <v/>
      </c>
      <c r="G694" s="249" t="str">
        <f>I694&amp;COUNTIF($I$4:I694,I694)</f>
        <v>0</v>
      </c>
      <c r="I694" s="249"/>
      <c r="J694" s="249"/>
      <c r="K694" s="249"/>
      <c r="L694" s="249"/>
      <c r="M694" s="249"/>
      <c r="N694" s="268"/>
      <c r="O694" s="241"/>
    </row>
    <row r="695" spans="1:15" x14ac:dyDescent="0.3">
      <c r="A695" s="249" t="str">
        <f>B695&amp;COUNTIF(B$4:$B695,B695)</f>
        <v>1900107</v>
      </c>
      <c r="B695" s="249">
        <f t="shared" si="239"/>
        <v>1900</v>
      </c>
      <c r="C695" s="249" t="str">
        <f t="shared" si="240"/>
        <v/>
      </c>
      <c r="D695" s="268" t="str">
        <f>N695&amp;COUNTIF(N$4:$N695,N695)</f>
        <v>0</v>
      </c>
      <c r="E695" s="268" t="str">
        <f>F695&amp;COUNTIF(F$4:$F695,F695)</f>
        <v>107</v>
      </c>
      <c r="F695" s="268" t="str">
        <f t="shared" si="241"/>
        <v/>
      </c>
      <c r="G695" s="249" t="str">
        <f>I695&amp;COUNTIF($I$4:I695,I695)</f>
        <v>0</v>
      </c>
      <c r="I695" s="249"/>
      <c r="J695" s="249"/>
      <c r="K695" s="249"/>
      <c r="L695" s="249"/>
      <c r="M695" s="249"/>
      <c r="N695" s="268"/>
      <c r="O695" s="241"/>
    </row>
    <row r="696" spans="1:15" x14ac:dyDescent="0.3">
      <c r="A696" s="249" t="str">
        <f>B696&amp;COUNTIF(B$4:$B696,B696)</f>
        <v>1900108</v>
      </c>
      <c r="B696" s="249">
        <f t="shared" si="239"/>
        <v>1900</v>
      </c>
      <c r="C696" s="249" t="str">
        <f t="shared" si="240"/>
        <v/>
      </c>
      <c r="D696" s="268" t="str">
        <f>N696&amp;COUNTIF(N$4:$N696,N696)</f>
        <v>0</v>
      </c>
      <c r="E696" s="268" t="str">
        <f>F696&amp;COUNTIF(F$4:$F696,F696)</f>
        <v>108</v>
      </c>
      <c r="F696" s="268" t="str">
        <f t="shared" si="241"/>
        <v/>
      </c>
      <c r="G696" s="249" t="str">
        <f>I696&amp;COUNTIF($I$4:I696,I696)</f>
        <v>0</v>
      </c>
      <c r="I696" s="249"/>
      <c r="J696" s="249"/>
      <c r="K696" s="249"/>
      <c r="L696" s="249"/>
      <c r="M696" s="249"/>
      <c r="N696" s="268"/>
      <c r="O696" s="241"/>
    </row>
    <row r="697" spans="1:15" x14ac:dyDescent="0.3">
      <c r="A697" s="249" t="str">
        <f>B697&amp;COUNTIF(B$4:$B697,B697)</f>
        <v>1900109</v>
      </c>
      <c r="B697" s="249">
        <f t="shared" si="239"/>
        <v>1900</v>
      </c>
      <c r="C697" s="249" t="str">
        <f t="shared" si="240"/>
        <v/>
      </c>
      <c r="D697" s="268" t="str">
        <f>N697&amp;COUNTIF(N$4:$N697,N697)</f>
        <v>0</v>
      </c>
      <c r="E697" s="268" t="str">
        <f>F697&amp;COUNTIF(F$4:$F697,F697)</f>
        <v>109</v>
      </c>
      <c r="F697" s="268" t="str">
        <f t="shared" si="241"/>
        <v/>
      </c>
      <c r="G697" s="249" t="str">
        <f>I697&amp;COUNTIF($I$4:I697,I697)</f>
        <v>0</v>
      </c>
      <c r="I697" s="249"/>
      <c r="J697" s="249"/>
      <c r="K697" s="249"/>
      <c r="L697" s="249"/>
      <c r="M697" s="249"/>
      <c r="N697" s="268"/>
      <c r="O697" s="241"/>
    </row>
    <row r="698" spans="1:15" x14ac:dyDescent="0.3">
      <c r="A698" s="249" t="str">
        <f>B698&amp;COUNTIF(B$4:$B698,B698)</f>
        <v>1900110</v>
      </c>
      <c r="B698" s="249">
        <f t="shared" si="239"/>
        <v>1900</v>
      </c>
      <c r="C698" s="249" t="str">
        <f t="shared" si="240"/>
        <v/>
      </c>
      <c r="D698" s="268" t="str">
        <f>N698&amp;COUNTIF(N$4:$N698,N698)</f>
        <v>0</v>
      </c>
      <c r="E698" s="268" t="str">
        <f>F698&amp;COUNTIF(F$4:$F698,F698)</f>
        <v>110</v>
      </c>
      <c r="F698" s="268" t="str">
        <f t="shared" si="241"/>
        <v/>
      </c>
      <c r="G698" s="249" t="str">
        <f>I698&amp;COUNTIF($I$4:I698,I698)</f>
        <v>0</v>
      </c>
      <c r="I698" s="249"/>
      <c r="J698" s="249"/>
      <c r="K698" s="249"/>
      <c r="L698" s="249"/>
      <c r="M698" s="249"/>
      <c r="N698" s="268"/>
      <c r="O698" s="241"/>
    </row>
    <row r="699" spans="1:15" x14ac:dyDescent="0.3">
      <c r="A699" s="249" t="str">
        <f>B699&amp;COUNTIF(B$4:$B699,B699)</f>
        <v>1900111</v>
      </c>
      <c r="B699" s="249">
        <f t="shared" si="239"/>
        <v>1900</v>
      </c>
      <c r="C699" s="249" t="str">
        <f t="shared" si="240"/>
        <v/>
      </c>
      <c r="D699" s="268" t="str">
        <f>N699&amp;COUNTIF(N$4:$N699,N699)</f>
        <v>0</v>
      </c>
      <c r="E699" s="268" t="str">
        <f>F699&amp;COUNTIF(F$4:$F699,F699)</f>
        <v>111</v>
      </c>
      <c r="F699" s="268" t="str">
        <f t="shared" si="241"/>
        <v/>
      </c>
      <c r="G699" s="249" t="str">
        <f>I699&amp;COUNTIF($I$4:I699,I699)</f>
        <v>0</v>
      </c>
      <c r="I699" s="249"/>
      <c r="J699" s="249"/>
      <c r="K699" s="249"/>
      <c r="L699" s="249"/>
      <c r="M699" s="249"/>
      <c r="N699" s="268"/>
      <c r="O699" s="241"/>
    </row>
    <row r="700" spans="1:15" x14ac:dyDescent="0.3">
      <c r="A700" s="249" t="str">
        <f>B700&amp;COUNTIF(B$4:$B700,B700)</f>
        <v>1900112</v>
      </c>
      <c r="B700" s="249">
        <f t="shared" si="239"/>
        <v>1900</v>
      </c>
      <c r="C700" s="249" t="str">
        <f t="shared" si="240"/>
        <v/>
      </c>
      <c r="D700" s="268" t="str">
        <f>N700&amp;COUNTIF(N$4:$N700,N700)</f>
        <v>0</v>
      </c>
      <c r="E700" s="268" t="str">
        <f>F700&amp;COUNTIF(F$4:$F700,F700)</f>
        <v>112</v>
      </c>
      <c r="F700" s="268" t="str">
        <f t="shared" si="241"/>
        <v/>
      </c>
      <c r="G700" s="249" t="str">
        <f>I700&amp;COUNTIF($I$4:I700,I700)</f>
        <v>0</v>
      </c>
      <c r="I700" s="249"/>
      <c r="J700" s="249"/>
      <c r="K700" s="249"/>
      <c r="L700" s="249"/>
      <c r="M700" s="249"/>
      <c r="N700" s="268"/>
      <c r="O700" s="241"/>
    </row>
    <row r="701" spans="1:15" x14ac:dyDescent="0.3">
      <c r="A701" s="249" t="str">
        <f>B701&amp;COUNTIF(B$4:$B701,B701)</f>
        <v>1900113</v>
      </c>
      <c r="B701" s="249">
        <f t="shared" si="239"/>
        <v>1900</v>
      </c>
      <c r="C701" s="249" t="str">
        <f t="shared" si="240"/>
        <v/>
      </c>
      <c r="D701" s="268" t="str">
        <f>N701&amp;COUNTIF(N$4:$N701,N701)</f>
        <v>0</v>
      </c>
      <c r="E701" s="268" t="str">
        <f>F701&amp;COUNTIF(F$4:$F701,F701)</f>
        <v>113</v>
      </c>
      <c r="F701" s="268" t="str">
        <f t="shared" si="241"/>
        <v/>
      </c>
      <c r="G701" s="249" t="str">
        <f>I701&amp;COUNTIF($I$4:I701,I701)</f>
        <v>0</v>
      </c>
      <c r="I701" s="249"/>
      <c r="J701" s="249"/>
      <c r="K701" s="249"/>
      <c r="L701" s="249"/>
      <c r="M701" s="249"/>
      <c r="N701" s="268"/>
      <c r="O701" s="241"/>
    </row>
    <row r="702" spans="1:15" x14ac:dyDescent="0.3">
      <c r="A702" s="249" t="str">
        <f>B702&amp;COUNTIF(B$4:$B702,B702)</f>
        <v>1900114</v>
      </c>
      <c r="B702" s="249">
        <f t="shared" si="239"/>
        <v>1900</v>
      </c>
      <c r="C702" s="249" t="str">
        <f t="shared" si="240"/>
        <v/>
      </c>
      <c r="D702" s="268" t="str">
        <f>N702&amp;COUNTIF(N$4:$N702,N702)</f>
        <v>0</v>
      </c>
      <c r="E702" s="268" t="str">
        <f>F702&amp;COUNTIF(F$4:$F702,F702)</f>
        <v>114</v>
      </c>
      <c r="F702" s="268" t="str">
        <f t="shared" si="241"/>
        <v/>
      </c>
      <c r="G702" s="249" t="str">
        <f>I702&amp;COUNTIF($I$4:I702,I702)</f>
        <v>0</v>
      </c>
      <c r="I702" s="249"/>
      <c r="J702" s="249"/>
      <c r="K702" s="249"/>
      <c r="L702" s="249"/>
      <c r="M702" s="249"/>
      <c r="N702" s="268"/>
      <c r="O702" s="241"/>
    </row>
    <row r="703" spans="1:15" x14ac:dyDescent="0.3">
      <c r="A703" s="249" t="str">
        <f>B703&amp;COUNTIF(B$4:$B703,B703)</f>
        <v>1900115</v>
      </c>
      <c r="B703" s="249">
        <f t="shared" si="239"/>
        <v>1900</v>
      </c>
      <c r="C703" s="249" t="str">
        <f t="shared" si="240"/>
        <v/>
      </c>
      <c r="D703" s="268" t="str">
        <f>N703&amp;COUNTIF(N$4:$N703,N703)</f>
        <v>0</v>
      </c>
      <c r="E703" s="268" t="str">
        <f>F703&amp;COUNTIF(F$4:$F703,F703)</f>
        <v>115</v>
      </c>
      <c r="F703" s="268" t="str">
        <f t="shared" si="241"/>
        <v/>
      </c>
      <c r="G703" s="249" t="str">
        <f>I703&amp;COUNTIF($I$4:I703,I703)</f>
        <v>0</v>
      </c>
      <c r="I703" s="249"/>
      <c r="J703" s="249"/>
      <c r="K703" s="249"/>
      <c r="L703" s="249"/>
      <c r="M703" s="249"/>
      <c r="N703" s="268"/>
      <c r="O703" s="241"/>
    </row>
    <row r="704" spans="1:15" x14ac:dyDescent="0.3">
      <c r="A704" s="249" t="str">
        <f>B704&amp;COUNTIF(B$4:$B704,B704)</f>
        <v>1900116</v>
      </c>
      <c r="B704" s="249">
        <f t="shared" si="239"/>
        <v>1900</v>
      </c>
      <c r="C704" s="249" t="str">
        <f t="shared" si="240"/>
        <v/>
      </c>
      <c r="D704" s="268" t="str">
        <f>N704&amp;COUNTIF(N$4:$N704,N704)</f>
        <v>0</v>
      </c>
      <c r="E704" s="268" t="str">
        <f>F704&amp;COUNTIF(F$4:$F704,F704)</f>
        <v>116</v>
      </c>
      <c r="F704" s="268" t="str">
        <f t="shared" si="241"/>
        <v/>
      </c>
      <c r="G704" s="249" t="str">
        <f>I704&amp;COUNTIF($I$4:I704,I704)</f>
        <v>0</v>
      </c>
      <c r="I704" s="249"/>
      <c r="J704" s="249"/>
      <c r="K704" s="249"/>
      <c r="L704" s="249"/>
      <c r="M704" s="249"/>
      <c r="N704" s="268"/>
      <c r="O704" s="241"/>
    </row>
    <row r="705" spans="1:15" x14ac:dyDescent="0.3">
      <c r="A705" s="249" t="str">
        <f>B705&amp;COUNTIF(B$4:$B705,B705)</f>
        <v>1900117</v>
      </c>
      <c r="B705" s="249">
        <f t="shared" si="239"/>
        <v>1900</v>
      </c>
      <c r="C705" s="249" t="str">
        <f t="shared" si="240"/>
        <v/>
      </c>
      <c r="D705" s="268" t="str">
        <f>N705&amp;COUNTIF(N$4:$N705,N705)</f>
        <v>0</v>
      </c>
      <c r="E705" s="268" t="str">
        <f>F705&amp;COUNTIF(F$4:$F705,F705)</f>
        <v>117</v>
      </c>
      <c r="F705" s="268" t="str">
        <f t="shared" si="241"/>
        <v/>
      </c>
      <c r="G705" s="249" t="str">
        <f>I705&amp;COUNTIF($I$4:I705,I705)</f>
        <v>0</v>
      </c>
      <c r="I705" s="249"/>
      <c r="J705" s="249"/>
      <c r="K705" s="249"/>
      <c r="L705" s="249"/>
      <c r="M705" s="249"/>
      <c r="N705" s="268"/>
      <c r="O705" s="241"/>
    </row>
    <row r="706" spans="1:15" x14ac:dyDescent="0.3">
      <c r="A706" s="249" t="str">
        <f>B706&amp;COUNTIF(B$4:$B706,B706)</f>
        <v>1900118</v>
      </c>
      <c r="B706" s="249">
        <f t="shared" si="239"/>
        <v>1900</v>
      </c>
      <c r="C706" s="249" t="str">
        <f t="shared" si="240"/>
        <v/>
      </c>
      <c r="D706" s="268" t="str">
        <f>N706&amp;COUNTIF(N$4:$N706,N706)</f>
        <v>0</v>
      </c>
      <c r="E706" s="268" t="str">
        <f>F706&amp;COUNTIF(F$4:$F706,F706)</f>
        <v>118</v>
      </c>
      <c r="F706" s="268" t="str">
        <f t="shared" si="241"/>
        <v/>
      </c>
      <c r="G706" s="249" t="str">
        <f>I706&amp;COUNTIF($I$4:I706,I706)</f>
        <v>0</v>
      </c>
      <c r="I706" s="249"/>
      <c r="J706" s="249"/>
      <c r="K706" s="249"/>
      <c r="L706" s="249"/>
      <c r="M706" s="249"/>
      <c r="N706" s="268"/>
      <c r="O706" s="241"/>
    </row>
    <row r="707" spans="1:15" x14ac:dyDescent="0.3">
      <c r="A707" s="249" t="str">
        <f>B707&amp;COUNTIF(B$4:$B707,B707)</f>
        <v>1900119</v>
      </c>
      <c r="B707" s="249">
        <f t="shared" si="239"/>
        <v>1900</v>
      </c>
      <c r="C707" s="249" t="str">
        <f t="shared" si="240"/>
        <v/>
      </c>
      <c r="D707" s="268" t="str">
        <f>N707&amp;COUNTIF(N$4:$N707,N707)</f>
        <v>0</v>
      </c>
      <c r="E707" s="268" t="str">
        <f>F707&amp;COUNTIF(F$4:$F707,F707)</f>
        <v>119</v>
      </c>
      <c r="F707" s="268" t="str">
        <f t="shared" si="241"/>
        <v/>
      </c>
      <c r="G707" s="249" t="str">
        <f>I707&amp;COUNTIF($I$4:I707,I707)</f>
        <v>0</v>
      </c>
      <c r="I707" s="249"/>
      <c r="J707" s="249"/>
      <c r="K707" s="249"/>
      <c r="L707" s="249"/>
      <c r="M707" s="249"/>
      <c r="N707" s="268"/>
      <c r="O707" s="241"/>
    </row>
    <row r="708" spans="1:15" x14ac:dyDescent="0.3">
      <c r="A708" s="249" t="str">
        <f>B708&amp;COUNTIF(B$4:$B708,B708)</f>
        <v>1900120</v>
      </c>
      <c r="B708" s="249">
        <f t="shared" si="239"/>
        <v>1900</v>
      </c>
      <c r="C708" s="249" t="str">
        <f t="shared" si="240"/>
        <v/>
      </c>
      <c r="D708" s="268" t="str">
        <f>N708&amp;COUNTIF(N$4:$N708,N708)</f>
        <v>0</v>
      </c>
      <c r="E708" s="268" t="str">
        <f>F708&amp;COUNTIF(F$4:$F708,F708)</f>
        <v>120</v>
      </c>
      <c r="F708" s="268" t="str">
        <f t="shared" si="241"/>
        <v/>
      </c>
      <c r="G708" s="249" t="str">
        <f>I708&amp;COUNTIF($I$4:I708,I708)</f>
        <v>0</v>
      </c>
      <c r="I708" s="249"/>
      <c r="J708" s="249"/>
      <c r="K708" s="249"/>
      <c r="L708" s="249"/>
      <c r="M708" s="249"/>
      <c r="N708" s="268"/>
      <c r="O708" s="241"/>
    </row>
    <row r="709" spans="1:15" x14ac:dyDescent="0.3">
      <c r="A709" s="249" t="str">
        <f>B709&amp;COUNTIF(B$4:$B709,B709)</f>
        <v>1900121</v>
      </c>
      <c r="B709" s="249">
        <f t="shared" ref="B709:B742" si="242">YEAR(N709)</f>
        <v>1900</v>
      </c>
      <c r="C709" s="249" t="str">
        <f t="shared" ref="C709:C742" si="243">I709&amp;J709&amp;K709</f>
        <v/>
      </c>
      <c r="D709" s="268" t="str">
        <f>N709&amp;COUNTIF(N$4:$N709,N709)</f>
        <v>0</v>
      </c>
      <c r="E709" s="268" t="str">
        <f>F709&amp;COUNTIF(F$4:$F709,F709)</f>
        <v>121</v>
      </c>
      <c r="F709" s="268" t="str">
        <f t="shared" ref="F709:F742" si="244">N709&amp;I709</f>
        <v/>
      </c>
      <c r="G709" s="249" t="str">
        <f>I709&amp;COUNTIF($I$4:I709,I709)</f>
        <v>0</v>
      </c>
      <c r="I709" s="249"/>
      <c r="J709" s="249"/>
      <c r="K709" s="249"/>
      <c r="L709" s="249"/>
      <c r="M709" s="249"/>
      <c r="N709" s="268"/>
      <c r="O709" s="241"/>
    </row>
    <row r="710" spans="1:15" x14ac:dyDescent="0.3">
      <c r="A710" s="249" t="str">
        <f>B710&amp;COUNTIF(B$4:$B710,B710)</f>
        <v>1900122</v>
      </c>
      <c r="B710" s="249">
        <f t="shared" si="242"/>
        <v>1900</v>
      </c>
      <c r="C710" s="249" t="str">
        <f t="shared" si="243"/>
        <v/>
      </c>
      <c r="D710" s="268" t="str">
        <f>N710&amp;COUNTIF(N$4:$N710,N710)</f>
        <v>0</v>
      </c>
      <c r="E710" s="268" t="str">
        <f>F710&amp;COUNTIF(F$4:$F710,F710)</f>
        <v>122</v>
      </c>
      <c r="F710" s="268" t="str">
        <f t="shared" si="244"/>
        <v/>
      </c>
      <c r="G710" s="249" t="str">
        <f>I710&amp;COUNTIF($I$4:I710,I710)</f>
        <v>0</v>
      </c>
      <c r="I710" s="249"/>
      <c r="J710" s="249"/>
      <c r="K710" s="249"/>
      <c r="L710" s="249"/>
      <c r="M710" s="249"/>
      <c r="N710" s="268"/>
      <c r="O710" s="241"/>
    </row>
    <row r="711" spans="1:15" x14ac:dyDescent="0.3">
      <c r="A711" s="249" t="str">
        <f>B711&amp;COUNTIF(B$4:$B711,B711)</f>
        <v>1900123</v>
      </c>
      <c r="B711" s="249">
        <f t="shared" si="242"/>
        <v>1900</v>
      </c>
      <c r="C711" s="249" t="str">
        <f t="shared" si="243"/>
        <v/>
      </c>
      <c r="D711" s="268" t="str">
        <f>N711&amp;COUNTIF(N$4:$N711,N711)</f>
        <v>0</v>
      </c>
      <c r="E711" s="268" t="str">
        <f>F711&amp;COUNTIF(F$4:$F711,F711)</f>
        <v>123</v>
      </c>
      <c r="F711" s="268" t="str">
        <f t="shared" si="244"/>
        <v/>
      </c>
      <c r="G711" s="249" t="str">
        <f>I711&amp;COUNTIF($I$4:I711,I711)</f>
        <v>0</v>
      </c>
      <c r="I711" s="249"/>
      <c r="J711" s="249"/>
      <c r="K711" s="249"/>
      <c r="L711" s="249"/>
      <c r="M711" s="249"/>
      <c r="N711" s="268"/>
      <c r="O711" s="241"/>
    </row>
    <row r="712" spans="1:15" x14ac:dyDescent="0.3">
      <c r="A712" s="249" t="str">
        <f>B712&amp;COUNTIF(B$4:$B712,B712)</f>
        <v>1900124</v>
      </c>
      <c r="B712" s="249">
        <f t="shared" si="242"/>
        <v>1900</v>
      </c>
      <c r="C712" s="249" t="str">
        <f t="shared" si="243"/>
        <v/>
      </c>
      <c r="D712" s="268" t="str">
        <f>N712&amp;COUNTIF(N$4:$N712,N712)</f>
        <v>0</v>
      </c>
      <c r="E712" s="268" t="str">
        <f>F712&amp;COUNTIF(F$4:$F712,F712)</f>
        <v>124</v>
      </c>
      <c r="F712" s="268" t="str">
        <f t="shared" si="244"/>
        <v/>
      </c>
      <c r="G712" s="249" t="str">
        <f>I712&amp;COUNTIF($I$4:I712,I712)</f>
        <v>0</v>
      </c>
      <c r="I712" s="249"/>
      <c r="J712" s="249"/>
      <c r="K712" s="249"/>
      <c r="L712" s="249"/>
      <c r="M712" s="249"/>
      <c r="N712" s="268"/>
      <c r="O712" s="241"/>
    </row>
    <row r="713" spans="1:15" x14ac:dyDescent="0.3">
      <c r="A713" s="249" t="str">
        <f>B713&amp;COUNTIF(B$4:$B713,B713)</f>
        <v>1900125</v>
      </c>
      <c r="B713" s="249">
        <f t="shared" si="242"/>
        <v>1900</v>
      </c>
      <c r="C713" s="249" t="str">
        <f t="shared" si="243"/>
        <v/>
      </c>
      <c r="D713" s="268" t="str">
        <f>N713&amp;COUNTIF(N$4:$N713,N713)</f>
        <v>0</v>
      </c>
      <c r="E713" s="268" t="str">
        <f>F713&amp;COUNTIF(F$4:$F713,F713)</f>
        <v>125</v>
      </c>
      <c r="F713" s="268" t="str">
        <f t="shared" si="244"/>
        <v/>
      </c>
      <c r="G713" s="249" t="str">
        <f>I713&amp;COUNTIF($I$4:I713,I713)</f>
        <v>0</v>
      </c>
      <c r="I713" s="249"/>
      <c r="J713" s="249"/>
      <c r="K713" s="249"/>
      <c r="L713" s="249"/>
      <c r="M713" s="249"/>
      <c r="N713" s="268"/>
      <c r="O713" s="241"/>
    </row>
    <row r="714" spans="1:15" x14ac:dyDescent="0.3">
      <c r="A714" s="249" t="str">
        <f>B714&amp;COUNTIF(B$4:$B714,B714)</f>
        <v>1900126</v>
      </c>
      <c r="B714" s="249">
        <f t="shared" si="242"/>
        <v>1900</v>
      </c>
      <c r="C714" s="249" t="str">
        <f t="shared" si="243"/>
        <v/>
      </c>
      <c r="D714" s="268" t="str">
        <f>N714&amp;COUNTIF(N$4:$N714,N714)</f>
        <v>0</v>
      </c>
      <c r="E714" s="268" t="str">
        <f>F714&amp;COUNTIF(F$4:$F714,F714)</f>
        <v>126</v>
      </c>
      <c r="F714" s="268" t="str">
        <f t="shared" si="244"/>
        <v/>
      </c>
      <c r="G714" s="249" t="str">
        <f>I714&amp;COUNTIF($I$4:I714,I714)</f>
        <v>0</v>
      </c>
      <c r="I714" s="249"/>
      <c r="J714" s="249"/>
      <c r="K714" s="249"/>
      <c r="L714" s="249"/>
      <c r="M714" s="249"/>
      <c r="N714" s="268"/>
      <c r="O714" s="241"/>
    </row>
    <row r="715" spans="1:15" x14ac:dyDescent="0.3">
      <c r="A715" s="249" t="str">
        <f>B715&amp;COUNTIF(B$4:$B715,B715)</f>
        <v>1900127</v>
      </c>
      <c r="B715" s="249">
        <f t="shared" si="242"/>
        <v>1900</v>
      </c>
      <c r="C715" s="249" t="str">
        <f t="shared" si="243"/>
        <v/>
      </c>
      <c r="D715" s="268" t="str">
        <f>N715&amp;COUNTIF(N$4:$N715,N715)</f>
        <v>0</v>
      </c>
      <c r="E715" s="268" t="str">
        <f>F715&amp;COUNTIF(F$4:$F715,F715)</f>
        <v>127</v>
      </c>
      <c r="F715" s="268" t="str">
        <f t="shared" si="244"/>
        <v/>
      </c>
      <c r="G715" s="249" t="str">
        <f>I715&amp;COUNTIF($I$4:I715,I715)</f>
        <v>0</v>
      </c>
      <c r="I715" s="249"/>
      <c r="J715" s="249"/>
      <c r="K715" s="249"/>
      <c r="L715" s="249"/>
      <c r="M715" s="249"/>
      <c r="N715" s="268"/>
      <c r="O715" s="241"/>
    </row>
    <row r="716" spans="1:15" x14ac:dyDescent="0.3">
      <c r="A716" s="249" t="str">
        <f>B716&amp;COUNTIF(B$4:$B716,B716)</f>
        <v>1900128</v>
      </c>
      <c r="B716" s="249">
        <f t="shared" si="242"/>
        <v>1900</v>
      </c>
      <c r="C716" s="249" t="str">
        <f t="shared" si="243"/>
        <v/>
      </c>
      <c r="D716" s="268" t="str">
        <f>N716&amp;COUNTIF(N$4:$N716,N716)</f>
        <v>0</v>
      </c>
      <c r="E716" s="268" t="str">
        <f>F716&amp;COUNTIF(F$4:$F716,F716)</f>
        <v>128</v>
      </c>
      <c r="F716" s="268" t="str">
        <f t="shared" si="244"/>
        <v/>
      </c>
      <c r="G716" s="249" t="str">
        <f>I716&amp;COUNTIF($I$4:I716,I716)</f>
        <v>0</v>
      </c>
      <c r="I716" s="249"/>
      <c r="J716" s="249"/>
      <c r="K716" s="249"/>
      <c r="L716" s="249"/>
      <c r="M716" s="249"/>
      <c r="N716" s="268"/>
      <c r="O716" s="241"/>
    </row>
    <row r="717" spans="1:15" x14ac:dyDescent="0.3">
      <c r="A717" s="249" t="str">
        <f>B717&amp;COUNTIF(B$4:$B717,B717)</f>
        <v>1900129</v>
      </c>
      <c r="B717" s="249">
        <f t="shared" si="242"/>
        <v>1900</v>
      </c>
      <c r="C717" s="249" t="str">
        <f t="shared" si="243"/>
        <v/>
      </c>
      <c r="D717" s="268" t="str">
        <f>N717&amp;COUNTIF(N$4:$N717,N717)</f>
        <v>0</v>
      </c>
      <c r="E717" s="268" t="str">
        <f>F717&amp;COUNTIF(F$4:$F717,F717)</f>
        <v>129</v>
      </c>
      <c r="F717" s="268" t="str">
        <f t="shared" si="244"/>
        <v/>
      </c>
      <c r="G717" s="249" t="str">
        <f>I717&amp;COUNTIF($I$4:I717,I717)</f>
        <v>0</v>
      </c>
      <c r="I717" s="249"/>
      <c r="J717" s="249"/>
      <c r="K717" s="249"/>
      <c r="L717" s="249"/>
      <c r="M717" s="249"/>
      <c r="N717" s="268"/>
      <c r="O717" s="241"/>
    </row>
    <row r="718" spans="1:15" x14ac:dyDescent="0.3">
      <c r="A718" s="249" t="str">
        <f>B718&amp;COUNTIF(B$4:$B718,B718)</f>
        <v>1900130</v>
      </c>
      <c r="B718" s="249">
        <f t="shared" si="242"/>
        <v>1900</v>
      </c>
      <c r="C718" s="249" t="str">
        <f t="shared" si="243"/>
        <v/>
      </c>
      <c r="D718" s="268" t="str">
        <f>N718&amp;COUNTIF(N$4:$N718,N718)</f>
        <v>0</v>
      </c>
      <c r="E718" s="268" t="str">
        <f>F718&amp;COUNTIF(F$4:$F718,F718)</f>
        <v>130</v>
      </c>
      <c r="F718" s="268" t="str">
        <f t="shared" si="244"/>
        <v/>
      </c>
      <c r="G718" s="249" t="str">
        <f>I718&amp;COUNTIF($I$4:I718,I718)</f>
        <v>0</v>
      </c>
      <c r="I718" s="249"/>
      <c r="J718" s="249"/>
      <c r="K718" s="249"/>
      <c r="L718" s="249"/>
      <c r="M718" s="249"/>
      <c r="N718" s="268"/>
      <c r="O718" s="241"/>
    </row>
    <row r="719" spans="1:15" x14ac:dyDescent="0.3">
      <c r="A719" s="249" t="str">
        <f>B719&amp;COUNTIF(B$4:$B719,B719)</f>
        <v>1900131</v>
      </c>
      <c r="B719" s="249">
        <f t="shared" si="242"/>
        <v>1900</v>
      </c>
      <c r="C719" s="249" t="str">
        <f t="shared" si="243"/>
        <v/>
      </c>
      <c r="D719" s="268" t="str">
        <f>N719&amp;COUNTIF(N$4:$N719,N719)</f>
        <v>0</v>
      </c>
      <c r="E719" s="268" t="str">
        <f>F719&amp;COUNTIF(F$4:$F719,F719)</f>
        <v>131</v>
      </c>
      <c r="F719" s="268" t="str">
        <f t="shared" si="244"/>
        <v/>
      </c>
      <c r="G719" s="249" t="str">
        <f>I719&amp;COUNTIF($I$4:I719,I719)</f>
        <v>0</v>
      </c>
      <c r="I719" s="249"/>
      <c r="J719" s="249"/>
      <c r="K719" s="249"/>
      <c r="L719" s="249"/>
      <c r="M719" s="249"/>
      <c r="N719" s="268"/>
      <c r="O719" s="241"/>
    </row>
    <row r="720" spans="1:15" x14ac:dyDescent="0.3">
      <c r="A720" s="249" t="str">
        <f>B720&amp;COUNTIF(B$4:$B720,B720)</f>
        <v>1900132</v>
      </c>
      <c r="B720" s="249">
        <f t="shared" si="242"/>
        <v>1900</v>
      </c>
      <c r="C720" s="249" t="str">
        <f t="shared" si="243"/>
        <v/>
      </c>
      <c r="D720" s="268" t="str">
        <f>N720&amp;COUNTIF(N$4:$N720,N720)</f>
        <v>0</v>
      </c>
      <c r="E720" s="268" t="str">
        <f>F720&amp;COUNTIF(F$4:$F720,F720)</f>
        <v>132</v>
      </c>
      <c r="F720" s="268" t="str">
        <f t="shared" si="244"/>
        <v/>
      </c>
      <c r="G720" s="249" t="str">
        <f>I720&amp;COUNTIF($I$4:I720,I720)</f>
        <v>0</v>
      </c>
      <c r="I720" s="249"/>
      <c r="J720" s="249"/>
      <c r="K720" s="249"/>
      <c r="L720" s="249"/>
      <c r="M720" s="249"/>
      <c r="N720" s="268"/>
      <c r="O720" s="241"/>
    </row>
    <row r="721" spans="1:15" x14ac:dyDescent="0.3">
      <c r="A721" s="249" t="str">
        <f>B721&amp;COUNTIF(B$4:$B721,B721)</f>
        <v>1900133</v>
      </c>
      <c r="B721" s="249">
        <f t="shared" si="242"/>
        <v>1900</v>
      </c>
      <c r="C721" s="249" t="str">
        <f t="shared" si="243"/>
        <v/>
      </c>
      <c r="D721" s="268" t="str">
        <f>N721&amp;COUNTIF(N$4:$N721,N721)</f>
        <v>0</v>
      </c>
      <c r="E721" s="268" t="str">
        <f>F721&amp;COUNTIF(F$4:$F721,F721)</f>
        <v>133</v>
      </c>
      <c r="F721" s="268" t="str">
        <f t="shared" si="244"/>
        <v/>
      </c>
      <c r="G721" s="249" t="str">
        <f>I721&amp;COUNTIF($I$4:I721,I721)</f>
        <v>0</v>
      </c>
      <c r="I721" s="249"/>
      <c r="J721" s="249"/>
      <c r="K721" s="249"/>
      <c r="L721" s="249"/>
      <c r="M721" s="249"/>
      <c r="N721" s="268"/>
      <c r="O721" s="241"/>
    </row>
    <row r="722" spans="1:15" x14ac:dyDescent="0.3">
      <c r="A722" s="249" t="str">
        <f>B722&amp;COUNTIF(B$4:$B722,B722)</f>
        <v>1900134</v>
      </c>
      <c r="B722" s="249">
        <f t="shared" si="242"/>
        <v>1900</v>
      </c>
      <c r="C722" s="249" t="str">
        <f t="shared" si="243"/>
        <v/>
      </c>
      <c r="D722" s="268" t="str">
        <f>N722&amp;COUNTIF(N$4:$N722,N722)</f>
        <v>0</v>
      </c>
      <c r="E722" s="268" t="str">
        <f>F722&amp;COUNTIF(F$4:$F722,F722)</f>
        <v>134</v>
      </c>
      <c r="F722" s="268" t="str">
        <f t="shared" si="244"/>
        <v/>
      </c>
      <c r="G722" s="249" t="str">
        <f>I722&amp;COUNTIF($I$4:I722,I722)</f>
        <v>0</v>
      </c>
      <c r="I722" s="249"/>
      <c r="J722" s="249"/>
      <c r="K722" s="249"/>
      <c r="L722" s="249"/>
      <c r="M722" s="249"/>
      <c r="N722" s="268"/>
      <c r="O722" s="241"/>
    </row>
    <row r="723" spans="1:15" x14ac:dyDescent="0.3">
      <c r="A723" s="249" t="str">
        <f>B723&amp;COUNTIF(B$4:$B723,B723)</f>
        <v>1900135</v>
      </c>
      <c r="B723" s="249">
        <f t="shared" si="242"/>
        <v>1900</v>
      </c>
      <c r="C723" s="249" t="str">
        <f t="shared" si="243"/>
        <v/>
      </c>
      <c r="D723" s="268" t="str">
        <f>N723&amp;COUNTIF(N$4:$N723,N723)</f>
        <v>0</v>
      </c>
      <c r="E723" s="268" t="str">
        <f>F723&amp;COUNTIF(F$4:$F723,F723)</f>
        <v>135</v>
      </c>
      <c r="F723" s="268" t="str">
        <f t="shared" si="244"/>
        <v/>
      </c>
      <c r="G723" s="249" t="str">
        <f>I723&amp;COUNTIF($I$4:I723,I723)</f>
        <v>0</v>
      </c>
      <c r="I723" s="249"/>
      <c r="J723" s="249"/>
      <c r="K723" s="249"/>
      <c r="L723" s="249"/>
      <c r="M723" s="249"/>
      <c r="N723" s="268"/>
      <c r="O723" s="241"/>
    </row>
    <row r="724" spans="1:15" x14ac:dyDescent="0.3">
      <c r="A724" s="249" t="str">
        <f>B724&amp;COUNTIF(B$4:$B724,B724)</f>
        <v>1900136</v>
      </c>
      <c r="B724" s="249">
        <f t="shared" si="242"/>
        <v>1900</v>
      </c>
      <c r="C724" s="249" t="str">
        <f t="shared" si="243"/>
        <v/>
      </c>
      <c r="D724" s="268" t="str">
        <f>N724&amp;COUNTIF(N$4:$N724,N724)</f>
        <v>0</v>
      </c>
      <c r="E724" s="268" t="str">
        <f>F724&amp;COUNTIF(F$4:$F724,F724)</f>
        <v>136</v>
      </c>
      <c r="F724" s="268" t="str">
        <f t="shared" si="244"/>
        <v/>
      </c>
      <c r="G724" s="249" t="str">
        <f>I724&amp;COUNTIF($I$4:I724,I724)</f>
        <v>0</v>
      </c>
      <c r="I724" s="249"/>
      <c r="J724" s="249"/>
      <c r="K724" s="249"/>
      <c r="L724" s="249"/>
      <c r="M724" s="249"/>
      <c r="N724" s="268"/>
      <c r="O724" s="241"/>
    </row>
    <row r="725" spans="1:15" x14ac:dyDescent="0.3">
      <c r="A725" s="249" t="str">
        <f>B725&amp;COUNTIF(B$4:$B725,B725)</f>
        <v>1900137</v>
      </c>
      <c r="B725" s="249">
        <f t="shared" si="242"/>
        <v>1900</v>
      </c>
      <c r="C725" s="249" t="str">
        <f t="shared" si="243"/>
        <v/>
      </c>
      <c r="D725" s="268" t="str">
        <f>N725&amp;COUNTIF(N$4:$N725,N725)</f>
        <v>0</v>
      </c>
      <c r="E725" s="268" t="str">
        <f>F725&amp;COUNTIF(F$4:$F725,F725)</f>
        <v>137</v>
      </c>
      <c r="F725" s="268" t="str">
        <f t="shared" si="244"/>
        <v/>
      </c>
      <c r="G725" s="249" t="str">
        <f>I725&amp;COUNTIF($I$4:I725,I725)</f>
        <v>0</v>
      </c>
      <c r="I725" s="249"/>
      <c r="J725" s="249"/>
      <c r="K725" s="249"/>
      <c r="L725" s="249"/>
      <c r="M725" s="249"/>
      <c r="N725" s="268"/>
      <c r="O725" s="241"/>
    </row>
    <row r="726" spans="1:15" x14ac:dyDescent="0.3">
      <c r="A726" s="249" t="str">
        <f>B726&amp;COUNTIF(B$4:$B726,B726)</f>
        <v>1900138</v>
      </c>
      <c r="B726" s="249">
        <f t="shared" si="242"/>
        <v>1900</v>
      </c>
      <c r="C726" s="249" t="str">
        <f t="shared" si="243"/>
        <v/>
      </c>
      <c r="D726" s="268" t="str">
        <f>N726&amp;COUNTIF(N$4:$N726,N726)</f>
        <v>0</v>
      </c>
      <c r="E726" s="268" t="str">
        <f>F726&amp;COUNTIF(F$4:$F726,F726)</f>
        <v>138</v>
      </c>
      <c r="F726" s="268" t="str">
        <f t="shared" si="244"/>
        <v/>
      </c>
      <c r="G726" s="249" t="str">
        <f>I726&amp;COUNTIF($I$4:I726,I726)</f>
        <v>0</v>
      </c>
      <c r="I726" s="249"/>
      <c r="J726" s="249"/>
      <c r="K726" s="249"/>
      <c r="L726" s="249"/>
      <c r="M726" s="249"/>
      <c r="N726" s="268"/>
      <c r="O726" s="241"/>
    </row>
    <row r="727" spans="1:15" x14ac:dyDescent="0.3">
      <c r="A727" s="249" t="str">
        <f>B727&amp;COUNTIF(B$4:$B727,B727)</f>
        <v>1900139</v>
      </c>
      <c r="B727" s="249">
        <f t="shared" si="242"/>
        <v>1900</v>
      </c>
      <c r="C727" s="249" t="str">
        <f t="shared" si="243"/>
        <v/>
      </c>
      <c r="D727" s="268" t="str">
        <f>N727&amp;COUNTIF(N$4:$N727,N727)</f>
        <v>0</v>
      </c>
      <c r="E727" s="268" t="str">
        <f>F727&amp;COUNTIF(F$4:$F727,F727)</f>
        <v>139</v>
      </c>
      <c r="F727" s="268" t="str">
        <f t="shared" si="244"/>
        <v/>
      </c>
      <c r="G727" s="249" t="str">
        <f>I727&amp;COUNTIF($I$4:I727,I727)</f>
        <v>0</v>
      </c>
      <c r="I727" s="249"/>
      <c r="J727" s="249"/>
      <c r="K727" s="249"/>
      <c r="L727" s="249"/>
      <c r="M727" s="249"/>
      <c r="N727" s="268"/>
      <c r="O727" s="241"/>
    </row>
    <row r="728" spans="1:15" x14ac:dyDescent="0.3">
      <c r="A728" s="249" t="str">
        <f>B728&amp;COUNTIF(B$4:$B728,B728)</f>
        <v>1900140</v>
      </c>
      <c r="B728" s="249">
        <f t="shared" si="242"/>
        <v>1900</v>
      </c>
      <c r="C728" s="249" t="str">
        <f t="shared" si="243"/>
        <v/>
      </c>
      <c r="D728" s="268" t="str">
        <f>N728&amp;COUNTIF(N$4:$N728,N728)</f>
        <v>0</v>
      </c>
      <c r="E728" s="268" t="str">
        <f>F728&amp;COUNTIF(F$4:$F728,F728)</f>
        <v>140</v>
      </c>
      <c r="F728" s="268" t="str">
        <f t="shared" si="244"/>
        <v/>
      </c>
      <c r="G728" s="249" t="str">
        <f>I728&amp;COUNTIF($I$4:I728,I728)</f>
        <v>0</v>
      </c>
      <c r="I728" s="249"/>
      <c r="J728" s="249"/>
      <c r="K728" s="249"/>
      <c r="L728" s="249"/>
      <c r="M728" s="249"/>
      <c r="N728" s="268"/>
      <c r="O728" s="241"/>
    </row>
    <row r="729" spans="1:15" x14ac:dyDescent="0.3">
      <c r="A729" s="249" t="str">
        <f>B729&amp;COUNTIF(B$4:$B729,B729)</f>
        <v>1900141</v>
      </c>
      <c r="B729" s="249">
        <f t="shared" si="242"/>
        <v>1900</v>
      </c>
      <c r="C729" s="249" t="str">
        <f t="shared" si="243"/>
        <v/>
      </c>
      <c r="D729" s="268" t="str">
        <f>N729&amp;COUNTIF(N$4:$N729,N729)</f>
        <v>0</v>
      </c>
      <c r="E729" s="268" t="str">
        <f>F729&amp;COUNTIF(F$4:$F729,F729)</f>
        <v>141</v>
      </c>
      <c r="F729" s="268" t="str">
        <f t="shared" si="244"/>
        <v/>
      </c>
      <c r="G729" s="249" t="str">
        <f>I729&amp;COUNTIF($I$4:I729,I729)</f>
        <v>0</v>
      </c>
      <c r="I729" s="249"/>
      <c r="J729" s="249"/>
      <c r="K729" s="249"/>
      <c r="L729" s="249"/>
      <c r="M729" s="249"/>
      <c r="N729" s="268"/>
      <c r="O729" s="241"/>
    </row>
    <row r="730" spans="1:15" x14ac:dyDescent="0.3">
      <c r="A730" s="249" t="str">
        <f>B730&amp;COUNTIF(B$4:$B730,B730)</f>
        <v>1900142</v>
      </c>
      <c r="B730" s="249">
        <f t="shared" si="242"/>
        <v>1900</v>
      </c>
      <c r="C730" s="249" t="str">
        <f t="shared" si="243"/>
        <v/>
      </c>
      <c r="D730" s="268" t="str">
        <f>N730&amp;COUNTIF(N$4:$N730,N730)</f>
        <v>0</v>
      </c>
      <c r="E730" s="268" t="str">
        <f>F730&amp;COUNTIF(F$4:$F730,F730)</f>
        <v>142</v>
      </c>
      <c r="F730" s="268" t="str">
        <f t="shared" si="244"/>
        <v/>
      </c>
      <c r="G730" s="249" t="str">
        <f>I730&amp;COUNTIF($I$4:I730,I730)</f>
        <v>0</v>
      </c>
      <c r="I730" s="249"/>
      <c r="J730" s="249"/>
      <c r="K730" s="249"/>
      <c r="L730" s="249"/>
      <c r="M730" s="249"/>
      <c r="N730" s="268"/>
      <c r="O730" s="241"/>
    </row>
    <row r="731" spans="1:15" x14ac:dyDescent="0.3">
      <c r="A731" s="249" t="str">
        <f>B731&amp;COUNTIF(B$4:$B731,B731)</f>
        <v>1900143</v>
      </c>
      <c r="B731" s="249">
        <f t="shared" si="242"/>
        <v>1900</v>
      </c>
      <c r="C731" s="249" t="str">
        <f t="shared" si="243"/>
        <v/>
      </c>
      <c r="D731" s="268" t="str">
        <f>N731&amp;COUNTIF(N$4:$N731,N731)</f>
        <v>0</v>
      </c>
      <c r="E731" s="268" t="str">
        <f>F731&amp;COUNTIF(F$4:$F731,F731)</f>
        <v>143</v>
      </c>
      <c r="F731" s="268" t="str">
        <f t="shared" si="244"/>
        <v/>
      </c>
      <c r="G731" s="249" t="str">
        <f>I731&amp;COUNTIF($I$4:I731,I731)</f>
        <v>0</v>
      </c>
      <c r="I731" s="249"/>
      <c r="J731" s="249"/>
      <c r="K731" s="249"/>
      <c r="L731" s="249"/>
      <c r="M731" s="249"/>
      <c r="N731" s="268"/>
      <c r="O731" s="241"/>
    </row>
    <row r="732" spans="1:15" x14ac:dyDescent="0.3">
      <c r="A732" s="249" t="str">
        <f>B732&amp;COUNTIF(B$4:$B732,B732)</f>
        <v>1900144</v>
      </c>
      <c r="B732" s="249">
        <f t="shared" si="242"/>
        <v>1900</v>
      </c>
      <c r="C732" s="249" t="str">
        <f t="shared" si="243"/>
        <v/>
      </c>
      <c r="D732" s="268" t="str">
        <f>N732&amp;COUNTIF(N$4:$N732,N732)</f>
        <v>0</v>
      </c>
      <c r="E732" s="268" t="str">
        <f>F732&amp;COUNTIF(F$4:$F732,F732)</f>
        <v>144</v>
      </c>
      <c r="F732" s="268" t="str">
        <f t="shared" si="244"/>
        <v/>
      </c>
      <c r="G732" s="249" t="str">
        <f>I732&amp;COUNTIF($I$4:I732,I732)</f>
        <v>0</v>
      </c>
      <c r="I732" s="249"/>
      <c r="J732" s="249"/>
      <c r="K732" s="249"/>
      <c r="L732" s="249"/>
      <c r="M732" s="249"/>
      <c r="N732" s="268"/>
      <c r="O732" s="241"/>
    </row>
    <row r="733" spans="1:15" x14ac:dyDescent="0.3">
      <c r="A733" s="249" t="str">
        <f>B733&amp;COUNTIF(B$4:$B733,B733)</f>
        <v>1900145</v>
      </c>
      <c r="B733" s="249">
        <f t="shared" si="242"/>
        <v>1900</v>
      </c>
      <c r="C733" s="249" t="str">
        <f t="shared" si="243"/>
        <v/>
      </c>
      <c r="D733" s="268" t="str">
        <f>N733&amp;COUNTIF(N$4:$N733,N733)</f>
        <v>0</v>
      </c>
      <c r="E733" s="268" t="str">
        <f>F733&amp;COUNTIF(F$4:$F733,F733)</f>
        <v>145</v>
      </c>
      <c r="F733" s="268" t="str">
        <f t="shared" si="244"/>
        <v/>
      </c>
      <c r="G733" s="249" t="str">
        <f>I733&amp;COUNTIF($I$4:I733,I733)</f>
        <v>0</v>
      </c>
      <c r="I733" s="249"/>
      <c r="J733" s="249"/>
      <c r="K733" s="249"/>
      <c r="L733" s="249"/>
      <c r="M733" s="249"/>
      <c r="N733" s="268"/>
      <c r="O733" s="241"/>
    </row>
    <row r="734" spans="1:15" x14ac:dyDescent="0.3">
      <c r="A734" s="249" t="str">
        <f>B734&amp;COUNTIF(B$4:$B734,B734)</f>
        <v>1900146</v>
      </c>
      <c r="B734" s="249">
        <f t="shared" si="242"/>
        <v>1900</v>
      </c>
      <c r="C734" s="249" t="str">
        <f t="shared" si="243"/>
        <v/>
      </c>
      <c r="D734" s="268" t="str">
        <f>N734&amp;COUNTIF(N$4:$N734,N734)</f>
        <v>0</v>
      </c>
      <c r="E734" s="268" t="str">
        <f>F734&amp;COUNTIF(F$4:$F734,F734)</f>
        <v>146</v>
      </c>
      <c r="F734" s="268" t="str">
        <f t="shared" si="244"/>
        <v/>
      </c>
      <c r="G734" s="249" t="str">
        <f>I734&amp;COUNTIF($I$4:I734,I734)</f>
        <v>0</v>
      </c>
      <c r="I734" s="249"/>
      <c r="J734" s="249"/>
      <c r="K734" s="249"/>
      <c r="L734" s="249"/>
      <c r="M734" s="249"/>
      <c r="N734" s="268"/>
      <c r="O734" s="241"/>
    </row>
    <row r="735" spans="1:15" x14ac:dyDescent="0.3">
      <c r="A735" s="249" t="str">
        <f>B735&amp;COUNTIF(B$4:$B735,B735)</f>
        <v>1900147</v>
      </c>
      <c r="B735" s="249">
        <f t="shared" si="242"/>
        <v>1900</v>
      </c>
      <c r="C735" s="249" t="str">
        <f t="shared" si="243"/>
        <v/>
      </c>
      <c r="D735" s="268" t="str">
        <f>N735&amp;COUNTIF(N$4:$N735,N735)</f>
        <v>0</v>
      </c>
      <c r="E735" s="268" t="str">
        <f>F735&amp;COUNTIF(F$4:$F735,F735)</f>
        <v>147</v>
      </c>
      <c r="F735" s="268" t="str">
        <f t="shared" si="244"/>
        <v/>
      </c>
      <c r="G735" s="249" t="str">
        <f>I735&amp;COUNTIF($I$4:I735,I735)</f>
        <v>0</v>
      </c>
      <c r="I735" s="249"/>
      <c r="J735" s="249"/>
      <c r="K735" s="249"/>
      <c r="L735" s="249"/>
      <c r="M735" s="249"/>
      <c r="N735" s="268"/>
      <c r="O735" s="241"/>
    </row>
    <row r="736" spans="1:15" x14ac:dyDescent="0.3">
      <c r="A736" s="249" t="str">
        <f>B736&amp;COUNTIF(B$4:$B736,B736)</f>
        <v>1900148</v>
      </c>
      <c r="B736" s="249">
        <f t="shared" si="242"/>
        <v>1900</v>
      </c>
      <c r="C736" s="249" t="str">
        <f t="shared" si="243"/>
        <v/>
      </c>
      <c r="D736" s="268" t="str">
        <f>N736&amp;COUNTIF(N$4:$N736,N736)</f>
        <v>0</v>
      </c>
      <c r="E736" s="268" t="str">
        <f>F736&amp;COUNTIF(F$4:$F736,F736)</f>
        <v>148</v>
      </c>
      <c r="F736" s="268" t="str">
        <f t="shared" si="244"/>
        <v/>
      </c>
      <c r="G736" s="249" t="str">
        <f>I736&amp;COUNTIF($I$4:I736,I736)</f>
        <v>0</v>
      </c>
      <c r="I736" s="249"/>
      <c r="J736" s="249"/>
      <c r="K736" s="249"/>
      <c r="L736" s="249"/>
      <c r="M736" s="249"/>
      <c r="N736" s="268"/>
      <c r="O736" s="241"/>
    </row>
    <row r="737" spans="1:15" x14ac:dyDescent="0.3">
      <c r="A737" s="249" t="str">
        <f>B737&amp;COUNTIF(B$4:$B737,B737)</f>
        <v>1900149</v>
      </c>
      <c r="B737" s="249">
        <f t="shared" si="242"/>
        <v>1900</v>
      </c>
      <c r="C737" s="249" t="str">
        <f t="shared" si="243"/>
        <v/>
      </c>
      <c r="D737" s="268" t="str">
        <f>N737&amp;COUNTIF(N$4:$N737,N737)</f>
        <v>0</v>
      </c>
      <c r="E737" s="268" t="str">
        <f>F737&amp;COUNTIF(F$4:$F737,F737)</f>
        <v>149</v>
      </c>
      <c r="F737" s="268" t="str">
        <f t="shared" si="244"/>
        <v/>
      </c>
      <c r="G737" s="249" t="str">
        <f>I737&amp;COUNTIF($I$4:I737,I737)</f>
        <v>0</v>
      </c>
      <c r="I737" s="249"/>
      <c r="J737" s="249"/>
      <c r="K737" s="249"/>
      <c r="L737" s="249"/>
      <c r="M737" s="249"/>
      <c r="N737" s="268"/>
      <c r="O737" s="241"/>
    </row>
    <row r="738" spans="1:15" x14ac:dyDescent="0.3">
      <c r="A738" s="249" t="str">
        <f>B738&amp;COUNTIF(B$4:$B738,B738)</f>
        <v>1900150</v>
      </c>
      <c r="B738" s="249">
        <f t="shared" si="242"/>
        <v>1900</v>
      </c>
      <c r="C738" s="249" t="str">
        <f t="shared" si="243"/>
        <v/>
      </c>
      <c r="D738" s="268" t="str">
        <f>N738&amp;COUNTIF(N$4:$N738,N738)</f>
        <v>0</v>
      </c>
      <c r="E738" s="268" t="str">
        <f>F738&amp;COUNTIF(F$4:$F738,F738)</f>
        <v>150</v>
      </c>
      <c r="F738" s="268" t="str">
        <f t="shared" si="244"/>
        <v/>
      </c>
      <c r="G738" s="249" t="str">
        <f>I738&amp;COUNTIF($I$4:I738,I738)</f>
        <v>0</v>
      </c>
      <c r="I738" s="249"/>
      <c r="J738" s="249"/>
      <c r="K738" s="249"/>
      <c r="L738" s="249"/>
      <c r="M738" s="249"/>
      <c r="N738" s="268"/>
      <c r="O738" s="241"/>
    </row>
    <row r="739" spans="1:15" x14ac:dyDescent="0.3">
      <c r="A739" s="249" t="str">
        <f>B739&amp;COUNTIF(B$4:$B739,B739)</f>
        <v>1900151</v>
      </c>
      <c r="B739" s="249">
        <f t="shared" si="242"/>
        <v>1900</v>
      </c>
      <c r="C739" s="249" t="str">
        <f t="shared" si="243"/>
        <v/>
      </c>
      <c r="D739" s="268" t="str">
        <f>N739&amp;COUNTIF(N$4:$N739,N739)</f>
        <v>0</v>
      </c>
      <c r="E739" s="268" t="str">
        <f>F739&amp;COUNTIF(F$4:$F739,F739)</f>
        <v>151</v>
      </c>
      <c r="F739" s="268" t="str">
        <f t="shared" si="244"/>
        <v/>
      </c>
      <c r="G739" s="249" t="str">
        <f>I739&amp;COUNTIF($I$4:I739,I739)</f>
        <v>0</v>
      </c>
      <c r="I739" s="249"/>
      <c r="J739" s="249"/>
      <c r="K739" s="249"/>
      <c r="L739" s="249"/>
      <c r="M739" s="249"/>
      <c r="N739" s="268"/>
      <c r="O739" s="241"/>
    </row>
    <row r="740" spans="1:15" x14ac:dyDescent="0.3">
      <c r="A740" s="249" t="str">
        <f>B740&amp;COUNTIF(B$4:$B740,B740)</f>
        <v>1900152</v>
      </c>
      <c r="B740" s="249">
        <f t="shared" si="242"/>
        <v>1900</v>
      </c>
      <c r="C740" s="249" t="str">
        <f t="shared" si="243"/>
        <v/>
      </c>
      <c r="D740" s="268" t="str">
        <f>N740&amp;COUNTIF(N$4:$N740,N740)</f>
        <v>0</v>
      </c>
      <c r="E740" s="268" t="str">
        <f>F740&amp;COUNTIF(F$4:$F740,F740)</f>
        <v>152</v>
      </c>
      <c r="F740" s="268" t="str">
        <f t="shared" si="244"/>
        <v/>
      </c>
      <c r="G740" s="249" t="str">
        <f>I740&amp;COUNTIF($I$4:I740,I740)</f>
        <v>0</v>
      </c>
      <c r="I740" s="249"/>
      <c r="J740" s="249"/>
      <c r="K740" s="249"/>
      <c r="L740" s="249"/>
      <c r="M740" s="249"/>
      <c r="N740" s="268"/>
      <c r="O740" s="241"/>
    </row>
    <row r="741" spans="1:15" x14ac:dyDescent="0.3">
      <c r="A741" s="249" t="str">
        <f>B741&amp;COUNTIF(B$4:$B741,B741)</f>
        <v>1900153</v>
      </c>
      <c r="B741" s="249">
        <f t="shared" si="242"/>
        <v>1900</v>
      </c>
      <c r="C741" s="249" t="str">
        <f t="shared" si="243"/>
        <v/>
      </c>
      <c r="D741" s="268" t="str">
        <f>N741&amp;COUNTIF(N$4:$N741,N741)</f>
        <v>0</v>
      </c>
      <c r="E741" s="268" t="str">
        <f>F741&amp;COUNTIF(F$4:$F741,F741)</f>
        <v>153</v>
      </c>
      <c r="F741" s="268" t="str">
        <f t="shared" si="244"/>
        <v/>
      </c>
      <c r="G741" s="249" t="str">
        <f>I741&amp;COUNTIF($I$4:I741,I741)</f>
        <v>0</v>
      </c>
      <c r="I741" s="249"/>
      <c r="J741" s="249"/>
      <c r="K741" s="249"/>
      <c r="L741" s="249"/>
      <c r="M741" s="249"/>
      <c r="N741" s="268"/>
      <c r="O741" s="241"/>
    </row>
    <row r="742" spans="1:15" x14ac:dyDescent="0.3">
      <c r="A742" s="249" t="str">
        <f>B742&amp;COUNTIF(B$4:$B742,B742)</f>
        <v>1900154</v>
      </c>
      <c r="B742" s="249">
        <f t="shared" si="242"/>
        <v>1900</v>
      </c>
      <c r="C742" s="249" t="str">
        <f t="shared" si="243"/>
        <v/>
      </c>
      <c r="D742" s="268" t="str">
        <f>N742&amp;COUNTIF(N$4:$N742,N742)</f>
        <v>0</v>
      </c>
      <c r="E742" s="268" t="str">
        <f>F742&amp;COUNTIF(F$4:$F742,F742)</f>
        <v>154</v>
      </c>
      <c r="F742" s="268" t="str">
        <f t="shared" si="244"/>
        <v/>
      </c>
      <c r="G742" s="249" t="str">
        <f>I742&amp;COUNTIF($I$4:I742,I742)</f>
        <v>0</v>
      </c>
      <c r="I742" s="249"/>
      <c r="J742" s="249"/>
      <c r="K742" s="249"/>
      <c r="L742" s="249"/>
      <c r="M742" s="249"/>
      <c r="N742" s="268"/>
      <c r="O742" s="241"/>
    </row>
    <row r="743" spans="1:15" x14ac:dyDescent="0.3">
      <c r="F743" s="241"/>
    </row>
    <row r="744" spans="1:15" x14ac:dyDescent="0.3">
      <c r="F744" s="241"/>
    </row>
  </sheetData>
  <sortState ref="BQ4:BQ17">
    <sortCondition ref="BQ4:BQ17"/>
  </sortState>
  <mergeCells count="1">
    <mergeCell ref="AF3:AG3"/>
  </mergeCells>
  <conditionalFormatting sqref="BJ4:BJ76">
    <cfRule type="cellIs" dxfId="86" priority="1" operator="equal">
      <formula>BL4</formula>
    </cfRule>
  </conditionalFormatting>
  <dataValidations count="3">
    <dataValidation type="list" allowBlank="1" showInputMessage="1" showErrorMessage="1" sqref="BI2">
      <formula1>$BQ$4:$BQ$37</formula1>
    </dataValidation>
    <dataValidation type="list" allowBlank="1" showInputMessage="1" showErrorMessage="1" sqref="AW2">
      <formula1>$BP$4:$BP$26</formula1>
    </dataValidation>
    <dataValidation type="list" allowBlank="1" showInputMessage="1" showErrorMessage="1" sqref="CO2">
      <formula1>$BS$4:$BS$10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103"/>
  <sheetViews>
    <sheetView topLeftCell="A61" zoomScale="80" zoomScaleNormal="80" workbookViewId="0">
      <selection activeCell="M101" sqref="M101"/>
    </sheetView>
  </sheetViews>
  <sheetFormatPr defaultRowHeight="14.4" x14ac:dyDescent="0.3"/>
  <cols>
    <col min="1" max="1" width="9.109375" customWidth="1"/>
    <col min="2" max="3" width="5.88671875" style="1" customWidth="1"/>
    <col min="4" max="4" width="12.109375" style="145" customWidth="1"/>
    <col min="5" max="5" width="11.5546875" style="145" customWidth="1"/>
    <col min="6" max="6" width="12.88671875" customWidth="1"/>
    <col min="7" max="7" width="12.6640625" customWidth="1"/>
    <col min="8" max="8" width="9.109375" customWidth="1"/>
    <col min="9" max="9" width="2.5546875" customWidth="1"/>
    <col min="10" max="10" width="6.6640625" style="4" bestFit="1" customWidth="1"/>
    <col min="11" max="11" width="9.88671875" style="32" bestFit="1" customWidth="1"/>
    <col min="12" max="12" width="10.109375" style="33" bestFit="1" customWidth="1"/>
    <col min="13" max="13" width="11.5546875" style="33" bestFit="1" customWidth="1"/>
    <col min="14" max="14" width="12.44140625" style="32" customWidth="1"/>
    <col min="15" max="15" width="18.44140625" style="34" customWidth="1"/>
    <col min="16" max="16" width="23" style="34" customWidth="1"/>
    <col min="17" max="17" width="33.44140625" style="32" customWidth="1"/>
    <col min="18" max="18" width="14.33203125" style="1" customWidth="1"/>
    <col min="19" max="19" width="12.88671875" style="1" customWidth="1"/>
    <col min="20" max="20" width="9.5546875" style="1" customWidth="1"/>
    <col min="21" max="21" width="12.88671875" style="1" customWidth="1"/>
    <col min="22" max="22" width="9.109375" style="4" customWidth="1"/>
    <col min="23" max="23" width="11" style="4" customWidth="1"/>
    <col min="24" max="24" width="9.5546875" style="4" customWidth="1"/>
    <col min="25" max="25" width="11.5546875" style="4" bestFit="1" customWidth="1"/>
    <col min="26" max="26" width="9.109375" style="4"/>
    <col min="27" max="27" width="9.109375" style="4" customWidth="1"/>
    <col min="28" max="28" width="9.5546875" style="4" customWidth="1"/>
    <col min="29" max="33" width="9.109375" style="4" customWidth="1"/>
    <col min="34" max="40" width="9.109375" style="11"/>
    <col min="41" max="41" width="76.44140625" style="11" bestFit="1" customWidth="1"/>
    <col min="42" max="103" width="9.109375" style="11"/>
  </cols>
  <sheetData>
    <row r="1" spans="1:104" ht="21.6" thickBot="1" x14ac:dyDescent="0.45">
      <c r="B1" s="1">
        <v>2</v>
      </c>
      <c r="C1" s="1">
        <v>3</v>
      </c>
      <c r="D1" s="145">
        <v>4</v>
      </c>
      <c r="E1" s="145">
        <v>5</v>
      </c>
      <c r="F1">
        <v>6</v>
      </c>
      <c r="G1">
        <v>7</v>
      </c>
      <c r="J1" s="354" t="s">
        <v>125</v>
      </c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6"/>
    </row>
    <row r="2" spans="1:104" ht="21.6" thickBot="1" x14ac:dyDescent="0.45">
      <c r="A2" s="85" t="s">
        <v>33</v>
      </c>
      <c r="B2" s="86" t="s">
        <v>143</v>
      </c>
      <c r="C2" s="86" t="s">
        <v>144</v>
      </c>
      <c r="D2" s="146" t="s">
        <v>148</v>
      </c>
      <c r="E2" s="146" t="s">
        <v>149</v>
      </c>
      <c r="F2" s="85" t="s">
        <v>150</v>
      </c>
      <c r="G2" s="85" t="s">
        <v>151</v>
      </c>
      <c r="J2" s="156" t="s">
        <v>119</v>
      </c>
      <c r="K2" s="157" t="s">
        <v>33</v>
      </c>
      <c r="L2" s="157" t="s">
        <v>34</v>
      </c>
      <c r="M2" s="157" t="s">
        <v>97</v>
      </c>
      <c r="N2" s="157" t="s">
        <v>35</v>
      </c>
      <c r="O2" s="157" t="s">
        <v>36</v>
      </c>
      <c r="P2" s="157" t="s">
        <v>38</v>
      </c>
      <c r="Q2" s="157" t="s">
        <v>124</v>
      </c>
      <c r="R2" s="157" t="s">
        <v>37</v>
      </c>
      <c r="S2" s="157" t="s">
        <v>145</v>
      </c>
      <c r="T2" s="157" t="s">
        <v>146</v>
      </c>
      <c r="U2" s="157" t="s">
        <v>165</v>
      </c>
      <c r="V2" s="158">
        <v>1</v>
      </c>
      <c r="W2" s="158">
        <v>2</v>
      </c>
      <c r="X2" s="158">
        <v>3</v>
      </c>
      <c r="Y2" s="158">
        <v>4</v>
      </c>
      <c r="Z2" s="158">
        <v>5</v>
      </c>
      <c r="AA2" s="158">
        <v>6</v>
      </c>
      <c r="AB2" s="158">
        <v>7</v>
      </c>
      <c r="AC2" s="158">
        <v>8</v>
      </c>
      <c r="AD2" s="158">
        <v>9</v>
      </c>
      <c r="AE2" s="158">
        <v>10</v>
      </c>
      <c r="AF2" s="158">
        <v>11</v>
      </c>
      <c r="AG2" s="158">
        <v>12</v>
      </c>
      <c r="AH2" s="159">
        <v>13</v>
      </c>
    </row>
    <row r="3" spans="1:104" s="3" customFormat="1" ht="15.6" x14ac:dyDescent="0.3">
      <c r="A3" s="44">
        <f t="shared" ref="A3:A9" si="0">K3</f>
        <v>45</v>
      </c>
      <c r="B3" s="72" t="e">
        <f>IF($J3="DNF",0,VLOOKUP($K3,#REF!,8,0))</f>
        <v>#REF!</v>
      </c>
      <c r="C3" s="72" t="e">
        <f>IF($J3="DNF",0,VLOOKUP($K3,#REF!,9,0))</f>
        <v>#REF!</v>
      </c>
      <c r="D3" s="147" t="e">
        <f>IF(B3="X",VLOOKUP('Race 1'!$F3,#REF!,2,0),0)</f>
        <v>#REF!</v>
      </c>
      <c r="E3" s="147" t="e">
        <f>IF(C3="X",VLOOKUP('Race 1'!$G3,#REF!,2,0),0)</f>
        <v>#REF!</v>
      </c>
      <c r="F3" s="44">
        <f>COUNTIF($B$3:B3,"X")</f>
        <v>0</v>
      </c>
      <c r="G3" s="44">
        <f>COUNTIF($C$3:C3,"X")</f>
        <v>0</v>
      </c>
      <c r="H3"/>
      <c r="I3"/>
      <c r="J3" s="61">
        <v>1</v>
      </c>
      <c r="K3" s="37">
        <v>45</v>
      </c>
      <c r="L3" s="35" t="e">
        <f>VLOOKUP($K3,#REF!,2,0)</f>
        <v>#REF!</v>
      </c>
      <c r="M3" s="35" t="e">
        <f>VLOOKUP($K3,#REF!,3,0)</f>
        <v>#REF!</v>
      </c>
      <c r="N3" s="35" t="e">
        <f>VLOOKUP($K3,#REF!,4,0)</f>
        <v>#REF!</v>
      </c>
      <c r="O3" s="39" t="e">
        <f>VLOOKUP($K3,#REF!,5,0)</f>
        <v>#REF!</v>
      </c>
      <c r="P3" s="39" t="e">
        <f>VLOOKUP($K3,#REF!,6,0)</f>
        <v>#REF!</v>
      </c>
      <c r="Q3" s="35" t="e">
        <f>VLOOKUP($K3,#REF!,7,0)</f>
        <v>#REF!</v>
      </c>
      <c r="R3" s="27">
        <f>IF(ISERROR(SMALL(V3:AH3,1)),"DNF",SMALL(V3:AH3,1))</f>
        <v>13.342000000000001</v>
      </c>
      <c r="S3" s="40">
        <f>IF(ISERROR(SMALL(V3:AH3,2)),"DNF",SMALL(V3:AH3,2))</f>
        <v>13.368</v>
      </c>
      <c r="T3" s="74">
        <f>(S3-R3)/R3</f>
        <v>1.9487333233398141E-3</v>
      </c>
      <c r="U3" s="40">
        <f>IF(ISERROR(SMALL(V3:AH3,3)),"DNF",SMALL(V3:AH3,3))</f>
        <v>13.385999999999999</v>
      </c>
      <c r="V3" s="26">
        <v>14.106</v>
      </c>
      <c r="W3" s="26">
        <v>13.411</v>
      </c>
      <c r="X3" s="26">
        <v>13.72</v>
      </c>
      <c r="Y3" s="26">
        <v>13.605</v>
      </c>
      <c r="Z3" s="26">
        <v>13.702999999999999</v>
      </c>
      <c r="AA3" s="26">
        <v>13.579000000000001</v>
      </c>
      <c r="AB3" s="26">
        <v>13.385999999999999</v>
      </c>
      <c r="AC3" s="133">
        <v>13.368</v>
      </c>
      <c r="AD3" s="26">
        <v>13.342000000000001</v>
      </c>
      <c r="AE3" s="26"/>
      <c r="AF3" s="26"/>
      <c r="AG3" s="26"/>
      <c r="AH3" s="134"/>
      <c r="AI3" s="11"/>
      <c r="AJ3" s="11"/>
      <c r="AK3" s="11"/>
      <c r="AL3" s="11"/>
      <c r="AM3" s="11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8"/>
    </row>
    <row r="4" spans="1:104" s="3" customFormat="1" ht="15.6" x14ac:dyDescent="0.3">
      <c r="A4" s="44">
        <f t="shared" si="0"/>
        <v>91</v>
      </c>
      <c r="B4" s="72" t="e">
        <f>IF($J4="DNF",0,VLOOKUP($K4,#REF!,8,0))</f>
        <v>#REF!</v>
      </c>
      <c r="C4" s="72" t="e">
        <f>IF($J4="DNF",0,VLOOKUP($K4,#REF!,9,0))</f>
        <v>#REF!</v>
      </c>
      <c r="D4" s="147" t="e">
        <f>IF(B4="X",VLOOKUP('Race 1'!$F4,#REF!,2,0),0)</f>
        <v>#REF!</v>
      </c>
      <c r="E4" s="147" t="e">
        <f>IF(C4="X",VLOOKUP('Race 1'!$G4,#REF!,2,0),0)</f>
        <v>#REF!</v>
      </c>
      <c r="F4" s="44">
        <f>COUNTIF($B$3:B4,"X")</f>
        <v>0</v>
      </c>
      <c r="G4" s="44">
        <f>COUNTIF($C$3:C4,"X")</f>
        <v>0</v>
      </c>
      <c r="H4"/>
      <c r="I4"/>
      <c r="J4" s="64">
        <v>2</v>
      </c>
      <c r="K4" s="29">
        <v>91</v>
      </c>
      <c r="L4" s="2" t="e">
        <f>VLOOKUP($K4,#REF!,2,0)</f>
        <v>#REF!</v>
      </c>
      <c r="M4" s="2" t="e">
        <f>VLOOKUP($K4,#REF!,3,0)</f>
        <v>#REF!</v>
      </c>
      <c r="N4" s="2" t="e">
        <f>VLOOKUP($K4,#REF!,4,0)</f>
        <v>#REF!</v>
      </c>
      <c r="O4" s="23" t="e">
        <f>VLOOKUP($K4,#REF!,5,0)</f>
        <v>#REF!</v>
      </c>
      <c r="P4" s="23" t="e">
        <f>VLOOKUP($K4,#REF!,6,0)</f>
        <v>#REF!</v>
      </c>
      <c r="Q4" s="2" t="e">
        <f>VLOOKUP($K4,#REF!,7,0)</f>
        <v>#REF!</v>
      </c>
      <c r="R4" s="6">
        <f t="shared" ref="R4:R67" si="1">IF(ISERROR(SMALL(V4:AH4,1)),"DNF",SMALL(V4:AH4,1))</f>
        <v>13.83</v>
      </c>
      <c r="S4" s="5">
        <f t="shared" ref="S4:S67" si="2">IF(ISERROR(SMALL(V4:AH4,2)),"DNF",SMALL(V4:AH4,2))</f>
        <v>13.911</v>
      </c>
      <c r="T4" s="73">
        <f t="shared" ref="T4:T65" si="3">(S4-R4)/R4</f>
        <v>5.856832971800399E-3</v>
      </c>
      <c r="U4" s="5">
        <f t="shared" ref="U4:U67" si="4">IF(ISERROR(SMALL(V4:AH4,3)),"DNF",SMALL(V4:AH4,3))</f>
        <v>13.954000000000001</v>
      </c>
      <c r="V4" s="5">
        <v>14.18</v>
      </c>
      <c r="W4" s="5">
        <v>14.071</v>
      </c>
      <c r="X4" s="5">
        <v>14.308</v>
      </c>
      <c r="Y4" s="5">
        <v>14.146000000000001</v>
      </c>
      <c r="Z4" s="5">
        <v>13.954000000000001</v>
      </c>
      <c r="AA4" s="5">
        <v>13.911</v>
      </c>
      <c r="AB4" s="5">
        <v>13.83</v>
      </c>
      <c r="AC4" s="5">
        <v>14.045</v>
      </c>
      <c r="AD4" s="5"/>
      <c r="AE4" s="5"/>
      <c r="AF4" s="5"/>
      <c r="AG4" s="5"/>
      <c r="AH4" s="119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/>
    </row>
    <row r="5" spans="1:104" ht="15.6" x14ac:dyDescent="0.3">
      <c r="A5" s="44">
        <f t="shared" si="0"/>
        <v>26</v>
      </c>
      <c r="B5" s="72" t="e">
        <f>IF($J5="DNF",0,VLOOKUP($K5,#REF!,8,0))</f>
        <v>#REF!</v>
      </c>
      <c r="C5" s="72" t="e">
        <f>IF($J5="DNF",0,VLOOKUP($K5,#REF!,9,0))</f>
        <v>#REF!</v>
      </c>
      <c r="D5" s="147" t="e">
        <f>IF(B5="X",VLOOKUP('Race 1'!$F5,#REF!,2,0),0)</f>
        <v>#REF!</v>
      </c>
      <c r="E5" s="147" t="e">
        <f>IF(C5="X",VLOOKUP('Race 1'!$G5,#REF!,2,0),0)</f>
        <v>#REF!</v>
      </c>
      <c r="F5" s="44">
        <f>COUNTIF($B$3:B5,"X")</f>
        <v>0</v>
      </c>
      <c r="G5" s="44">
        <f>COUNTIF($C$3:C5,"X")</f>
        <v>0</v>
      </c>
      <c r="J5" s="64">
        <v>3</v>
      </c>
      <c r="K5" s="29">
        <v>26</v>
      </c>
      <c r="L5" s="2" t="e">
        <f>VLOOKUP($K5,#REF!,2,0)</f>
        <v>#REF!</v>
      </c>
      <c r="M5" s="2" t="e">
        <f>VLOOKUP($K5,#REF!,3,0)</f>
        <v>#REF!</v>
      </c>
      <c r="N5" s="2" t="e">
        <f>VLOOKUP($K5,#REF!,4,0)</f>
        <v>#REF!</v>
      </c>
      <c r="O5" s="23" t="e">
        <f>VLOOKUP($K5,#REF!,5,0)</f>
        <v>#REF!</v>
      </c>
      <c r="P5" s="23" t="e">
        <f>VLOOKUP($K5,#REF!,6,0)</f>
        <v>#REF!</v>
      </c>
      <c r="Q5" s="2" t="e">
        <f>VLOOKUP($K5,#REF!,7,0)</f>
        <v>#REF!</v>
      </c>
      <c r="R5" s="6">
        <f t="shared" si="1"/>
        <v>13.956</v>
      </c>
      <c r="S5" s="5">
        <f t="shared" si="2"/>
        <v>14.032999999999999</v>
      </c>
      <c r="T5" s="73">
        <f t="shared" si="3"/>
        <v>5.517340212095153E-3</v>
      </c>
      <c r="U5" s="5">
        <f t="shared" si="4"/>
        <v>14.038</v>
      </c>
      <c r="V5" s="7">
        <v>14.24</v>
      </c>
      <c r="W5" s="7">
        <v>14.038</v>
      </c>
      <c r="X5" s="7">
        <v>14.141999999999999</v>
      </c>
      <c r="Y5" s="7">
        <v>14.04</v>
      </c>
      <c r="Z5" s="7">
        <v>13.956</v>
      </c>
      <c r="AA5" s="7">
        <v>14.032999999999999</v>
      </c>
      <c r="AB5" s="7">
        <v>21.378</v>
      </c>
      <c r="AC5" s="7"/>
      <c r="AD5" s="7"/>
      <c r="AE5" s="7"/>
      <c r="AF5" s="7"/>
      <c r="AG5" s="7"/>
      <c r="AH5" s="119"/>
      <c r="CZ5" s="3"/>
    </row>
    <row r="6" spans="1:104" s="3" customFormat="1" ht="15.6" x14ac:dyDescent="0.3">
      <c r="A6" s="44">
        <f t="shared" si="0"/>
        <v>44</v>
      </c>
      <c r="B6" s="72" t="e">
        <f>IF($J6="DNF",0,VLOOKUP($K6,#REF!,8,0))</f>
        <v>#REF!</v>
      </c>
      <c r="C6" s="72" t="e">
        <f>IF($J6="DNF",0,VLOOKUP($K6,#REF!,9,0))</f>
        <v>#REF!</v>
      </c>
      <c r="D6" s="147" t="e">
        <f>IF(B6="X",VLOOKUP('Race 1'!$F6,#REF!,2,0),0)</f>
        <v>#REF!</v>
      </c>
      <c r="E6" s="147" t="e">
        <f>IF(C6="X",VLOOKUP('Race 1'!$G6,#REF!,2,0),0)</f>
        <v>#REF!</v>
      </c>
      <c r="F6" s="44">
        <f>COUNTIF($B$3:B6,"X")</f>
        <v>0</v>
      </c>
      <c r="G6" s="44">
        <f>COUNTIF($C$3:C6,"X")</f>
        <v>0</v>
      </c>
      <c r="H6"/>
      <c r="I6"/>
      <c r="J6" s="64">
        <v>4</v>
      </c>
      <c r="K6" s="29">
        <v>44</v>
      </c>
      <c r="L6" s="2" t="e">
        <f>VLOOKUP($K6,#REF!,2,0)</f>
        <v>#REF!</v>
      </c>
      <c r="M6" s="2" t="e">
        <f>VLOOKUP($K6,#REF!,3,0)</f>
        <v>#REF!</v>
      </c>
      <c r="N6" s="2" t="e">
        <f>VLOOKUP($K6,#REF!,4,0)</f>
        <v>#REF!</v>
      </c>
      <c r="O6" s="23" t="e">
        <f>VLOOKUP($K6,#REF!,5,0)</f>
        <v>#REF!</v>
      </c>
      <c r="P6" s="23" t="e">
        <f>VLOOKUP($K6,#REF!,6,0)</f>
        <v>#REF!</v>
      </c>
      <c r="Q6" s="2" t="e">
        <f>VLOOKUP($K6,#REF!,7,0)</f>
        <v>#REF!</v>
      </c>
      <c r="R6" s="6">
        <f t="shared" si="1"/>
        <v>14.167</v>
      </c>
      <c r="S6" s="5">
        <f t="shared" si="2"/>
        <v>14.189</v>
      </c>
      <c r="T6" s="73">
        <f t="shared" si="3"/>
        <v>1.5529046375379575E-3</v>
      </c>
      <c r="U6" s="5">
        <f t="shared" si="4"/>
        <v>14.348000000000001</v>
      </c>
      <c r="V6" s="5">
        <v>14.348000000000001</v>
      </c>
      <c r="W6" s="5">
        <v>14.721</v>
      </c>
      <c r="X6" s="5">
        <v>15.015000000000001</v>
      </c>
      <c r="Y6" s="5">
        <v>14.189</v>
      </c>
      <c r="Z6" s="5">
        <v>14.167</v>
      </c>
      <c r="AA6" s="5"/>
      <c r="AB6" s="5"/>
      <c r="AC6" s="5"/>
      <c r="AD6" s="5"/>
      <c r="AE6" s="5"/>
      <c r="AF6" s="5"/>
      <c r="AG6" s="5"/>
      <c r="AH6" s="119"/>
      <c r="AI6" s="11"/>
      <c r="AJ6" s="11"/>
      <c r="AK6" s="11"/>
      <c r="AL6" s="11"/>
      <c r="AM6" s="11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/>
    </row>
    <row r="7" spans="1:104" s="3" customFormat="1" ht="15.6" x14ac:dyDescent="0.3">
      <c r="A7" s="44">
        <f t="shared" si="0"/>
        <v>37</v>
      </c>
      <c r="B7" s="72" t="e">
        <f>IF($J7="DNF",0,VLOOKUP($K7,#REF!,8,0))</f>
        <v>#REF!</v>
      </c>
      <c r="C7" s="72" t="e">
        <f>IF($J7="DNF",0,VLOOKUP($K7,#REF!,9,0))</f>
        <v>#REF!</v>
      </c>
      <c r="D7" s="147" t="e">
        <f>IF(B7="X",VLOOKUP('Race 1'!$F7,#REF!,2,0),0)</f>
        <v>#REF!</v>
      </c>
      <c r="E7" s="147" t="e">
        <f>IF(C7="X",VLOOKUP('Race 1'!$G7,#REF!,2,0),0)</f>
        <v>#REF!</v>
      </c>
      <c r="F7" s="44">
        <f>COUNTIF($B$3:B7,"X")</f>
        <v>0</v>
      </c>
      <c r="G7" s="44">
        <f>COUNTIF($C$3:C7,"X")</f>
        <v>0</v>
      </c>
      <c r="H7"/>
      <c r="I7"/>
      <c r="J7" s="64">
        <v>5</v>
      </c>
      <c r="K7" s="30">
        <v>37</v>
      </c>
      <c r="L7" s="2" t="e">
        <f>VLOOKUP($K7,#REF!,2,0)</f>
        <v>#REF!</v>
      </c>
      <c r="M7" s="2" t="e">
        <f>VLOOKUP($K7,#REF!,3,0)</f>
        <v>#REF!</v>
      </c>
      <c r="N7" s="2" t="e">
        <f>VLOOKUP($K7,#REF!,4,0)</f>
        <v>#REF!</v>
      </c>
      <c r="O7" s="23" t="e">
        <f>VLOOKUP($K7,#REF!,5,0)</f>
        <v>#REF!</v>
      </c>
      <c r="P7" s="23" t="e">
        <f>VLOOKUP($K7,#REF!,6,0)</f>
        <v>#REF!</v>
      </c>
      <c r="Q7" s="2" t="e">
        <f>VLOOKUP($K7,#REF!,7,0)</f>
        <v>#REF!</v>
      </c>
      <c r="R7" s="6">
        <f t="shared" si="1"/>
        <v>14.731999999999999</v>
      </c>
      <c r="S7" s="5">
        <f t="shared" si="2"/>
        <v>14.852</v>
      </c>
      <c r="T7" s="73">
        <f t="shared" si="3"/>
        <v>8.1455335324464428E-3</v>
      </c>
      <c r="U7" s="5">
        <f t="shared" si="4"/>
        <v>14.904999999999999</v>
      </c>
      <c r="V7" s="7">
        <v>17.170000000000002</v>
      </c>
      <c r="W7" s="7">
        <v>15.06</v>
      </c>
      <c r="X7" s="7">
        <v>14.904999999999999</v>
      </c>
      <c r="Y7" s="7">
        <v>14.731999999999999</v>
      </c>
      <c r="Z7" s="5">
        <v>14.852</v>
      </c>
      <c r="AA7" s="5" t="s">
        <v>116</v>
      </c>
      <c r="AB7" s="5"/>
      <c r="AC7" s="5"/>
      <c r="AD7" s="5"/>
      <c r="AE7" s="5"/>
      <c r="AF7" s="5"/>
      <c r="AG7" s="5"/>
      <c r="AH7" s="119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/>
    </row>
    <row r="8" spans="1:104" s="3" customFormat="1" ht="15.6" x14ac:dyDescent="0.3">
      <c r="A8" s="44">
        <f t="shared" si="0"/>
        <v>95</v>
      </c>
      <c r="B8" s="72" t="e">
        <f>IF($J8="DNF",0,VLOOKUP($K8,#REF!,8,0))</f>
        <v>#REF!</v>
      </c>
      <c r="C8" s="72" t="e">
        <f>IF($J8="DNF",0,VLOOKUP($K8,#REF!,9,0))</f>
        <v>#REF!</v>
      </c>
      <c r="D8" s="147" t="e">
        <f>IF(B8="X",VLOOKUP('Race 1'!$F8,#REF!,2,0),0)</f>
        <v>#REF!</v>
      </c>
      <c r="E8" s="147" t="e">
        <f>IF(C8="X",VLOOKUP('Race 1'!$G8,#REF!,2,0),0)</f>
        <v>#REF!</v>
      </c>
      <c r="F8" s="44">
        <f>COUNTIF($B$3:B8,"X")</f>
        <v>0</v>
      </c>
      <c r="G8" s="44">
        <f>COUNTIF($C$3:C8,"X")</f>
        <v>0</v>
      </c>
      <c r="H8"/>
      <c r="I8"/>
      <c r="J8" s="64">
        <v>7</v>
      </c>
      <c r="K8" s="29">
        <v>95</v>
      </c>
      <c r="L8" s="2" t="e">
        <f>VLOOKUP($K8,#REF!,2,0)</f>
        <v>#REF!</v>
      </c>
      <c r="M8" s="2" t="e">
        <f>VLOOKUP($K8,#REF!,3,0)</f>
        <v>#REF!</v>
      </c>
      <c r="N8" s="2" t="e">
        <f>VLOOKUP($K8,#REF!,4,0)</f>
        <v>#REF!</v>
      </c>
      <c r="O8" s="23" t="e">
        <f>VLOOKUP($K8,#REF!,5,0)</f>
        <v>#REF!</v>
      </c>
      <c r="P8" s="23" t="e">
        <f>VLOOKUP($K8,#REF!,6,0)</f>
        <v>#REF!</v>
      </c>
      <c r="Q8" s="2" t="e">
        <f>VLOOKUP($K8,#REF!,7,0)</f>
        <v>#REF!</v>
      </c>
      <c r="R8" s="6">
        <f t="shared" si="1"/>
        <v>15.375999999999999</v>
      </c>
      <c r="S8" s="5">
        <f t="shared" si="2"/>
        <v>15.509</v>
      </c>
      <c r="T8" s="73">
        <f t="shared" si="3"/>
        <v>8.6498439125911094E-3</v>
      </c>
      <c r="U8" s="5">
        <f t="shared" si="4"/>
        <v>15.545999999999999</v>
      </c>
      <c r="V8" s="7">
        <v>15.509</v>
      </c>
      <c r="W8" s="7">
        <v>15.545999999999999</v>
      </c>
      <c r="X8" s="7">
        <v>15.375999999999999</v>
      </c>
      <c r="Y8" s="7"/>
      <c r="Z8" s="7"/>
      <c r="AA8" s="7"/>
      <c r="AB8" s="7"/>
      <c r="AC8" s="7"/>
      <c r="AD8" s="7"/>
      <c r="AE8" s="7"/>
      <c r="AF8" s="7"/>
      <c r="AG8" s="7"/>
      <c r="AH8" s="120"/>
      <c r="AI8" s="13"/>
      <c r="AJ8" s="13"/>
      <c r="AK8" s="13"/>
      <c r="AL8" s="13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/>
    </row>
    <row r="9" spans="1:104" ht="15.6" x14ac:dyDescent="0.3">
      <c r="A9" s="44">
        <f t="shared" si="0"/>
        <v>123</v>
      </c>
      <c r="B9" s="72">
        <f>IF($J9="DNF",0,VLOOKUP($K9,#REF!,8,0))</f>
        <v>0</v>
      </c>
      <c r="C9" s="72">
        <f>IF($J9="DNF",0,VLOOKUP($K9,#REF!,9,0))</f>
        <v>0</v>
      </c>
      <c r="D9" s="147">
        <f>IF(B9="X",VLOOKUP('Race 1'!$F9,#REF!,2,0),0)</f>
        <v>0</v>
      </c>
      <c r="E9" s="147">
        <f>IF(C9="X",VLOOKUP('Race 1'!$G9,#REF!,2,0),0)</f>
        <v>0</v>
      </c>
      <c r="F9" s="44">
        <f>COUNTIF($B$3:B9,"X")</f>
        <v>0</v>
      </c>
      <c r="G9" s="44">
        <f>COUNTIF($C$3:C9,"X")</f>
        <v>0</v>
      </c>
      <c r="J9" s="64" t="s">
        <v>121</v>
      </c>
      <c r="K9" s="24">
        <v>123</v>
      </c>
      <c r="L9" s="2" t="e">
        <f>VLOOKUP($K9,#REF!,2,0)</f>
        <v>#REF!</v>
      </c>
      <c r="M9" s="2" t="e">
        <f>VLOOKUP($K9,#REF!,3,0)</f>
        <v>#REF!</v>
      </c>
      <c r="N9" s="2" t="e">
        <f>VLOOKUP($K9,#REF!,4,0)</f>
        <v>#REF!</v>
      </c>
      <c r="O9" s="23" t="e">
        <f>VLOOKUP($K9,#REF!,5,0)</f>
        <v>#REF!</v>
      </c>
      <c r="P9" s="23" t="e">
        <f>VLOOKUP($K9,#REF!,6,0)</f>
        <v>#REF!</v>
      </c>
      <c r="Q9" s="2" t="e">
        <f>VLOOKUP($K9,#REF!,7,0)</f>
        <v>#REF!</v>
      </c>
      <c r="R9" s="6">
        <f t="shared" si="1"/>
        <v>15.141999999999999</v>
      </c>
      <c r="S9" s="5">
        <f t="shared" si="2"/>
        <v>16.302</v>
      </c>
      <c r="T9" s="73">
        <f t="shared" si="3"/>
        <v>7.6608109893012824E-2</v>
      </c>
      <c r="U9" s="5" t="str">
        <f t="shared" si="4"/>
        <v>DNF</v>
      </c>
      <c r="V9" s="20">
        <v>16.302</v>
      </c>
      <c r="W9" s="20">
        <v>15.141999999999999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121"/>
      <c r="AI9" s="14"/>
      <c r="AJ9" s="14"/>
      <c r="AK9" s="14"/>
      <c r="AL9" s="14"/>
      <c r="CZ9" s="9"/>
    </row>
    <row r="10" spans="1:104" s="3" customFormat="1" ht="15.6" x14ac:dyDescent="0.3">
      <c r="A10" s="43"/>
      <c r="B10" s="43"/>
      <c r="C10" s="43"/>
      <c r="D10" s="148"/>
      <c r="E10" s="148"/>
      <c r="F10" s="43"/>
      <c r="G10" s="43"/>
      <c r="H10"/>
      <c r="I10"/>
      <c r="J10" s="160"/>
      <c r="K10" s="86"/>
      <c r="L10" s="161"/>
      <c r="M10" s="161"/>
      <c r="N10" s="86"/>
      <c r="O10" s="85"/>
      <c r="P10" s="85"/>
      <c r="Q10" s="86"/>
      <c r="R10" s="86"/>
      <c r="S10" s="86"/>
      <c r="T10" s="86"/>
      <c r="U10" s="86"/>
      <c r="V10" s="86"/>
      <c r="W10" s="86"/>
      <c r="X10" s="86"/>
      <c r="Y10" s="162"/>
      <c r="Z10" s="162"/>
      <c r="AA10" s="162"/>
      <c r="AB10" s="162"/>
      <c r="AC10" s="162"/>
      <c r="AD10" s="162"/>
      <c r="AE10" s="162"/>
      <c r="AF10" s="162"/>
      <c r="AG10" s="162"/>
      <c r="AH10" s="163"/>
      <c r="AI10" s="13"/>
      <c r="AJ10" s="13"/>
      <c r="AK10" s="13"/>
      <c r="AL10" s="13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/>
    </row>
    <row r="11" spans="1:104" s="10" customFormat="1" ht="15.6" x14ac:dyDescent="0.3">
      <c r="A11" s="44">
        <f>K11</f>
        <v>36</v>
      </c>
      <c r="B11" s="72" t="e">
        <f>IF($J11="DNF",0,VLOOKUP($K11,#REF!,8,0))</f>
        <v>#REF!</v>
      </c>
      <c r="C11" s="72" t="e">
        <f>IF($J11="DNF",0,VLOOKUP($K11,#REF!,9,0))</f>
        <v>#REF!</v>
      </c>
      <c r="D11" s="147" t="e">
        <f>IF(B11="X",VLOOKUP('Race 1'!$F11,#REF!,2,0),0)</f>
        <v>#REF!</v>
      </c>
      <c r="E11" s="147" t="e">
        <f>IF(C11="X",VLOOKUP('Race 1'!$G11,#REF!,2,0),0)</f>
        <v>#REF!</v>
      </c>
      <c r="F11" s="44">
        <f>COUNTIF($B$11:B11,"X")</f>
        <v>0</v>
      </c>
      <c r="G11" s="44">
        <f>COUNTIF($C$11:C11,"X")</f>
        <v>0</v>
      </c>
      <c r="H11"/>
      <c r="I11"/>
      <c r="J11" s="64">
        <v>1</v>
      </c>
      <c r="K11" s="30">
        <v>36</v>
      </c>
      <c r="L11" s="2" t="e">
        <f>VLOOKUP($K11,#REF!,2,0)</f>
        <v>#REF!</v>
      </c>
      <c r="M11" s="2" t="e">
        <f>VLOOKUP($K11,#REF!,3,0)</f>
        <v>#REF!</v>
      </c>
      <c r="N11" s="2" t="e">
        <f>VLOOKUP($K11,#REF!,4,0)</f>
        <v>#REF!</v>
      </c>
      <c r="O11" s="23" t="e">
        <f>VLOOKUP($K11,#REF!,5,0)</f>
        <v>#REF!</v>
      </c>
      <c r="P11" s="23" t="e">
        <f>VLOOKUP($K11,#REF!,6,0)</f>
        <v>#REF!</v>
      </c>
      <c r="Q11" s="2" t="e">
        <f>VLOOKUP($K11,#REF!,7,0)</f>
        <v>#REF!</v>
      </c>
      <c r="R11" s="6">
        <f t="shared" si="1"/>
        <v>13.602</v>
      </c>
      <c r="S11" s="5">
        <f t="shared" si="2"/>
        <v>13.608000000000001</v>
      </c>
      <c r="T11" s="73">
        <f t="shared" si="3"/>
        <v>4.4111160123512917E-4</v>
      </c>
      <c r="U11" s="5">
        <f t="shared" si="4"/>
        <v>13.612</v>
      </c>
      <c r="V11" s="7">
        <v>15.012</v>
      </c>
      <c r="W11" s="7">
        <v>15.519</v>
      </c>
      <c r="X11" s="7">
        <v>14.452</v>
      </c>
      <c r="Y11" s="7">
        <v>13.744999999999999</v>
      </c>
      <c r="Z11" s="7">
        <v>13.612</v>
      </c>
      <c r="AA11" s="7">
        <v>13.667</v>
      </c>
      <c r="AB11" s="7">
        <v>13.714</v>
      </c>
      <c r="AC11" s="7">
        <v>13.602</v>
      </c>
      <c r="AD11" s="7">
        <v>13.704000000000001</v>
      </c>
      <c r="AE11" s="7">
        <v>13.608000000000001</v>
      </c>
      <c r="AF11" s="7"/>
      <c r="AG11" s="7"/>
      <c r="AH11" s="119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5"/>
    </row>
    <row r="12" spans="1:104" s="10" customFormat="1" ht="15.6" x14ac:dyDescent="0.3">
      <c r="A12" s="44">
        <f>K12</f>
        <v>126</v>
      </c>
      <c r="B12" s="72" t="e">
        <f>IF($J12="DNF",0,VLOOKUP($K12,#REF!,8,0))</f>
        <v>#REF!</v>
      </c>
      <c r="C12" s="72" t="e">
        <f>IF($J12="DNF",0,VLOOKUP($K12,#REF!,9,0))</f>
        <v>#REF!</v>
      </c>
      <c r="D12" s="147" t="e">
        <f>IF(B12="X",VLOOKUP('Race 1'!$F12,#REF!,2,0),0)</f>
        <v>#REF!</v>
      </c>
      <c r="E12" s="147" t="e">
        <f>IF(C12="X",VLOOKUP('Race 1'!$G12,#REF!,2,0),0)</f>
        <v>#REF!</v>
      </c>
      <c r="F12" s="44">
        <f>COUNTIF($B$11:B12,"X")</f>
        <v>0</v>
      </c>
      <c r="G12" s="44">
        <f>COUNTIF($C$11:C12,"X")</f>
        <v>0</v>
      </c>
      <c r="H12"/>
      <c r="I12"/>
      <c r="J12" s="64">
        <v>2</v>
      </c>
      <c r="K12" s="31">
        <v>126</v>
      </c>
      <c r="L12" s="2" t="e">
        <f>VLOOKUP($K12,#REF!,2,0)</f>
        <v>#REF!</v>
      </c>
      <c r="M12" s="2" t="e">
        <f>VLOOKUP($K12,#REF!,3,0)</f>
        <v>#REF!</v>
      </c>
      <c r="N12" s="2" t="e">
        <f>VLOOKUP($K12,#REF!,4,0)</f>
        <v>#REF!</v>
      </c>
      <c r="O12" s="23" t="e">
        <f>VLOOKUP($K12,#REF!,5,0)</f>
        <v>#REF!</v>
      </c>
      <c r="P12" s="23" t="e">
        <f>VLOOKUP($K12,#REF!,6,0)</f>
        <v>#REF!</v>
      </c>
      <c r="Q12" s="2" t="e">
        <f>VLOOKUP($K12,#REF!,7,0)</f>
        <v>#REF!</v>
      </c>
      <c r="R12" s="6">
        <f t="shared" si="1"/>
        <v>14.545</v>
      </c>
      <c r="S12" s="5">
        <f t="shared" si="2"/>
        <v>14.744999999999999</v>
      </c>
      <c r="T12" s="73">
        <f t="shared" si="3"/>
        <v>1.3750429700928105E-2</v>
      </c>
      <c r="U12" s="5">
        <f t="shared" si="4"/>
        <v>15.122</v>
      </c>
      <c r="V12" s="7">
        <v>15.122</v>
      </c>
      <c r="W12" s="7">
        <v>15.58</v>
      </c>
      <c r="X12" s="7">
        <v>14.744999999999999</v>
      </c>
      <c r="Y12" s="7">
        <v>14.545</v>
      </c>
      <c r="Z12" s="7"/>
      <c r="AA12" s="7"/>
      <c r="AB12" s="7"/>
      <c r="AC12" s="7"/>
      <c r="AD12" s="7"/>
      <c r="AE12" s="7"/>
      <c r="AF12" s="7"/>
      <c r="AG12" s="7"/>
      <c r="AH12" s="120"/>
      <c r="AI12" s="13"/>
      <c r="AJ12" s="13"/>
      <c r="AK12" s="13"/>
      <c r="AL12" s="13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</row>
    <row r="13" spans="1:104" s="10" customFormat="1" ht="15.6" x14ac:dyDescent="0.3">
      <c r="A13" s="44">
        <f>K13</f>
        <v>41</v>
      </c>
      <c r="B13" s="72" t="e">
        <f>IF($J13="DNF",0,VLOOKUP($K13,#REF!,8,0))</f>
        <v>#REF!</v>
      </c>
      <c r="C13" s="72" t="e">
        <f>IF($J13="DNF",0,VLOOKUP($K13,#REF!,9,0))</f>
        <v>#REF!</v>
      </c>
      <c r="D13" s="147" t="e">
        <f>IF(B13="X",VLOOKUP('Race 1'!$F13,#REF!,2,0),0)</f>
        <v>#REF!</v>
      </c>
      <c r="E13" s="147" t="e">
        <f>IF(C13="X",VLOOKUP('Race 1'!$G13,#REF!,2,0),0)</f>
        <v>#REF!</v>
      </c>
      <c r="F13" s="44">
        <f>COUNTIF($B$11:B13,"X")</f>
        <v>0</v>
      </c>
      <c r="G13" s="44">
        <f>COUNTIF($C$11:C13,"X")</f>
        <v>0</v>
      </c>
      <c r="H13"/>
      <c r="I13"/>
      <c r="J13" s="64">
        <v>3</v>
      </c>
      <c r="K13" s="29">
        <v>41</v>
      </c>
      <c r="L13" s="2" t="e">
        <f>VLOOKUP($K13,#REF!,2,0)</f>
        <v>#REF!</v>
      </c>
      <c r="M13" s="2" t="e">
        <f>VLOOKUP($K13,#REF!,3,0)</f>
        <v>#REF!</v>
      </c>
      <c r="N13" s="2" t="e">
        <f>VLOOKUP($K13,#REF!,4,0)</f>
        <v>#REF!</v>
      </c>
      <c r="O13" s="23" t="e">
        <f>VLOOKUP($K13,#REF!,5,0)</f>
        <v>#REF!</v>
      </c>
      <c r="P13" s="23" t="e">
        <f>VLOOKUP($K13,#REF!,6,0)</f>
        <v>#REF!</v>
      </c>
      <c r="Q13" s="2" t="e">
        <f>VLOOKUP($K13,#REF!,7,0)</f>
        <v>#REF!</v>
      </c>
      <c r="R13" s="6">
        <f t="shared" si="1"/>
        <v>14.78</v>
      </c>
      <c r="S13" s="5">
        <f t="shared" si="2"/>
        <v>15.12</v>
      </c>
      <c r="T13" s="73">
        <f t="shared" si="3"/>
        <v>2.3004059539918801E-2</v>
      </c>
      <c r="U13" s="5">
        <f t="shared" si="4"/>
        <v>15.159000000000001</v>
      </c>
      <c r="V13" s="5">
        <v>15.677</v>
      </c>
      <c r="W13" s="5">
        <v>15.12</v>
      </c>
      <c r="X13" s="5">
        <v>15.159000000000001</v>
      </c>
      <c r="Y13" s="5">
        <v>14.78</v>
      </c>
      <c r="Z13" s="5">
        <v>24.495000000000001</v>
      </c>
      <c r="AA13" s="5"/>
      <c r="AB13" s="5"/>
      <c r="AC13" s="5"/>
      <c r="AD13" s="5"/>
      <c r="AE13" s="5"/>
      <c r="AF13" s="5"/>
      <c r="AG13" s="5"/>
      <c r="AH13" s="119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9"/>
    </row>
    <row r="14" spans="1:104" s="10" customFormat="1" ht="15.6" x14ac:dyDescent="0.3">
      <c r="A14" s="43"/>
      <c r="B14" s="43"/>
      <c r="C14" s="43"/>
      <c r="D14" s="148"/>
      <c r="E14" s="148"/>
      <c r="F14" s="43"/>
      <c r="G14" s="43"/>
      <c r="H14"/>
      <c r="I14"/>
      <c r="J14" s="160"/>
      <c r="K14" s="86"/>
      <c r="L14" s="161"/>
      <c r="M14" s="161"/>
      <c r="N14" s="86"/>
      <c r="O14" s="85"/>
      <c r="P14" s="85"/>
      <c r="Q14" s="86"/>
      <c r="R14" s="86"/>
      <c r="S14" s="86"/>
      <c r="T14" s="86"/>
      <c r="U14" s="86"/>
      <c r="V14" s="86"/>
      <c r="W14" s="86"/>
      <c r="X14" s="86"/>
      <c r="Y14" s="162"/>
      <c r="Z14" s="162"/>
      <c r="AA14" s="162"/>
      <c r="AB14" s="162"/>
      <c r="AC14" s="162"/>
      <c r="AD14" s="162"/>
      <c r="AE14" s="162"/>
      <c r="AF14" s="162"/>
      <c r="AG14" s="162"/>
      <c r="AH14" s="163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9"/>
    </row>
    <row r="15" spans="1:104" s="10" customFormat="1" ht="15.6" x14ac:dyDescent="0.3">
      <c r="A15" s="44">
        <f t="shared" ref="A15:A20" si="5">K15</f>
        <v>103</v>
      </c>
      <c r="B15" s="72" t="e">
        <f>IF($J15="DNF",0,VLOOKUP($K15,#REF!,8,0))</f>
        <v>#REF!</v>
      </c>
      <c r="C15" s="72" t="e">
        <f>IF($J15="DNF",0,VLOOKUP($K15,#REF!,9,0))</f>
        <v>#REF!</v>
      </c>
      <c r="D15" s="147" t="e">
        <f>IF(B15="X",VLOOKUP('Race 1'!$F15,#REF!,2,0),0)</f>
        <v>#REF!</v>
      </c>
      <c r="E15" s="147" t="e">
        <f>IF(C15="X",VLOOKUP('Race 1'!$G15,#REF!,2,0),0)</f>
        <v>#REF!</v>
      </c>
      <c r="F15" s="44">
        <f>COUNTIF($B$15:B15,"X")</f>
        <v>0</v>
      </c>
      <c r="G15" s="44">
        <f>COUNTIF($C$15:C15,"X")</f>
        <v>0</v>
      </c>
      <c r="H15"/>
      <c r="I15"/>
      <c r="J15" s="64">
        <v>1</v>
      </c>
      <c r="K15" s="29">
        <v>103</v>
      </c>
      <c r="L15" s="2" t="e">
        <f>VLOOKUP($K15,#REF!,2,0)</f>
        <v>#REF!</v>
      </c>
      <c r="M15" s="2" t="e">
        <f>VLOOKUP($K15,#REF!,3,0)</f>
        <v>#REF!</v>
      </c>
      <c r="N15" s="2" t="e">
        <f>VLOOKUP($K15,#REF!,4,0)</f>
        <v>#REF!</v>
      </c>
      <c r="O15" s="23" t="e">
        <f>VLOOKUP($K15,#REF!,5,0)</f>
        <v>#REF!</v>
      </c>
      <c r="P15" s="23" t="e">
        <f>VLOOKUP($K15,#REF!,6,0)</f>
        <v>#REF!</v>
      </c>
      <c r="Q15" s="2" t="e">
        <f>VLOOKUP($K15,#REF!,7,0)</f>
        <v>#REF!</v>
      </c>
      <c r="R15" s="6">
        <f t="shared" si="1"/>
        <v>11.518000000000001</v>
      </c>
      <c r="S15" s="5">
        <f t="shared" si="2"/>
        <v>11.666</v>
      </c>
      <c r="T15" s="73">
        <f t="shared" si="3"/>
        <v>1.284945303003991E-2</v>
      </c>
      <c r="U15" s="5">
        <f t="shared" si="4"/>
        <v>11.734</v>
      </c>
      <c r="V15" s="7">
        <v>11.734</v>
      </c>
      <c r="W15" s="7">
        <v>11.518000000000001</v>
      </c>
      <c r="X15" s="7">
        <v>12.595000000000001</v>
      </c>
      <c r="Y15" s="7">
        <v>11.666</v>
      </c>
      <c r="Z15" s="7"/>
      <c r="AA15" s="7"/>
      <c r="AB15" s="7"/>
      <c r="AC15" s="7"/>
      <c r="AD15" s="7"/>
      <c r="AE15" s="7"/>
      <c r="AF15" s="7"/>
      <c r="AG15" s="7"/>
      <c r="AH15" s="11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</row>
    <row r="16" spans="1:104" s="25" customFormat="1" ht="15.6" x14ac:dyDescent="0.3">
      <c r="A16" s="44">
        <f t="shared" si="5"/>
        <v>113</v>
      </c>
      <c r="B16" s="72" t="e">
        <f>IF($J16="DNF",0,VLOOKUP($K16,#REF!,8,0))</f>
        <v>#REF!</v>
      </c>
      <c r="C16" s="72" t="e">
        <f>IF($J16="DNF",0,VLOOKUP($K16,#REF!,9,0))</f>
        <v>#REF!</v>
      </c>
      <c r="D16" s="147" t="e">
        <f>IF(B16="X",VLOOKUP('Race 1'!$F16,#REF!,2,0),0)</f>
        <v>#REF!</v>
      </c>
      <c r="E16" s="147" t="e">
        <f>IF(C16="X",VLOOKUP('Race 1'!$G16,#REF!,2,0),0)</f>
        <v>#REF!</v>
      </c>
      <c r="F16" s="44">
        <f>COUNTIF($B$15:B16,"X")</f>
        <v>0</v>
      </c>
      <c r="G16" s="44">
        <f>COUNTIF($C$15:C16,"X")</f>
        <v>0</v>
      </c>
      <c r="H16"/>
      <c r="I16"/>
      <c r="J16" s="64">
        <v>2</v>
      </c>
      <c r="K16" s="28">
        <v>113</v>
      </c>
      <c r="L16" s="2" t="e">
        <f>VLOOKUP($K16,#REF!,2,0)</f>
        <v>#REF!</v>
      </c>
      <c r="M16" s="2" t="e">
        <f>VLOOKUP($K16,#REF!,3,0)</f>
        <v>#REF!</v>
      </c>
      <c r="N16" s="2" t="e">
        <f>VLOOKUP($K16,#REF!,4,0)</f>
        <v>#REF!</v>
      </c>
      <c r="O16" s="23" t="e">
        <f>VLOOKUP($K16,#REF!,5,0)</f>
        <v>#REF!</v>
      </c>
      <c r="P16" s="23" t="e">
        <f>VLOOKUP($K16,#REF!,6,0)</f>
        <v>#REF!</v>
      </c>
      <c r="Q16" s="2" t="e">
        <f>VLOOKUP($K16,#REF!,7,0)</f>
        <v>#REF!</v>
      </c>
      <c r="R16" s="6">
        <f t="shared" si="1"/>
        <v>12.215</v>
      </c>
      <c r="S16" s="5">
        <f t="shared" si="2"/>
        <v>12.266999999999999</v>
      </c>
      <c r="T16" s="73">
        <f t="shared" si="3"/>
        <v>4.2570609905853134E-3</v>
      </c>
      <c r="U16" s="5">
        <f t="shared" si="4"/>
        <v>12.28</v>
      </c>
      <c r="V16" s="19">
        <v>12.28</v>
      </c>
      <c r="W16" s="19">
        <v>12.266999999999999</v>
      </c>
      <c r="X16" s="19">
        <v>12.63</v>
      </c>
      <c r="Y16" s="19">
        <v>12.215</v>
      </c>
      <c r="Z16" s="18"/>
      <c r="AA16" s="18"/>
      <c r="AB16" s="18"/>
      <c r="AC16" s="18"/>
      <c r="AD16" s="18"/>
      <c r="AE16" s="18"/>
      <c r="AF16" s="18"/>
      <c r="AG16" s="18"/>
      <c r="AH16" s="65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/>
    </row>
    <row r="17" spans="1:104" s="25" customFormat="1" ht="15.6" x14ac:dyDescent="0.3">
      <c r="A17" s="44">
        <f t="shared" si="5"/>
        <v>7</v>
      </c>
      <c r="B17" s="72" t="e">
        <f>IF($J17="DNF",0,VLOOKUP($K17,#REF!,8,0))</f>
        <v>#REF!</v>
      </c>
      <c r="C17" s="72" t="e">
        <f>IF($J17="DNF",0,VLOOKUP($K17,#REF!,9,0))</f>
        <v>#REF!</v>
      </c>
      <c r="D17" s="147" t="e">
        <f>IF(B17="X",VLOOKUP('Race 1'!$F17,#REF!,2,0),0)</f>
        <v>#REF!</v>
      </c>
      <c r="E17" s="147" t="e">
        <f>IF(C17="X",VLOOKUP('Race 1'!$G17,#REF!,2,0),0)</f>
        <v>#REF!</v>
      </c>
      <c r="F17" s="44">
        <f>COUNTIF($B$15:B17,"X")</f>
        <v>0</v>
      </c>
      <c r="G17" s="44">
        <f>COUNTIF($C$15:C17,"X")</f>
        <v>0</v>
      </c>
      <c r="H17"/>
      <c r="I17"/>
      <c r="J17" s="64">
        <v>3</v>
      </c>
      <c r="K17" s="24">
        <v>7</v>
      </c>
      <c r="L17" s="2" t="e">
        <f>VLOOKUP($K17,#REF!,2,0)</f>
        <v>#REF!</v>
      </c>
      <c r="M17" s="2" t="e">
        <f>VLOOKUP($K17,#REF!,3,0)</f>
        <v>#REF!</v>
      </c>
      <c r="N17" s="2" t="e">
        <f>VLOOKUP($K17,#REF!,4,0)</f>
        <v>#REF!</v>
      </c>
      <c r="O17" s="23" t="e">
        <f>VLOOKUP($K17,#REF!,5,0)</f>
        <v>#REF!</v>
      </c>
      <c r="P17" s="23" t="e">
        <f>VLOOKUP($K17,#REF!,6,0)</f>
        <v>#REF!</v>
      </c>
      <c r="Q17" s="2" t="e">
        <f>VLOOKUP($K17,#REF!,7,0)</f>
        <v>#REF!</v>
      </c>
      <c r="R17" s="6">
        <f t="shared" si="1"/>
        <v>12.231</v>
      </c>
      <c r="S17" s="5">
        <f t="shared" si="2"/>
        <v>12.231999999999999</v>
      </c>
      <c r="T17" s="73">
        <f t="shared" si="3"/>
        <v>8.1759463657873096E-5</v>
      </c>
      <c r="U17" s="5">
        <f t="shared" si="4"/>
        <v>12.332000000000001</v>
      </c>
      <c r="V17" s="5">
        <v>12.391</v>
      </c>
      <c r="W17" s="5">
        <v>12.548999999999999</v>
      </c>
      <c r="X17" s="5">
        <v>12.377000000000001</v>
      </c>
      <c r="Y17" s="5">
        <v>12.635999999999999</v>
      </c>
      <c r="Z17" s="5">
        <v>12.332000000000001</v>
      </c>
      <c r="AA17" s="5">
        <v>12.231999999999999</v>
      </c>
      <c r="AB17" s="5">
        <v>12.231</v>
      </c>
      <c r="AC17" s="5"/>
      <c r="AD17" s="5"/>
      <c r="AE17" s="5"/>
      <c r="AF17" s="5"/>
      <c r="AG17" s="5"/>
      <c r="AH17" s="122"/>
      <c r="AI17" s="16"/>
      <c r="AJ17" s="16"/>
      <c r="AK17" s="16"/>
      <c r="AL17" s="16"/>
      <c r="AM17" s="11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42"/>
    </row>
    <row r="18" spans="1:104" s="10" customFormat="1" ht="15.6" x14ac:dyDescent="0.3">
      <c r="A18" s="44">
        <f t="shared" si="5"/>
        <v>86</v>
      </c>
      <c r="B18" s="72" t="e">
        <f>IF($J18="DNF",0,VLOOKUP($K18,#REF!,8,0))</f>
        <v>#REF!</v>
      </c>
      <c r="C18" s="72" t="e">
        <f>IF($J18="DNF",0,VLOOKUP($K18,#REF!,9,0))</f>
        <v>#REF!</v>
      </c>
      <c r="D18" s="147" t="e">
        <f>IF(B18="X",VLOOKUP('Race 1'!$F18,#REF!,2,0),0)</f>
        <v>#REF!</v>
      </c>
      <c r="E18" s="147" t="e">
        <f>IF(C18="X",VLOOKUP('Race 1'!$G18,#REF!,2,0),0)</f>
        <v>#REF!</v>
      </c>
      <c r="F18" s="44">
        <f>COUNTIF($B$15:B18,"X")</f>
        <v>0</v>
      </c>
      <c r="G18" s="44">
        <f>COUNTIF($C$15:C18,"X")</f>
        <v>0</v>
      </c>
      <c r="H18"/>
      <c r="I18"/>
      <c r="J18" s="64">
        <v>4</v>
      </c>
      <c r="K18" s="29">
        <v>86</v>
      </c>
      <c r="L18" s="2" t="e">
        <f>VLOOKUP($K18,#REF!,2,0)</f>
        <v>#REF!</v>
      </c>
      <c r="M18" s="2" t="e">
        <f>VLOOKUP($K18,#REF!,3,0)</f>
        <v>#REF!</v>
      </c>
      <c r="N18" s="2" t="e">
        <f>VLOOKUP($K18,#REF!,4,0)</f>
        <v>#REF!</v>
      </c>
      <c r="O18" s="23" t="e">
        <f>VLOOKUP($K18,#REF!,5,0)</f>
        <v>#REF!</v>
      </c>
      <c r="P18" s="23" t="e">
        <f>VLOOKUP($K18,#REF!,6,0)</f>
        <v>#REF!</v>
      </c>
      <c r="Q18" s="2" t="e">
        <f>VLOOKUP($K18,#REF!,7,0)</f>
        <v>#REF!</v>
      </c>
      <c r="R18" s="6">
        <f t="shared" si="1"/>
        <v>12.4</v>
      </c>
      <c r="S18" s="5">
        <f t="shared" si="2"/>
        <v>12.505000000000001</v>
      </c>
      <c r="T18" s="73">
        <f t="shared" si="3"/>
        <v>8.4677419354839047E-3</v>
      </c>
      <c r="U18" s="5">
        <f t="shared" si="4"/>
        <v>12.529</v>
      </c>
      <c r="V18" s="5">
        <v>12.4</v>
      </c>
      <c r="W18" s="5">
        <v>12.641</v>
      </c>
      <c r="X18" s="5">
        <v>12.505000000000001</v>
      </c>
      <c r="Y18" s="5">
        <v>12.754</v>
      </c>
      <c r="Z18" s="5">
        <v>12.529</v>
      </c>
      <c r="AA18" s="5"/>
      <c r="AB18" s="5"/>
      <c r="AC18" s="5"/>
      <c r="AD18" s="5"/>
      <c r="AE18" s="5"/>
      <c r="AF18" s="5"/>
      <c r="AG18" s="5"/>
      <c r="AH18" s="119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</row>
    <row r="19" spans="1:104" s="10" customFormat="1" ht="15.6" x14ac:dyDescent="0.3">
      <c r="A19" s="44">
        <f t="shared" si="5"/>
        <v>169</v>
      </c>
      <c r="B19" s="72" t="e">
        <f>IF($J19="DNF",0,VLOOKUP($K19,#REF!,8,0))</f>
        <v>#REF!</v>
      </c>
      <c r="C19" s="72" t="e">
        <f>IF($J19="DNF",0,VLOOKUP($K19,#REF!,9,0))</f>
        <v>#REF!</v>
      </c>
      <c r="D19" s="147" t="e">
        <f>IF(B19="X",VLOOKUP('Race 1'!$F19,#REF!,2,0),0)</f>
        <v>#REF!</v>
      </c>
      <c r="E19" s="147" t="e">
        <f>IF(C19="X",VLOOKUP('Race 1'!$G19,#REF!,2,0),0)</f>
        <v>#REF!</v>
      </c>
      <c r="F19" s="44">
        <f>COUNTIF($B$15:B19,"X")</f>
        <v>0</v>
      </c>
      <c r="G19" s="44">
        <f>COUNTIF($C$15:C19,"X")</f>
        <v>0</v>
      </c>
      <c r="H19"/>
      <c r="I19"/>
      <c r="J19" s="64">
        <v>5</v>
      </c>
      <c r="K19" s="24">
        <v>169</v>
      </c>
      <c r="L19" s="2" t="e">
        <f>VLOOKUP($K19,#REF!,2,0)</f>
        <v>#REF!</v>
      </c>
      <c r="M19" s="2" t="e">
        <f>VLOOKUP($K19,#REF!,3,0)</f>
        <v>#REF!</v>
      </c>
      <c r="N19" s="2" t="e">
        <f>VLOOKUP($K19,#REF!,4,0)</f>
        <v>#REF!</v>
      </c>
      <c r="O19" s="23" t="e">
        <f>VLOOKUP($K19,#REF!,5,0)</f>
        <v>#REF!</v>
      </c>
      <c r="P19" s="23" t="e">
        <f>VLOOKUP($K19,#REF!,6,0)</f>
        <v>#REF!</v>
      </c>
      <c r="Q19" s="2" t="e">
        <f>VLOOKUP($K19,#REF!,7,0)</f>
        <v>#REF!</v>
      </c>
      <c r="R19" s="6">
        <f t="shared" si="1"/>
        <v>12.468</v>
      </c>
      <c r="S19" s="5">
        <f t="shared" si="2"/>
        <v>12.621</v>
      </c>
      <c r="T19" s="73">
        <f t="shared" si="3"/>
        <v>1.2271414821944215E-2</v>
      </c>
      <c r="U19" s="5">
        <f t="shared" si="4"/>
        <v>12.680999999999999</v>
      </c>
      <c r="V19" s="7">
        <v>12.468</v>
      </c>
      <c r="W19" s="7">
        <v>12.680999999999999</v>
      </c>
      <c r="X19" s="7">
        <v>12.621</v>
      </c>
      <c r="Y19" s="7"/>
      <c r="Z19" s="7"/>
      <c r="AA19" s="7"/>
      <c r="AB19" s="7"/>
      <c r="AC19" s="7"/>
      <c r="AD19" s="7"/>
      <c r="AE19" s="7"/>
      <c r="AF19" s="7"/>
      <c r="AG19" s="7"/>
      <c r="AH19" s="122"/>
      <c r="AI19" s="16"/>
      <c r="AJ19" s="16"/>
      <c r="AK19" s="16"/>
      <c r="AL19" s="16"/>
      <c r="AM19" s="11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1"/>
    </row>
    <row r="20" spans="1:104" s="10" customFormat="1" ht="15.6" x14ac:dyDescent="0.3">
      <c r="A20" s="44">
        <f t="shared" si="5"/>
        <v>65</v>
      </c>
      <c r="B20" s="72" t="e">
        <f>IF($J20="DNF",0,VLOOKUP($K20,#REF!,8,0))</f>
        <v>#REF!</v>
      </c>
      <c r="C20" s="72" t="e">
        <f>IF($J20="DNF",0,VLOOKUP($K20,#REF!,9,0))</f>
        <v>#REF!</v>
      </c>
      <c r="D20" s="147" t="e">
        <f>IF(B20="X",VLOOKUP('Race 1'!$F20,#REF!,2,0),0)</f>
        <v>#REF!</v>
      </c>
      <c r="E20" s="147" t="e">
        <f>IF(C20="X",VLOOKUP('Race 1'!$G20,#REF!,2,0),0)</f>
        <v>#REF!</v>
      </c>
      <c r="F20" s="44">
        <f>COUNTIF($B$15:B20,"X")</f>
        <v>0</v>
      </c>
      <c r="G20" s="44">
        <f>COUNTIF($C$15:C20,"X")</f>
        <v>0</v>
      </c>
      <c r="H20"/>
      <c r="I20"/>
      <c r="J20" s="64">
        <v>6</v>
      </c>
      <c r="K20" s="30">
        <v>65</v>
      </c>
      <c r="L20" s="2" t="e">
        <f>VLOOKUP($K20,#REF!,2,0)</f>
        <v>#REF!</v>
      </c>
      <c r="M20" s="2" t="e">
        <f>VLOOKUP($K20,#REF!,3,0)</f>
        <v>#REF!</v>
      </c>
      <c r="N20" s="2" t="e">
        <f>VLOOKUP($K20,#REF!,4,0)</f>
        <v>#REF!</v>
      </c>
      <c r="O20" s="23" t="e">
        <f>VLOOKUP($K20,#REF!,5,0)</f>
        <v>#REF!</v>
      </c>
      <c r="P20" s="23" t="e">
        <f>VLOOKUP($K20,#REF!,6,0)</f>
        <v>#REF!</v>
      </c>
      <c r="Q20" s="2" t="e">
        <f>VLOOKUP($K20,#REF!,7,0)</f>
        <v>#REF!</v>
      </c>
      <c r="R20" s="6">
        <f t="shared" si="1"/>
        <v>13.179</v>
      </c>
      <c r="S20" s="5">
        <f t="shared" si="2"/>
        <v>13.494999999999999</v>
      </c>
      <c r="T20" s="73">
        <f t="shared" si="3"/>
        <v>2.3977540025798539E-2</v>
      </c>
      <c r="U20" s="5">
        <f t="shared" si="4"/>
        <v>13.526999999999999</v>
      </c>
      <c r="V20" s="7">
        <v>13.494999999999999</v>
      </c>
      <c r="W20" s="7">
        <v>13.704000000000001</v>
      </c>
      <c r="X20" s="7">
        <v>14.250999999999999</v>
      </c>
      <c r="Y20" s="7">
        <v>13.746</v>
      </c>
      <c r="Z20" s="7">
        <v>13.526999999999999</v>
      </c>
      <c r="AA20" s="7">
        <v>13.634</v>
      </c>
      <c r="AB20" s="7">
        <v>13.179</v>
      </c>
      <c r="AC20" s="7"/>
      <c r="AD20" s="7"/>
      <c r="AE20" s="7"/>
      <c r="AF20" s="7"/>
      <c r="AG20" s="7"/>
      <c r="AH20" s="119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</row>
    <row r="21" spans="1:104" s="10" customFormat="1" ht="15.6" x14ac:dyDescent="0.3">
      <c r="A21" s="43"/>
      <c r="B21" s="43"/>
      <c r="C21" s="43"/>
      <c r="D21" s="148"/>
      <c r="E21" s="148"/>
      <c r="F21" s="43"/>
      <c r="G21" s="43"/>
      <c r="H21"/>
      <c r="I21"/>
      <c r="J21" s="160"/>
      <c r="K21" s="86"/>
      <c r="L21" s="161"/>
      <c r="M21" s="161"/>
      <c r="N21" s="86"/>
      <c r="O21" s="85"/>
      <c r="P21" s="85"/>
      <c r="Q21" s="86"/>
      <c r="R21" s="86"/>
      <c r="S21" s="86"/>
      <c r="T21" s="86"/>
      <c r="U21" s="86"/>
      <c r="V21" s="86"/>
      <c r="W21" s="86"/>
      <c r="X21" s="86"/>
      <c r="Y21" s="162"/>
      <c r="Z21" s="162"/>
      <c r="AA21" s="162"/>
      <c r="AB21" s="162"/>
      <c r="AC21" s="162"/>
      <c r="AD21" s="162"/>
      <c r="AE21" s="162"/>
      <c r="AF21" s="162"/>
      <c r="AG21" s="162"/>
      <c r="AH21" s="163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</row>
    <row r="22" spans="1:104" s="10" customFormat="1" ht="15.6" x14ac:dyDescent="0.3">
      <c r="A22" s="44">
        <f>K22</f>
        <v>13</v>
      </c>
      <c r="B22" s="72" t="e">
        <f>IF($J22="DNF",0,VLOOKUP($K22,#REF!,8,0))</f>
        <v>#REF!</v>
      </c>
      <c r="C22" s="72" t="e">
        <f>IF($J22="DNF",0,VLOOKUP($K22,#REF!,9,0))</f>
        <v>#REF!</v>
      </c>
      <c r="D22" s="147" t="e">
        <f>IF(B22="X",VLOOKUP('Race 1'!$F22,#REF!,2,0),0)</f>
        <v>#REF!</v>
      </c>
      <c r="E22" s="147" t="e">
        <f>IF(C22="X",VLOOKUP('Race 1'!$G22,#REF!,2,0),0)</f>
        <v>#REF!</v>
      </c>
      <c r="F22" s="44">
        <f>COUNTIF($B$22:B22,"X")</f>
        <v>0</v>
      </c>
      <c r="G22" s="44">
        <f>COUNTIF($C$22:C22,"X")</f>
        <v>0</v>
      </c>
      <c r="H22"/>
      <c r="I22"/>
      <c r="J22" s="64">
        <v>1</v>
      </c>
      <c r="K22" s="28">
        <v>13</v>
      </c>
      <c r="L22" s="2" t="e">
        <f>VLOOKUP($K22,#REF!,2,0)</f>
        <v>#REF!</v>
      </c>
      <c r="M22" s="2" t="e">
        <f>VLOOKUP($K22,#REF!,3,0)</f>
        <v>#REF!</v>
      </c>
      <c r="N22" s="2" t="e">
        <f>VLOOKUP($K22,#REF!,4,0)</f>
        <v>#REF!</v>
      </c>
      <c r="O22" s="23" t="e">
        <f>VLOOKUP($K22,#REF!,5,0)</f>
        <v>#REF!</v>
      </c>
      <c r="P22" s="23" t="e">
        <f>VLOOKUP($K22,#REF!,6,0)</f>
        <v>#REF!</v>
      </c>
      <c r="Q22" s="2" t="e">
        <f>VLOOKUP($K22,#REF!,7,0)</f>
        <v>#REF!</v>
      </c>
      <c r="R22" s="6">
        <f t="shared" si="1"/>
        <v>13.785</v>
      </c>
      <c r="S22" s="5">
        <f t="shared" si="2"/>
        <v>13.805999999999999</v>
      </c>
      <c r="T22" s="73">
        <f t="shared" si="3"/>
        <v>1.5233949945592325E-3</v>
      </c>
      <c r="U22" s="5">
        <f t="shared" si="4"/>
        <v>13.858000000000001</v>
      </c>
      <c r="V22" s="20">
        <v>14.74</v>
      </c>
      <c r="W22" s="20">
        <v>13.919</v>
      </c>
      <c r="X22" s="20">
        <v>13.858000000000001</v>
      </c>
      <c r="Y22" s="20">
        <v>14.093</v>
      </c>
      <c r="Z22" s="20">
        <v>14.119</v>
      </c>
      <c r="AA22" s="20">
        <v>13.805999999999999</v>
      </c>
      <c r="AB22" s="20">
        <v>14.004</v>
      </c>
      <c r="AC22" s="20">
        <v>13.785</v>
      </c>
      <c r="AD22" s="20">
        <v>14.145</v>
      </c>
      <c r="AE22" s="20"/>
      <c r="AF22" s="20"/>
      <c r="AG22" s="20"/>
      <c r="AH22" s="122"/>
      <c r="AI22" s="16"/>
      <c r="AJ22" s="16"/>
      <c r="AK22" s="16"/>
      <c r="AL22" s="16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</row>
    <row r="23" spans="1:104" s="10" customFormat="1" ht="15.6" x14ac:dyDescent="0.3">
      <c r="A23" s="44">
        <f>K23</f>
        <v>117</v>
      </c>
      <c r="B23" s="72" t="e">
        <f>IF($J23="DNF",0,VLOOKUP($K23,#REF!,8,0))</f>
        <v>#REF!</v>
      </c>
      <c r="C23" s="72" t="e">
        <f>IF($J23="DNF",0,VLOOKUP($K23,#REF!,9,0))</f>
        <v>#REF!</v>
      </c>
      <c r="D23" s="147" t="e">
        <f>IF(B23="X",VLOOKUP('Race 1'!$F23,#REF!,2,0),0)</f>
        <v>#REF!</v>
      </c>
      <c r="E23" s="147" t="e">
        <f>IF(C23="X",VLOOKUP('Race 1'!$G23,#REF!,2,0),0)</f>
        <v>#REF!</v>
      </c>
      <c r="F23" s="44">
        <f>COUNTIF($B$22:B23,"X")</f>
        <v>0</v>
      </c>
      <c r="G23" s="44">
        <f>COUNTIF($C$22:C23,"X")</f>
        <v>0</v>
      </c>
      <c r="H23"/>
      <c r="I23"/>
      <c r="J23" s="64">
        <v>2</v>
      </c>
      <c r="K23" s="24">
        <v>117</v>
      </c>
      <c r="L23" s="2" t="e">
        <f>VLOOKUP($K23,#REF!,2,0)</f>
        <v>#REF!</v>
      </c>
      <c r="M23" s="2" t="e">
        <f>VLOOKUP($K23,#REF!,3,0)</f>
        <v>#REF!</v>
      </c>
      <c r="N23" s="2" t="e">
        <f>VLOOKUP($K23,#REF!,4,0)</f>
        <v>#REF!</v>
      </c>
      <c r="O23" s="23" t="e">
        <f>VLOOKUP($K23,#REF!,5,0)</f>
        <v>#REF!</v>
      </c>
      <c r="P23" s="23" t="e">
        <f>VLOOKUP($K23,#REF!,6,0)</f>
        <v>#REF!</v>
      </c>
      <c r="Q23" s="2" t="e">
        <f>VLOOKUP($K23,#REF!,7,0)</f>
        <v>#REF!</v>
      </c>
      <c r="R23" s="6">
        <f t="shared" si="1"/>
        <v>14.919</v>
      </c>
      <c r="S23" s="5">
        <f t="shared" si="2"/>
        <v>14.923</v>
      </c>
      <c r="T23" s="73">
        <f t="shared" si="3"/>
        <v>2.6811448488501638E-4</v>
      </c>
      <c r="U23" s="5">
        <f t="shared" si="4"/>
        <v>14.996</v>
      </c>
      <c r="V23" s="20">
        <v>15.055999999999999</v>
      </c>
      <c r="W23" s="20">
        <v>14.923</v>
      </c>
      <c r="X23" s="20">
        <v>15.323</v>
      </c>
      <c r="Y23" s="20">
        <v>14.919</v>
      </c>
      <c r="Z23" s="20">
        <v>14.996</v>
      </c>
      <c r="AA23" s="20">
        <v>15.085000000000001</v>
      </c>
      <c r="AB23" s="20"/>
      <c r="AC23" s="20"/>
      <c r="AD23" s="20"/>
      <c r="AE23" s="20"/>
      <c r="AF23" s="20"/>
      <c r="AG23" s="20"/>
      <c r="AH23" s="121"/>
      <c r="AI23" s="14"/>
      <c r="AJ23" s="14"/>
      <c r="AK23" s="14"/>
      <c r="AL23" s="14"/>
      <c r="AM23" s="11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/>
    </row>
    <row r="24" spans="1:104" s="10" customFormat="1" ht="15.6" x14ac:dyDescent="0.3">
      <c r="A24" s="43"/>
      <c r="B24" s="43"/>
      <c r="C24" s="43"/>
      <c r="D24" s="148"/>
      <c r="E24" s="148"/>
      <c r="F24" s="43"/>
      <c r="G24" s="43"/>
      <c r="H24"/>
      <c r="I24"/>
      <c r="J24" s="160"/>
      <c r="K24" s="86"/>
      <c r="L24" s="161"/>
      <c r="M24" s="161"/>
      <c r="N24" s="86"/>
      <c r="O24" s="85"/>
      <c r="P24" s="85"/>
      <c r="Q24" s="86"/>
      <c r="R24" s="86"/>
      <c r="S24" s="86"/>
      <c r="T24" s="86"/>
      <c r="U24" s="86"/>
      <c r="V24" s="86"/>
      <c r="W24" s="86"/>
      <c r="X24" s="86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  <c r="AI24" s="14"/>
      <c r="AJ24" s="14"/>
      <c r="AK24" s="14"/>
      <c r="AL24" s="14"/>
      <c r="AM24" s="11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/>
    </row>
    <row r="25" spans="1:104" s="10" customFormat="1" ht="15.6" x14ac:dyDescent="0.3">
      <c r="A25" s="44">
        <f>K25</f>
        <v>57</v>
      </c>
      <c r="B25" s="72">
        <f>IF($J25="DNF",0,VLOOKUP($K25,#REF!,8,0))</f>
        <v>0</v>
      </c>
      <c r="C25" s="72">
        <f>IF($J25="DNF",0,VLOOKUP($K25,#REF!,9,0))</f>
        <v>0</v>
      </c>
      <c r="D25" s="147">
        <f>IF(B25="X",VLOOKUP('Race 1'!$F25,#REF!,2,0),0)</f>
        <v>0</v>
      </c>
      <c r="E25" s="147">
        <f>IF(C25="X",VLOOKUP('Race 1'!$G25,#REF!,2,0),0)</f>
        <v>0</v>
      </c>
      <c r="F25" s="44">
        <f>COUNTIF($B$25:B25,"X")</f>
        <v>0</v>
      </c>
      <c r="G25" s="44">
        <f>COUNTIF($C$25:C25,"X")</f>
        <v>0</v>
      </c>
      <c r="H25"/>
      <c r="I25"/>
      <c r="J25" s="123" t="s">
        <v>121</v>
      </c>
      <c r="K25" s="29">
        <v>57</v>
      </c>
      <c r="L25" s="2" t="e">
        <f>VLOOKUP($K25,#REF!,2,0)</f>
        <v>#REF!</v>
      </c>
      <c r="M25" s="2" t="e">
        <f>VLOOKUP($K25,#REF!,3,0)</f>
        <v>#REF!</v>
      </c>
      <c r="N25" s="2" t="e">
        <f>VLOOKUP($K25,#REF!,4,0)</f>
        <v>#REF!</v>
      </c>
      <c r="O25" s="23" t="e">
        <f>VLOOKUP($K25,#REF!,5,0)</f>
        <v>#REF!</v>
      </c>
      <c r="P25" s="23" t="e">
        <f>VLOOKUP($K25,#REF!,6,0)</f>
        <v>#REF!</v>
      </c>
      <c r="Q25" s="2" t="e">
        <f>VLOOKUP($K25,#REF!,7,0)</f>
        <v>#REF!</v>
      </c>
      <c r="R25" s="6">
        <f t="shared" si="1"/>
        <v>11.738</v>
      </c>
      <c r="S25" s="5">
        <f t="shared" si="2"/>
        <v>11.814</v>
      </c>
      <c r="T25" s="73">
        <f t="shared" si="3"/>
        <v>6.4746975634691183E-3</v>
      </c>
      <c r="U25" s="5" t="str">
        <f t="shared" si="4"/>
        <v>DNF</v>
      </c>
      <c r="V25" s="7">
        <v>11.814</v>
      </c>
      <c r="W25" s="7">
        <v>11.738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9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3"/>
    </row>
    <row r="26" spans="1:104" s="10" customFormat="1" ht="15.6" x14ac:dyDescent="0.3">
      <c r="A26" s="43"/>
      <c r="B26" s="43"/>
      <c r="C26" s="43"/>
      <c r="D26" s="148"/>
      <c r="E26" s="148"/>
      <c r="F26" s="43"/>
      <c r="G26" s="43"/>
      <c r="H26"/>
      <c r="I26"/>
      <c r="J26" s="160"/>
      <c r="K26" s="86"/>
      <c r="L26" s="161"/>
      <c r="M26" s="161"/>
      <c r="N26" s="86"/>
      <c r="O26" s="85"/>
      <c r="P26" s="85"/>
      <c r="Q26" s="86"/>
      <c r="R26" s="86"/>
      <c r="S26" s="86"/>
      <c r="T26" s="86"/>
      <c r="U26" s="86"/>
      <c r="V26" s="86"/>
      <c r="W26" s="86"/>
      <c r="X26" s="86"/>
      <c r="Y26" s="162"/>
      <c r="Z26" s="162"/>
      <c r="AA26" s="162"/>
      <c r="AB26" s="162"/>
      <c r="AC26" s="162"/>
      <c r="AD26" s="162"/>
      <c r="AE26" s="162"/>
      <c r="AF26" s="162"/>
      <c r="AG26" s="162"/>
      <c r="AH26" s="163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3"/>
    </row>
    <row r="27" spans="1:104" s="10" customFormat="1" ht="15.6" x14ac:dyDescent="0.3">
      <c r="A27" s="44">
        <f t="shared" ref="A27:A41" si="6">K27</f>
        <v>42</v>
      </c>
      <c r="B27" s="72" t="e">
        <f>IF($J27="DNF",0,VLOOKUP($K27,#REF!,8,0))</f>
        <v>#REF!</v>
      </c>
      <c r="C27" s="72" t="e">
        <f>IF($J27="DNF",0,VLOOKUP($K27,#REF!,9,0))</f>
        <v>#REF!</v>
      </c>
      <c r="D27" s="147" t="e">
        <f>IF(B27="X",VLOOKUP('Race 1'!$F27,#REF!,2,0),0)</f>
        <v>#REF!</v>
      </c>
      <c r="E27" s="147" t="e">
        <f>IF(C27="X",VLOOKUP('Race 1'!$G27,#REF!,2,0),0)</f>
        <v>#REF!</v>
      </c>
      <c r="F27" s="44">
        <f>COUNTIF($B$27:B27,"X")</f>
        <v>0</v>
      </c>
      <c r="G27" s="44">
        <f>COUNTIF($C$27:C27,"X")</f>
        <v>0</v>
      </c>
      <c r="H27"/>
      <c r="I27"/>
      <c r="J27" s="64">
        <v>1</v>
      </c>
      <c r="K27" s="24">
        <v>42</v>
      </c>
      <c r="L27" s="2" t="e">
        <f>VLOOKUP($K27,#REF!,2,0)</f>
        <v>#REF!</v>
      </c>
      <c r="M27" s="2" t="e">
        <f>VLOOKUP($K27,#REF!,3,0)</f>
        <v>#REF!</v>
      </c>
      <c r="N27" s="2" t="e">
        <f>VLOOKUP($K27,#REF!,4,0)</f>
        <v>#REF!</v>
      </c>
      <c r="O27" s="23" t="e">
        <f>VLOOKUP($K27,#REF!,5,0)</f>
        <v>#REF!</v>
      </c>
      <c r="P27" s="23" t="e">
        <f>VLOOKUP($K27,#REF!,6,0)</f>
        <v>#REF!</v>
      </c>
      <c r="Q27" s="2" t="e">
        <f>VLOOKUP($K27,#REF!,7,0)</f>
        <v>#REF!</v>
      </c>
      <c r="R27" s="6">
        <f t="shared" si="1"/>
        <v>12.391</v>
      </c>
      <c r="S27" s="5">
        <f t="shared" si="2"/>
        <v>12.52</v>
      </c>
      <c r="T27" s="73">
        <f t="shared" si="3"/>
        <v>1.0410782019207454E-2</v>
      </c>
      <c r="U27" s="5">
        <f t="shared" si="4"/>
        <v>12.566000000000001</v>
      </c>
      <c r="V27" s="17">
        <v>12.581</v>
      </c>
      <c r="W27" s="17">
        <v>12.52</v>
      </c>
      <c r="X27" s="17">
        <v>12.612</v>
      </c>
      <c r="Y27" s="17">
        <v>12.566000000000001</v>
      </c>
      <c r="Z27" s="17">
        <v>12.59</v>
      </c>
      <c r="AA27" s="17">
        <v>12.391</v>
      </c>
      <c r="AB27" s="17"/>
      <c r="AC27" s="17"/>
      <c r="AD27" s="17"/>
      <c r="AE27" s="17"/>
      <c r="AF27" s="17"/>
      <c r="AG27" s="17"/>
      <c r="AH27" s="119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/>
    </row>
    <row r="28" spans="1:104" s="3" customFormat="1" ht="15.6" x14ac:dyDescent="0.3">
      <c r="A28" s="44">
        <f t="shared" si="6"/>
        <v>17</v>
      </c>
      <c r="B28" s="72" t="e">
        <f>IF($J28="DNF",0,VLOOKUP($K28,#REF!,8,0))</f>
        <v>#REF!</v>
      </c>
      <c r="C28" s="72" t="e">
        <f>IF($J28="DNF",0,VLOOKUP($K28,#REF!,9,0))</f>
        <v>#REF!</v>
      </c>
      <c r="D28" s="147" t="e">
        <f>IF(B28="X",VLOOKUP('Race 1'!$F28,#REF!,2,0),0)</f>
        <v>#REF!</v>
      </c>
      <c r="E28" s="147" t="e">
        <f>IF(C28="X",VLOOKUP('Race 1'!$G28,#REF!,2,0),0)</f>
        <v>#REF!</v>
      </c>
      <c r="F28" s="44">
        <f>COUNTIF($B$27:B28,"X")</f>
        <v>0</v>
      </c>
      <c r="G28" s="44">
        <f>COUNTIF($C$27:C28,"X")</f>
        <v>0</v>
      </c>
      <c r="H28"/>
      <c r="I28"/>
      <c r="J28" s="64">
        <v>2</v>
      </c>
      <c r="K28" s="28">
        <v>17</v>
      </c>
      <c r="L28" s="2" t="e">
        <f>VLOOKUP($K28,#REF!,2,0)</f>
        <v>#REF!</v>
      </c>
      <c r="M28" s="2" t="e">
        <f>VLOOKUP($K28,#REF!,3,0)</f>
        <v>#REF!</v>
      </c>
      <c r="N28" s="2" t="e">
        <f>VLOOKUP($K28,#REF!,4,0)</f>
        <v>#REF!</v>
      </c>
      <c r="O28" s="23" t="e">
        <f>VLOOKUP($K28,#REF!,5,0)</f>
        <v>#REF!</v>
      </c>
      <c r="P28" s="23" t="e">
        <f>VLOOKUP($K28,#REF!,6,0)</f>
        <v>#REF!</v>
      </c>
      <c r="Q28" s="2" t="e">
        <f>VLOOKUP($K28,#REF!,7,0)</f>
        <v>#REF!</v>
      </c>
      <c r="R28" s="6">
        <f t="shared" si="1"/>
        <v>12.406000000000001</v>
      </c>
      <c r="S28" s="5">
        <f t="shared" si="2"/>
        <v>12.771000000000001</v>
      </c>
      <c r="T28" s="73">
        <f t="shared" si="3"/>
        <v>2.9421247783330662E-2</v>
      </c>
      <c r="U28" s="5">
        <f t="shared" si="4"/>
        <v>12.885</v>
      </c>
      <c r="V28" s="7">
        <v>13.076000000000001</v>
      </c>
      <c r="W28" s="7">
        <v>12.885</v>
      </c>
      <c r="X28" s="7">
        <v>12.771000000000001</v>
      </c>
      <c r="Y28" s="7">
        <v>12.927</v>
      </c>
      <c r="Z28" s="7">
        <v>12.406000000000001</v>
      </c>
      <c r="AA28" s="7"/>
      <c r="AB28" s="7"/>
      <c r="AC28" s="7"/>
      <c r="AD28" s="7"/>
      <c r="AE28" s="7"/>
      <c r="AF28" s="7"/>
      <c r="AG28" s="7"/>
      <c r="AH28" s="119"/>
      <c r="AI28" s="11"/>
      <c r="AJ28" s="11"/>
      <c r="AK28" s="11"/>
      <c r="AL28" s="11"/>
      <c r="AM28" s="11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/>
    </row>
    <row r="29" spans="1:104" s="10" customFormat="1" ht="15.6" x14ac:dyDescent="0.3">
      <c r="A29" s="44">
        <f t="shared" si="6"/>
        <v>35</v>
      </c>
      <c r="B29" s="72" t="e">
        <f>IF($J29="DNF",0,VLOOKUP($K29,#REF!,8,0))</f>
        <v>#REF!</v>
      </c>
      <c r="C29" s="72" t="e">
        <f>IF($J29="DNF",0,VLOOKUP($K29,#REF!,9,0))</f>
        <v>#REF!</v>
      </c>
      <c r="D29" s="147" t="e">
        <f>IF(B29="X",VLOOKUP('Race 1'!$F29,#REF!,2,0),0)</f>
        <v>#REF!</v>
      </c>
      <c r="E29" s="147" t="e">
        <f>IF(C29="X",VLOOKUP('Race 1'!$G29,#REF!,2,0),0)</f>
        <v>#REF!</v>
      </c>
      <c r="F29" s="44">
        <f>COUNTIF($B$27:B29,"X")</f>
        <v>0</v>
      </c>
      <c r="G29" s="44">
        <f>COUNTIF($C$27:C29,"X")</f>
        <v>0</v>
      </c>
      <c r="H29"/>
      <c r="I29"/>
      <c r="J29" s="64">
        <v>3</v>
      </c>
      <c r="K29" s="30">
        <v>35</v>
      </c>
      <c r="L29" s="2" t="e">
        <f>VLOOKUP($K29,#REF!,2,0)</f>
        <v>#REF!</v>
      </c>
      <c r="M29" s="2" t="e">
        <f>VLOOKUP($K29,#REF!,3,0)</f>
        <v>#REF!</v>
      </c>
      <c r="N29" s="2" t="e">
        <f>VLOOKUP($K29,#REF!,4,0)</f>
        <v>#REF!</v>
      </c>
      <c r="O29" s="23" t="e">
        <f>VLOOKUP($K29,#REF!,5,0)</f>
        <v>#REF!</v>
      </c>
      <c r="P29" s="23" t="e">
        <f>VLOOKUP($K29,#REF!,6,0)</f>
        <v>#REF!</v>
      </c>
      <c r="Q29" s="2" t="e">
        <f>VLOOKUP($K29,#REF!,7,0)</f>
        <v>#REF!</v>
      </c>
      <c r="R29" s="6">
        <f t="shared" si="1"/>
        <v>12.472</v>
      </c>
      <c r="S29" s="5">
        <f t="shared" si="2"/>
        <v>12.497999999999999</v>
      </c>
      <c r="T29" s="73">
        <f t="shared" si="3"/>
        <v>2.0846696600384704E-3</v>
      </c>
      <c r="U29" s="5">
        <f t="shared" si="4"/>
        <v>12.747999999999999</v>
      </c>
      <c r="V29" s="5">
        <v>12.497999999999999</v>
      </c>
      <c r="W29" s="5">
        <v>13.265000000000001</v>
      </c>
      <c r="X29" s="5">
        <v>12.942</v>
      </c>
      <c r="Y29" s="5">
        <v>12.792</v>
      </c>
      <c r="Z29" s="7">
        <v>12.472</v>
      </c>
      <c r="AA29" s="7">
        <v>12.747999999999999</v>
      </c>
      <c r="AB29" s="7"/>
      <c r="AC29" s="7"/>
      <c r="AD29" s="7"/>
      <c r="AE29" s="7"/>
      <c r="AF29" s="7"/>
      <c r="AG29" s="7"/>
      <c r="AH29" s="119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/>
    </row>
    <row r="30" spans="1:104" ht="15.6" x14ac:dyDescent="0.3">
      <c r="A30" s="44">
        <f t="shared" si="6"/>
        <v>27</v>
      </c>
      <c r="B30" s="72" t="e">
        <f>IF($J30="DNF",0,VLOOKUP($K30,#REF!,8,0))</f>
        <v>#REF!</v>
      </c>
      <c r="C30" s="72" t="e">
        <f>IF($J30="DNF",0,VLOOKUP($K30,#REF!,9,0))</f>
        <v>#REF!</v>
      </c>
      <c r="D30" s="147" t="e">
        <f>IF(B30="X",VLOOKUP('Race 1'!$F30,#REF!,2,0),0)</f>
        <v>#REF!</v>
      </c>
      <c r="E30" s="147" t="e">
        <f>IF(C30="X",VLOOKUP('Race 1'!$G30,#REF!,2,0),0)</f>
        <v>#REF!</v>
      </c>
      <c r="F30" s="44">
        <f>COUNTIF($B$27:B30,"X")</f>
        <v>0</v>
      </c>
      <c r="G30" s="44">
        <f>COUNTIF($C$27:C30,"X")</f>
        <v>0</v>
      </c>
      <c r="J30" s="64">
        <v>4</v>
      </c>
      <c r="K30" s="28">
        <v>27</v>
      </c>
      <c r="L30" s="2" t="e">
        <f>VLOOKUP($K30,#REF!,2,0)</f>
        <v>#REF!</v>
      </c>
      <c r="M30" s="2" t="e">
        <f>VLOOKUP($K30,#REF!,3,0)</f>
        <v>#REF!</v>
      </c>
      <c r="N30" s="2" t="e">
        <f>VLOOKUP($K30,#REF!,4,0)</f>
        <v>#REF!</v>
      </c>
      <c r="O30" s="23" t="e">
        <f>VLOOKUP($K30,#REF!,5,0)</f>
        <v>#REF!</v>
      </c>
      <c r="P30" s="23" t="e">
        <f>VLOOKUP($K30,#REF!,6,0)</f>
        <v>#REF!</v>
      </c>
      <c r="Q30" s="2" t="e">
        <f>VLOOKUP($K30,#REF!,7,0)</f>
        <v>#REF!</v>
      </c>
      <c r="R30" s="6">
        <f t="shared" si="1"/>
        <v>12.682</v>
      </c>
      <c r="S30" s="5">
        <f t="shared" si="2"/>
        <v>12.756</v>
      </c>
      <c r="T30" s="73">
        <f t="shared" si="3"/>
        <v>5.8350417915155215E-3</v>
      </c>
      <c r="U30" s="5">
        <f t="shared" si="4"/>
        <v>12.788</v>
      </c>
      <c r="V30" s="5">
        <v>12.682</v>
      </c>
      <c r="W30" s="5">
        <v>12.788</v>
      </c>
      <c r="X30" s="5">
        <v>12.794</v>
      </c>
      <c r="Y30" s="5">
        <v>12.971</v>
      </c>
      <c r="Z30" s="7">
        <v>12.756</v>
      </c>
      <c r="AA30" s="7"/>
      <c r="AB30" s="7"/>
      <c r="AC30" s="7"/>
      <c r="AD30" s="7"/>
      <c r="AE30" s="7"/>
      <c r="AF30" s="7"/>
      <c r="AG30" s="7"/>
      <c r="AH30" s="119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4" s="3" customFormat="1" ht="15.6" x14ac:dyDescent="0.3">
      <c r="A31" s="44">
        <f t="shared" si="6"/>
        <v>114</v>
      </c>
      <c r="B31" s="72" t="e">
        <f>IF($J31="DNF",0,VLOOKUP($K31,#REF!,8,0))</f>
        <v>#REF!</v>
      </c>
      <c r="C31" s="72" t="e">
        <f>IF($J31="DNF",0,VLOOKUP($K31,#REF!,9,0))</f>
        <v>#REF!</v>
      </c>
      <c r="D31" s="147" t="e">
        <f>IF(B31="X",VLOOKUP('Race 1'!$F31,#REF!,2,0),0)</f>
        <v>#REF!</v>
      </c>
      <c r="E31" s="147" t="e">
        <f>IF(C31="X",VLOOKUP('Race 1'!$G31,#REF!,2,0),0)</f>
        <v>#REF!</v>
      </c>
      <c r="F31" s="44">
        <f>COUNTIF($B$27:B31,"X")</f>
        <v>0</v>
      </c>
      <c r="G31" s="44">
        <f>COUNTIF($C$27:C31,"X")</f>
        <v>0</v>
      </c>
      <c r="H31"/>
      <c r="I31"/>
      <c r="J31" s="64">
        <v>5</v>
      </c>
      <c r="K31" s="28">
        <v>114</v>
      </c>
      <c r="L31" s="2" t="e">
        <f>VLOOKUP($K31,#REF!,2,0)</f>
        <v>#REF!</v>
      </c>
      <c r="M31" s="2" t="e">
        <f>VLOOKUP($K31,#REF!,3,0)</f>
        <v>#REF!</v>
      </c>
      <c r="N31" s="2" t="e">
        <f>VLOOKUP($K31,#REF!,4,0)</f>
        <v>#REF!</v>
      </c>
      <c r="O31" s="23" t="e">
        <f>VLOOKUP($K31,#REF!,5,0)</f>
        <v>#REF!</v>
      </c>
      <c r="P31" s="23" t="e">
        <f>VLOOKUP($K31,#REF!,6,0)</f>
        <v>#REF!</v>
      </c>
      <c r="Q31" s="2" t="e">
        <f>VLOOKUP($K31,#REF!,7,0)</f>
        <v>#REF!</v>
      </c>
      <c r="R31" s="6">
        <f t="shared" si="1"/>
        <v>12.787000000000001</v>
      </c>
      <c r="S31" s="5">
        <f t="shared" si="2"/>
        <v>12.923</v>
      </c>
      <c r="T31" s="73">
        <f t="shared" si="3"/>
        <v>1.0635801986392369E-2</v>
      </c>
      <c r="U31" s="5">
        <f t="shared" si="4"/>
        <v>13.211</v>
      </c>
      <c r="V31" s="19">
        <v>12.923</v>
      </c>
      <c r="W31" s="19">
        <v>13.211</v>
      </c>
      <c r="X31" s="19">
        <v>12.787000000000001</v>
      </c>
      <c r="Y31" s="19"/>
      <c r="Z31" s="18"/>
      <c r="AA31" s="18"/>
      <c r="AB31" s="18"/>
      <c r="AC31" s="18"/>
      <c r="AD31" s="18"/>
      <c r="AE31" s="18"/>
      <c r="AF31" s="18"/>
      <c r="AG31" s="18"/>
      <c r="AH31" s="65"/>
      <c r="AI31" s="11"/>
      <c r="AJ31" s="11"/>
      <c r="AK31" s="11"/>
      <c r="AL31" s="11"/>
      <c r="AM31" s="13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/>
    </row>
    <row r="32" spans="1:104" s="3" customFormat="1" ht="15.6" x14ac:dyDescent="0.3">
      <c r="A32" s="44">
        <f t="shared" si="6"/>
        <v>102</v>
      </c>
      <c r="B32" s="72" t="e">
        <f>IF($J32="DNF",0,VLOOKUP($K32,#REF!,8,0))</f>
        <v>#REF!</v>
      </c>
      <c r="C32" s="72" t="e">
        <f>IF($J32="DNF",0,VLOOKUP($K32,#REF!,9,0))</f>
        <v>#REF!</v>
      </c>
      <c r="D32" s="147" t="e">
        <f>IF(B32="X",VLOOKUP('Race 1'!$F32,#REF!,2,0),0)</f>
        <v>#REF!</v>
      </c>
      <c r="E32" s="147" t="e">
        <f>IF(C32="X",VLOOKUP('Race 1'!$G32,#REF!,2,0),0)</f>
        <v>#REF!</v>
      </c>
      <c r="F32" s="44">
        <f>COUNTIF($B$27:B32,"X")</f>
        <v>0</v>
      </c>
      <c r="G32" s="44">
        <f>COUNTIF($C$27:C32,"X")</f>
        <v>0</v>
      </c>
      <c r="H32"/>
      <c r="I32"/>
      <c r="J32" s="64">
        <v>6</v>
      </c>
      <c r="K32" s="29">
        <v>102</v>
      </c>
      <c r="L32" s="2" t="e">
        <f>VLOOKUP($K32,#REF!,2,0)</f>
        <v>#REF!</v>
      </c>
      <c r="M32" s="2" t="e">
        <f>VLOOKUP($K32,#REF!,3,0)</f>
        <v>#REF!</v>
      </c>
      <c r="N32" s="2" t="e">
        <f>VLOOKUP($K32,#REF!,4,0)</f>
        <v>#REF!</v>
      </c>
      <c r="O32" s="23" t="e">
        <f>VLOOKUP($K32,#REF!,5,0)</f>
        <v>#REF!</v>
      </c>
      <c r="P32" s="23" t="e">
        <f>VLOOKUP($K32,#REF!,6,0)</f>
        <v>#REF!</v>
      </c>
      <c r="Q32" s="2" t="e">
        <f>VLOOKUP($K32,#REF!,7,0)</f>
        <v>#REF!</v>
      </c>
      <c r="R32" s="6">
        <f t="shared" si="1"/>
        <v>12.884</v>
      </c>
      <c r="S32" s="5">
        <f t="shared" si="2"/>
        <v>13.093</v>
      </c>
      <c r="T32" s="73">
        <f t="shared" si="3"/>
        <v>1.6221670288730179E-2</v>
      </c>
      <c r="U32" s="5">
        <f t="shared" si="4"/>
        <v>13.121</v>
      </c>
      <c r="V32" s="7">
        <v>13.612</v>
      </c>
      <c r="W32" s="7">
        <v>13.121</v>
      </c>
      <c r="X32" s="7">
        <v>13.231999999999999</v>
      </c>
      <c r="Y32" s="7">
        <v>16.661999999999999</v>
      </c>
      <c r="Z32" s="7">
        <v>13.148</v>
      </c>
      <c r="AA32" s="7">
        <v>12.884</v>
      </c>
      <c r="AB32" s="7">
        <v>13.093</v>
      </c>
      <c r="AC32" s="7"/>
      <c r="AD32" s="7"/>
      <c r="AE32" s="7"/>
      <c r="AF32" s="7"/>
      <c r="AG32" s="7"/>
      <c r="AH32" s="119"/>
      <c r="AI32" s="11"/>
      <c r="AJ32" s="11"/>
      <c r="AK32" s="11"/>
      <c r="AL32" s="11"/>
      <c r="AM32" s="13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0"/>
    </row>
    <row r="33" spans="1:104" s="10" customFormat="1" ht="15.6" x14ac:dyDescent="0.3">
      <c r="A33" s="44">
        <f t="shared" si="6"/>
        <v>108</v>
      </c>
      <c r="B33" s="72" t="e">
        <f>IF($J33="DNF",0,VLOOKUP($K33,#REF!,8,0))</f>
        <v>#REF!</v>
      </c>
      <c r="C33" s="72" t="e">
        <f>IF($J33="DNF",0,VLOOKUP($K33,#REF!,9,0))</f>
        <v>#REF!</v>
      </c>
      <c r="D33" s="147" t="e">
        <f>IF(B33="X",VLOOKUP('Race 1'!$F33,#REF!,2,0),0)</f>
        <v>#REF!</v>
      </c>
      <c r="E33" s="147" t="e">
        <f>IF(C33="X",VLOOKUP('Race 1'!$G33,#REF!,2,0),0)</f>
        <v>#REF!</v>
      </c>
      <c r="F33" s="44">
        <f>COUNTIF($B$27:B33,"X")</f>
        <v>0</v>
      </c>
      <c r="G33" s="44">
        <f>COUNTIF($C$27:C33,"X")</f>
        <v>0</v>
      </c>
      <c r="H33"/>
      <c r="I33"/>
      <c r="J33" s="64">
        <v>7</v>
      </c>
      <c r="K33" s="24">
        <v>108</v>
      </c>
      <c r="L33" s="2" t="e">
        <f>VLOOKUP($K33,#REF!,2,0)</f>
        <v>#REF!</v>
      </c>
      <c r="M33" s="2" t="e">
        <f>VLOOKUP($K33,#REF!,3,0)</f>
        <v>#REF!</v>
      </c>
      <c r="N33" s="2" t="e">
        <f>VLOOKUP($K33,#REF!,4,0)</f>
        <v>#REF!</v>
      </c>
      <c r="O33" s="23" t="e">
        <f>VLOOKUP($K33,#REF!,5,0)</f>
        <v>#REF!</v>
      </c>
      <c r="P33" s="23" t="e">
        <f>VLOOKUP($K33,#REF!,6,0)</f>
        <v>#REF!</v>
      </c>
      <c r="Q33" s="2" t="e">
        <f>VLOOKUP($K33,#REF!,7,0)</f>
        <v>#REF!</v>
      </c>
      <c r="R33" s="6">
        <f t="shared" si="1"/>
        <v>13.212</v>
      </c>
      <c r="S33" s="5">
        <f t="shared" si="2"/>
        <v>13.387</v>
      </c>
      <c r="T33" s="73">
        <f t="shared" si="3"/>
        <v>1.324553436270063E-2</v>
      </c>
      <c r="U33" s="5">
        <f t="shared" si="4"/>
        <v>13.413</v>
      </c>
      <c r="V33" s="18">
        <v>13.981</v>
      </c>
      <c r="W33" s="18">
        <v>13.622999999999999</v>
      </c>
      <c r="X33" s="18">
        <v>14.516</v>
      </c>
      <c r="Y33" s="18">
        <v>13.602</v>
      </c>
      <c r="Z33" s="18">
        <v>13.212</v>
      </c>
      <c r="AA33" s="18">
        <v>13.413</v>
      </c>
      <c r="AB33" s="18">
        <v>13.387</v>
      </c>
      <c r="AC33" s="18" t="s">
        <v>118</v>
      </c>
      <c r="AD33" s="18"/>
      <c r="AE33" s="18"/>
      <c r="AF33" s="18"/>
      <c r="AG33" s="18"/>
      <c r="AH33" s="119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</row>
    <row r="34" spans="1:104" ht="15.6" x14ac:dyDescent="0.3">
      <c r="A34" s="44">
        <f t="shared" si="6"/>
        <v>61</v>
      </c>
      <c r="B34" s="72" t="e">
        <f>IF($J34="DNF",0,VLOOKUP($K34,#REF!,8,0))</f>
        <v>#REF!</v>
      </c>
      <c r="C34" s="72" t="e">
        <f>IF($J34="DNF",0,VLOOKUP($K34,#REF!,9,0))</f>
        <v>#REF!</v>
      </c>
      <c r="D34" s="147" t="e">
        <f>IF(B34="X",VLOOKUP('Race 1'!$F34,#REF!,2,0),0)</f>
        <v>#REF!</v>
      </c>
      <c r="E34" s="147" t="e">
        <f>IF(C34="X",VLOOKUP('Race 1'!$G34,#REF!,2,0),0)</f>
        <v>#REF!</v>
      </c>
      <c r="F34" s="44">
        <f>COUNTIF($B$27:B34,"X")</f>
        <v>0</v>
      </c>
      <c r="G34" s="44">
        <f>COUNTIF($C$27:C34,"X")</f>
        <v>0</v>
      </c>
      <c r="J34" s="64">
        <v>8</v>
      </c>
      <c r="K34" s="30">
        <v>61</v>
      </c>
      <c r="L34" s="2" t="e">
        <f>VLOOKUP($K34,#REF!,2,0)</f>
        <v>#REF!</v>
      </c>
      <c r="M34" s="2" t="e">
        <f>VLOOKUP($K34,#REF!,3,0)</f>
        <v>#REF!</v>
      </c>
      <c r="N34" s="2" t="e">
        <f>VLOOKUP($K34,#REF!,4,0)</f>
        <v>#REF!</v>
      </c>
      <c r="O34" s="23" t="e">
        <f>VLOOKUP($K34,#REF!,5,0)</f>
        <v>#REF!</v>
      </c>
      <c r="P34" s="23" t="e">
        <f>VLOOKUP($K34,#REF!,6,0)</f>
        <v>#REF!</v>
      </c>
      <c r="Q34" s="2" t="e">
        <f>VLOOKUP($K34,#REF!,7,0)</f>
        <v>#REF!</v>
      </c>
      <c r="R34" s="6">
        <f t="shared" si="1"/>
        <v>13.285</v>
      </c>
      <c r="S34" s="5">
        <f t="shared" si="2"/>
        <v>13.384</v>
      </c>
      <c r="T34" s="73">
        <f t="shared" si="3"/>
        <v>7.452013549115559E-3</v>
      </c>
      <c r="U34" s="5">
        <f t="shared" si="4"/>
        <v>13.387</v>
      </c>
      <c r="V34" s="7">
        <v>16.395</v>
      </c>
      <c r="W34" s="7">
        <v>13.885999999999999</v>
      </c>
      <c r="X34" s="7">
        <v>13.492000000000001</v>
      </c>
      <c r="Y34" s="7">
        <v>13.285</v>
      </c>
      <c r="Z34" s="7">
        <v>13.387</v>
      </c>
      <c r="AA34" s="7">
        <v>13.384</v>
      </c>
      <c r="AB34" s="7">
        <v>13.554</v>
      </c>
      <c r="AC34" s="7"/>
      <c r="AD34" s="7"/>
      <c r="AE34" s="7"/>
      <c r="AF34" s="7"/>
      <c r="AG34" s="7"/>
      <c r="AH34" s="120"/>
      <c r="AI34" s="13"/>
      <c r="AJ34" s="13"/>
      <c r="AK34" s="13"/>
      <c r="AL34" s="13"/>
      <c r="CZ34" s="10"/>
    </row>
    <row r="35" spans="1:104" ht="15.6" x14ac:dyDescent="0.3">
      <c r="A35" s="44">
        <f t="shared" si="6"/>
        <v>112</v>
      </c>
      <c r="B35" s="72" t="e">
        <f>IF($J35="DNF",0,VLOOKUP($K35,#REF!,8,0))</f>
        <v>#REF!</v>
      </c>
      <c r="C35" s="72" t="e">
        <f>IF($J35="DNF",0,VLOOKUP($K35,#REF!,9,0))</f>
        <v>#REF!</v>
      </c>
      <c r="D35" s="147" t="e">
        <f>IF(B35="X",VLOOKUP('Race 1'!$F35,#REF!,2,0),0)</f>
        <v>#REF!</v>
      </c>
      <c r="E35" s="147" t="e">
        <f>IF(C35="X",VLOOKUP('Race 1'!$G35,#REF!,2,0),0)</f>
        <v>#REF!</v>
      </c>
      <c r="F35" s="44">
        <f>COUNTIF($B$27:B35,"X")</f>
        <v>0</v>
      </c>
      <c r="G35" s="44">
        <f>COUNTIF($C$27:C35,"X")</f>
        <v>0</v>
      </c>
      <c r="J35" s="64">
        <v>9</v>
      </c>
      <c r="K35" s="24">
        <v>112</v>
      </c>
      <c r="L35" s="2" t="e">
        <f>VLOOKUP($K35,#REF!,2,0)</f>
        <v>#REF!</v>
      </c>
      <c r="M35" s="2" t="e">
        <f>VLOOKUP($K35,#REF!,3,0)</f>
        <v>#REF!</v>
      </c>
      <c r="N35" s="2" t="e">
        <f>VLOOKUP($K35,#REF!,4,0)</f>
        <v>#REF!</v>
      </c>
      <c r="O35" s="23" t="e">
        <f>VLOOKUP($K35,#REF!,5,0)</f>
        <v>#REF!</v>
      </c>
      <c r="P35" s="23" t="e">
        <f>VLOOKUP($K35,#REF!,6,0)</f>
        <v>#REF!</v>
      </c>
      <c r="Q35" s="2" t="e">
        <f>VLOOKUP($K35,#REF!,7,0)</f>
        <v>#REF!</v>
      </c>
      <c r="R35" s="6">
        <f t="shared" si="1"/>
        <v>13.750999999999999</v>
      </c>
      <c r="S35" s="5">
        <f t="shared" si="2"/>
        <v>13.808999999999999</v>
      </c>
      <c r="T35" s="73">
        <f t="shared" si="3"/>
        <v>4.2178750636317234E-3</v>
      </c>
      <c r="U35" s="5">
        <f t="shared" si="4"/>
        <v>13.846</v>
      </c>
      <c r="V35" s="18">
        <v>14.145</v>
      </c>
      <c r="W35" s="18">
        <v>13.846</v>
      </c>
      <c r="X35" s="18">
        <v>14.009</v>
      </c>
      <c r="Y35" s="18">
        <v>13.865</v>
      </c>
      <c r="Z35" s="19">
        <v>13.808999999999999</v>
      </c>
      <c r="AA35" s="19">
        <v>13.923</v>
      </c>
      <c r="AB35" s="19">
        <v>13.750999999999999</v>
      </c>
      <c r="AC35" s="19"/>
      <c r="AD35" s="19"/>
      <c r="AE35" s="19"/>
      <c r="AF35" s="19"/>
      <c r="AG35" s="19"/>
      <c r="AH35" s="121"/>
      <c r="AI35" s="14"/>
      <c r="AJ35" s="14"/>
      <c r="AK35" s="14"/>
      <c r="AL35" s="14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</row>
    <row r="36" spans="1:104" s="10" customFormat="1" ht="15.6" x14ac:dyDescent="0.3">
      <c r="A36" s="44">
        <f t="shared" si="6"/>
        <v>90</v>
      </c>
      <c r="B36" s="72" t="e">
        <f>IF($J36="DNF",0,VLOOKUP($K36,#REF!,8,0))</f>
        <v>#REF!</v>
      </c>
      <c r="C36" s="72" t="e">
        <f>IF($J36="DNF",0,VLOOKUP($K36,#REF!,9,0))</f>
        <v>#REF!</v>
      </c>
      <c r="D36" s="147" t="e">
        <f>IF(B36="X",VLOOKUP('Race 1'!$F36,#REF!,2,0),0)</f>
        <v>#REF!</v>
      </c>
      <c r="E36" s="147" t="e">
        <f>IF(C36="X",VLOOKUP('Race 1'!$G36,#REF!,2,0),0)</f>
        <v>#REF!</v>
      </c>
      <c r="F36" s="44">
        <f>COUNTIF($B$27:B36,"X")</f>
        <v>0</v>
      </c>
      <c r="G36" s="44">
        <f>COUNTIF($C$27:C36,"X")</f>
        <v>0</v>
      </c>
      <c r="H36"/>
      <c r="I36"/>
      <c r="J36" s="64">
        <v>10</v>
      </c>
      <c r="K36" s="29">
        <v>90</v>
      </c>
      <c r="L36" s="2" t="e">
        <f>VLOOKUP($K36,#REF!,2,0)</f>
        <v>#REF!</v>
      </c>
      <c r="M36" s="2" t="e">
        <f>VLOOKUP($K36,#REF!,3,0)</f>
        <v>#REF!</v>
      </c>
      <c r="N36" s="2" t="e">
        <f>VLOOKUP($K36,#REF!,4,0)</f>
        <v>#REF!</v>
      </c>
      <c r="O36" s="23" t="e">
        <f>VLOOKUP($K36,#REF!,5,0)</f>
        <v>#REF!</v>
      </c>
      <c r="P36" s="23" t="e">
        <f>VLOOKUP($K36,#REF!,6,0)</f>
        <v>#REF!</v>
      </c>
      <c r="Q36" s="2" t="e">
        <f>VLOOKUP($K36,#REF!,7,0)</f>
        <v>#REF!</v>
      </c>
      <c r="R36" s="6">
        <f t="shared" si="1"/>
        <v>13.763999999999999</v>
      </c>
      <c r="S36" s="5">
        <f t="shared" si="2"/>
        <v>13.788</v>
      </c>
      <c r="T36" s="73">
        <f t="shared" si="3"/>
        <v>1.7436791630340679E-3</v>
      </c>
      <c r="U36" s="5">
        <f t="shared" si="4"/>
        <v>13.807</v>
      </c>
      <c r="V36" s="7">
        <v>14.592000000000001</v>
      </c>
      <c r="W36" s="7">
        <v>14.813000000000001</v>
      </c>
      <c r="X36" s="7">
        <v>14.125999999999999</v>
      </c>
      <c r="Y36" s="7">
        <v>13.99</v>
      </c>
      <c r="Z36" s="7">
        <v>13.788</v>
      </c>
      <c r="AA36" s="7">
        <v>13.807</v>
      </c>
      <c r="AB36" s="7">
        <v>13.763999999999999</v>
      </c>
      <c r="AC36" s="7"/>
      <c r="AD36" s="7"/>
      <c r="AE36" s="7"/>
      <c r="AF36" s="7"/>
      <c r="AG36" s="7"/>
      <c r="AH36" s="120"/>
      <c r="AI36" s="13"/>
      <c r="AJ36" s="13"/>
      <c r="AK36" s="13"/>
      <c r="AL36" s="13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/>
    </row>
    <row r="37" spans="1:104" ht="15.6" x14ac:dyDescent="0.3">
      <c r="A37" s="44">
        <f t="shared" si="6"/>
        <v>89</v>
      </c>
      <c r="B37" s="72" t="e">
        <f>IF($J37="DNF",0,VLOOKUP($K37,#REF!,8,0))</f>
        <v>#REF!</v>
      </c>
      <c r="C37" s="72" t="e">
        <f>IF($J37="DNF",0,VLOOKUP($K37,#REF!,9,0))</f>
        <v>#REF!</v>
      </c>
      <c r="D37" s="147" t="e">
        <f>IF(B37="X",VLOOKUP('Race 1'!$F37,#REF!,2,0),0)</f>
        <v>#REF!</v>
      </c>
      <c r="E37" s="147" t="e">
        <f>IF(C37="X",VLOOKUP('Race 1'!$G37,#REF!,2,0),0)</f>
        <v>#REF!</v>
      </c>
      <c r="F37" s="44">
        <f>COUNTIF($B$27:B37,"X")</f>
        <v>0</v>
      </c>
      <c r="G37" s="44">
        <f>COUNTIF($C$27:C37,"X")</f>
        <v>0</v>
      </c>
      <c r="J37" s="64">
        <v>11</v>
      </c>
      <c r="K37" s="29">
        <v>89</v>
      </c>
      <c r="L37" s="2" t="e">
        <f>VLOOKUP($K37,#REF!,2,0)</f>
        <v>#REF!</v>
      </c>
      <c r="M37" s="2" t="e">
        <f>VLOOKUP($K37,#REF!,3,0)</f>
        <v>#REF!</v>
      </c>
      <c r="N37" s="2" t="e">
        <f>VLOOKUP($K37,#REF!,4,0)</f>
        <v>#REF!</v>
      </c>
      <c r="O37" s="23" t="e">
        <f>VLOOKUP($K37,#REF!,5,0)</f>
        <v>#REF!</v>
      </c>
      <c r="P37" s="23" t="e">
        <f>VLOOKUP($K37,#REF!,6,0)</f>
        <v>#REF!</v>
      </c>
      <c r="Q37" s="2" t="e">
        <f>VLOOKUP($K37,#REF!,7,0)</f>
        <v>#REF!</v>
      </c>
      <c r="R37" s="6">
        <f t="shared" si="1"/>
        <v>13.837</v>
      </c>
      <c r="S37" s="5">
        <f t="shared" si="2"/>
        <v>13.941000000000001</v>
      </c>
      <c r="T37" s="73">
        <f t="shared" si="3"/>
        <v>7.516080075160872E-3</v>
      </c>
      <c r="U37" s="5">
        <f t="shared" si="4"/>
        <v>14.066000000000001</v>
      </c>
      <c r="V37" s="7">
        <v>14.195</v>
      </c>
      <c r="W37" s="7">
        <v>13.941000000000001</v>
      </c>
      <c r="X37" s="7">
        <v>14.173</v>
      </c>
      <c r="Y37" s="7">
        <v>14.403</v>
      </c>
      <c r="Z37" s="7">
        <v>14.247</v>
      </c>
      <c r="AA37" s="7">
        <v>14.066000000000001</v>
      </c>
      <c r="AB37" s="7">
        <v>13.837</v>
      </c>
      <c r="AC37" s="7"/>
      <c r="AD37" s="7"/>
      <c r="AE37" s="7"/>
      <c r="AF37" s="7"/>
      <c r="AG37" s="7"/>
      <c r="AH37" s="119"/>
    </row>
    <row r="38" spans="1:104" s="10" customFormat="1" ht="15.6" x14ac:dyDescent="0.3">
      <c r="A38" s="44">
        <f t="shared" si="6"/>
        <v>53</v>
      </c>
      <c r="B38" s="72" t="e">
        <f>IF($J38="DNF",0,VLOOKUP($K38,#REF!,8,0))</f>
        <v>#REF!</v>
      </c>
      <c r="C38" s="72" t="e">
        <f>IF($J38="DNF",0,VLOOKUP($K38,#REF!,9,0))</f>
        <v>#REF!</v>
      </c>
      <c r="D38" s="147" t="e">
        <f>IF(B38="X",VLOOKUP('Race 1'!$F38,#REF!,2,0),0)</f>
        <v>#REF!</v>
      </c>
      <c r="E38" s="147" t="e">
        <f>IF(C38="X",VLOOKUP('Race 1'!$G38,#REF!,2,0),0)</f>
        <v>#REF!</v>
      </c>
      <c r="F38" s="44">
        <f>COUNTIF($B$27:B38,"X")</f>
        <v>0</v>
      </c>
      <c r="G38" s="44">
        <f>COUNTIF($C$27:C38,"X")</f>
        <v>0</v>
      </c>
      <c r="H38"/>
      <c r="I38"/>
      <c r="J38" s="64">
        <v>12</v>
      </c>
      <c r="K38" s="30">
        <v>53</v>
      </c>
      <c r="L38" s="2" t="e">
        <f>VLOOKUP($K38,#REF!,2,0)</f>
        <v>#REF!</v>
      </c>
      <c r="M38" s="2" t="e">
        <f>VLOOKUP($K38,#REF!,3,0)</f>
        <v>#REF!</v>
      </c>
      <c r="N38" s="2" t="e">
        <f>VLOOKUP($K38,#REF!,4,0)</f>
        <v>#REF!</v>
      </c>
      <c r="O38" s="23" t="e">
        <f>VLOOKUP($K38,#REF!,5,0)</f>
        <v>#REF!</v>
      </c>
      <c r="P38" s="23" t="e">
        <f>VLOOKUP($K38,#REF!,6,0)</f>
        <v>#REF!</v>
      </c>
      <c r="Q38" s="2" t="e">
        <f>VLOOKUP($K38,#REF!,7,0)</f>
        <v>#REF!</v>
      </c>
      <c r="R38" s="6">
        <f t="shared" si="1"/>
        <v>13.867000000000001</v>
      </c>
      <c r="S38" s="5">
        <f t="shared" si="2"/>
        <v>13.874000000000001</v>
      </c>
      <c r="T38" s="73">
        <f t="shared" si="3"/>
        <v>5.0479555779906773E-4</v>
      </c>
      <c r="U38" s="5">
        <f t="shared" si="4"/>
        <v>13.954000000000001</v>
      </c>
      <c r="V38" s="5">
        <v>13.986000000000001</v>
      </c>
      <c r="W38" s="5">
        <v>14.023999999999999</v>
      </c>
      <c r="X38" s="5">
        <v>13.954000000000001</v>
      </c>
      <c r="Y38" s="5">
        <v>14.045999999999999</v>
      </c>
      <c r="Z38" s="5">
        <v>13.867000000000001</v>
      </c>
      <c r="AA38" s="5">
        <v>14.506</v>
      </c>
      <c r="AB38" s="5">
        <v>13.874000000000001</v>
      </c>
      <c r="AC38" s="5"/>
      <c r="AD38" s="5"/>
      <c r="AE38" s="5"/>
      <c r="AF38" s="5"/>
      <c r="AG38" s="5"/>
      <c r="AH38" s="122"/>
      <c r="AI38" s="16"/>
      <c r="AJ38" s="16"/>
      <c r="AK38" s="16"/>
      <c r="AL38" s="16"/>
      <c r="AM38" s="11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</row>
    <row r="39" spans="1:104" ht="15.6" x14ac:dyDescent="0.3">
      <c r="A39" s="44">
        <f t="shared" si="6"/>
        <v>120</v>
      </c>
      <c r="B39" s="72" t="e">
        <f>IF($J39="DNF",0,VLOOKUP($K39,#REF!,8,0))</f>
        <v>#REF!</v>
      </c>
      <c r="C39" s="72" t="e">
        <f>IF($J39="DNF",0,VLOOKUP($K39,#REF!,9,0))</f>
        <v>#REF!</v>
      </c>
      <c r="D39" s="147" t="e">
        <f>IF(B39="X",VLOOKUP('Race 1'!$F39,#REF!,2,0),0)</f>
        <v>#REF!</v>
      </c>
      <c r="E39" s="147" t="e">
        <f>IF(C39="X",VLOOKUP('Race 1'!$G39,#REF!,2,0),0)</f>
        <v>#REF!</v>
      </c>
      <c r="F39" s="44">
        <f>COUNTIF($B$27:B39,"X")</f>
        <v>0</v>
      </c>
      <c r="G39" s="44">
        <f>COUNTIF($C$27:C39,"X")</f>
        <v>0</v>
      </c>
      <c r="J39" s="64">
        <v>13</v>
      </c>
      <c r="K39" s="31">
        <v>120</v>
      </c>
      <c r="L39" s="2" t="e">
        <f>VLOOKUP($K39,#REF!,2,0)</f>
        <v>#REF!</v>
      </c>
      <c r="M39" s="2" t="e">
        <f>VLOOKUP($K39,#REF!,3,0)</f>
        <v>#REF!</v>
      </c>
      <c r="N39" s="2" t="e">
        <f>VLOOKUP($K39,#REF!,4,0)</f>
        <v>#REF!</v>
      </c>
      <c r="O39" s="23" t="e">
        <f>VLOOKUP($K39,#REF!,5,0)</f>
        <v>#REF!</v>
      </c>
      <c r="P39" s="23" t="e">
        <f>VLOOKUP($K39,#REF!,6,0)</f>
        <v>#REF!</v>
      </c>
      <c r="Q39" s="2" t="e">
        <f>VLOOKUP($K39,#REF!,7,0)</f>
        <v>#REF!</v>
      </c>
      <c r="R39" s="6">
        <f t="shared" si="1"/>
        <v>14.555099999999999</v>
      </c>
      <c r="S39" s="5">
        <f t="shared" si="2"/>
        <v>16.547000000000001</v>
      </c>
      <c r="T39" s="73">
        <f t="shared" si="3"/>
        <v>0.13685237476898141</v>
      </c>
      <c r="U39" s="5">
        <f t="shared" si="4"/>
        <v>18.777000000000001</v>
      </c>
      <c r="V39" s="21">
        <v>16.547000000000001</v>
      </c>
      <c r="W39" s="202">
        <v>14.555099999999999</v>
      </c>
      <c r="X39" s="21">
        <v>18.777000000000001</v>
      </c>
      <c r="Y39" s="21"/>
      <c r="Z39" s="21"/>
      <c r="AA39" s="21"/>
      <c r="AB39" s="21"/>
      <c r="AC39" s="21"/>
      <c r="AD39" s="21"/>
      <c r="AE39" s="21"/>
      <c r="AF39" s="21"/>
      <c r="AG39" s="21"/>
      <c r="AH39" s="122"/>
      <c r="AI39" s="16"/>
      <c r="AJ39" s="16"/>
      <c r="AK39" s="16"/>
      <c r="AL39" s="16"/>
      <c r="AM39" s="16"/>
    </row>
    <row r="40" spans="1:104" ht="15.6" x14ac:dyDescent="0.3">
      <c r="A40" s="44">
        <f t="shared" si="6"/>
        <v>110</v>
      </c>
      <c r="B40" s="72" t="e">
        <f>IF($J40="DNF",0,VLOOKUP($K40,#REF!,8,0))</f>
        <v>#REF!</v>
      </c>
      <c r="C40" s="72" t="e">
        <f>IF($J40="DNF",0,VLOOKUP($K40,#REF!,9,0))</f>
        <v>#REF!</v>
      </c>
      <c r="D40" s="147" t="e">
        <f>IF(B40="X",VLOOKUP('Race 1'!$F40,#REF!,2,0),0)</f>
        <v>#REF!</v>
      </c>
      <c r="E40" s="147" t="e">
        <f>IF(C40="X",VLOOKUP('Race 1'!$G40,#REF!,2,0),0)</f>
        <v>#REF!</v>
      </c>
      <c r="F40" s="44">
        <f>COUNTIF($B$27:B40,"X")</f>
        <v>0</v>
      </c>
      <c r="G40" s="44">
        <f>COUNTIF($C$27:C40,"X")</f>
        <v>0</v>
      </c>
      <c r="J40" s="64">
        <v>14</v>
      </c>
      <c r="K40" s="28">
        <v>110</v>
      </c>
      <c r="L40" s="2" t="e">
        <f>VLOOKUP($K40,#REF!,2,0)</f>
        <v>#REF!</v>
      </c>
      <c r="M40" s="2" t="e">
        <f>VLOOKUP($K40,#REF!,3,0)</f>
        <v>#REF!</v>
      </c>
      <c r="N40" s="2" t="e">
        <f>VLOOKUP($K40,#REF!,4,0)</f>
        <v>#REF!</v>
      </c>
      <c r="O40" s="23" t="e">
        <f>VLOOKUP($K40,#REF!,5,0)</f>
        <v>#REF!</v>
      </c>
      <c r="P40" s="23" t="e">
        <f>VLOOKUP($K40,#REF!,6,0)</f>
        <v>#REF!</v>
      </c>
      <c r="Q40" s="2" t="e">
        <f>VLOOKUP($K40,#REF!,7,0)</f>
        <v>#REF!</v>
      </c>
      <c r="R40" s="6">
        <f t="shared" si="1"/>
        <v>14.765000000000001</v>
      </c>
      <c r="S40" s="5">
        <f t="shared" si="2"/>
        <v>14.878</v>
      </c>
      <c r="T40" s="73">
        <f t="shared" si="3"/>
        <v>7.6532339993226912E-3</v>
      </c>
      <c r="U40" s="5">
        <f t="shared" si="4"/>
        <v>15.031000000000001</v>
      </c>
      <c r="V40" s="19">
        <v>17.73</v>
      </c>
      <c r="W40" s="19">
        <v>15.202999999999999</v>
      </c>
      <c r="X40" s="19">
        <v>15.769</v>
      </c>
      <c r="Y40" s="19">
        <v>14.765000000000001</v>
      </c>
      <c r="Z40" s="18">
        <v>14.878</v>
      </c>
      <c r="AA40" s="18">
        <v>15.031000000000001</v>
      </c>
      <c r="AB40" s="18"/>
      <c r="AC40" s="18"/>
      <c r="AD40" s="18"/>
      <c r="AE40" s="18"/>
      <c r="AF40" s="18"/>
      <c r="AG40" s="18"/>
      <c r="AH40" s="65"/>
      <c r="CZ40" s="10"/>
    </row>
    <row r="41" spans="1:104" s="10" customFormat="1" ht="15.6" x14ac:dyDescent="0.3">
      <c r="A41" s="44">
        <f t="shared" si="6"/>
        <v>111</v>
      </c>
      <c r="B41" s="72">
        <f>IF($J41="DNF",0,VLOOKUP($K41,#REF!,8,0))</f>
        <v>0</v>
      </c>
      <c r="C41" s="72">
        <f>IF($J41="DNF",0,VLOOKUP($K41,#REF!,9,0))</f>
        <v>0</v>
      </c>
      <c r="D41" s="147">
        <f>IF(B41="X",VLOOKUP('Race 1'!$F41,#REF!,2,0),0)</f>
        <v>0</v>
      </c>
      <c r="E41" s="147">
        <f>IF(C41="X",VLOOKUP('Race 1'!$G41,#REF!,2,0),0)</f>
        <v>0</v>
      </c>
      <c r="F41" s="44">
        <f>COUNTIF($B$27:B41,"X")</f>
        <v>0</v>
      </c>
      <c r="G41" s="44">
        <f>COUNTIF($C$27:C41,"X")</f>
        <v>0</v>
      </c>
      <c r="H41"/>
      <c r="I41"/>
      <c r="J41" s="64" t="s">
        <v>121</v>
      </c>
      <c r="K41" s="24">
        <v>111</v>
      </c>
      <c r="L41" s="2" t="e">
        <f>VLOOKUP($K41,#REF!,2,0)</f>
        <v>#REF!</v>
      </c>
      <c r="M41" s="2" t="e">
        <f>VLOOKUP($K41,#REF!,3,0)</f>
        <v>#REF!</v>
      </c>
      <c r="N41" s="2" t="e">
        <f>VLOOKUP($K41,#REF!,4,0)</f>
        <v>#REF!</v>
      </c>
      <c r="O41" s="23" t="e">
        <f>VLOOKUP($K41,#REF!,5,0)</f>
        <v>#REF!</v>
      </c>
      <c r="P41" s="23" t="e">
        <f>VLOOKUP($K41,#REF!,6,0)</f>
        <v>#REF!</v>
      </c>
      <c r="Q41" s="2" t="e">
        <f>VLOOKUP($K41,#REF!,7,0)</f>
        <v>#REF!</v>
      </c>
      <c r="R41" s="6">
        <f t="shared" si="1"/>
        <v>22.913</v>
      </c>
      <c r="S41" s="5" t="str">
        <f t="shared" si="2"/>
        <v>DNF</v>
      </c>
      <c r="T41" s="73" t="e">
        <f t="shared" si="3"/>
        <v>#VALUE!</v>
      </c>
      <c r="U41" s="5" t="str">
        <f t="shared" si="4"/>
        <v>DNF</v>
      </c>
      <c r="V41" s="18">
        <v>22.913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65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</row>
    <row r="42" spans="1:104" s="10" customFormat="1" ht="15.6" x14ac:dyDescent="0.3">
      <c r="A42" s="43"/>
      <c r="B42" s="43"/>
      <c r="C42" s="43"/>
      <c r="D42" s="148"/>
      <c r="E42" s="148"/>
      <c r="F42" s="43"/>
      <c r="G42" s="43"/>
      <c r="H42"/>
      <c r="I42"/>
      <c r="J42" s="160"/>
      <c r="K42" s="86"/>
      <c r="L42" s="161"/>
      <c r="M42" s="161"/>
      <c r="N42" s="86"/>
      <c r="O42" s="85"/>
      <c r="P42" s="85"/>
      <c r="Q42" s="86"/>
      <c r="R42" s="86"/>
      <c r="S42" s="86"/>
      <c r="T42" s="86"/>
      <c r="U42" s="86"/>
      <c r="V42" s="86"/>
      <c r="W42" s="86"/>
      <c r="X42" s="86"/>
      <c r="Y42" s="162"/>
      <c r="Z42" s="162"/>
      <c r="AA42" s="162"/>
      <c r="AB42" s="162"/>
      <c r="AC42" s="162"/>
      <c r="AD42" s="162"/>
      <c r="AE42" s="162"/>
      <c r="AF42" s="162"/>
      <c r="AG42" s="162"/>
      <c r="AH42" s="163"/>
      <c r="AI42" s="11"/>
      <c r="AJ42" s="11"/>
      <c r="AK42" s="11"/>
      <c r="AL42" s="11"/>
      <c r="AM42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</row>
    <row r="43" spans="1:104" ht="15.6" x14ac:dyDescent="0.3">
      <c r="A43" s="44">
        <f>K43</f>
        <v>127</v>
      </c>
      <c r="B43" s="72" t="e">
        <f>IF($J43="DNF",0,VLOOKUP($K43,#REF!,8,0))</f>
        <v>#REF!</v>
      </c>
      <c r="C43" s="72" t="e">
        <f>IF($J43="DNF",0,VLOOKUP($K43,#REF!,9,0))</f>
        <v>#REF!</v>
      </c>
      <c r="D43" s="147" t="e">
        <f>IF(B43="X",VLOOKUP('Race 1'!$F43,#REF!,2,0),0)</f>
        <v>#REF!</v>
      </c>
      <c r="E43" s="147" t="e">
        <f>IF(C43="X",VLOOKUP('Race 1'!$G43,#REF!,2,0),0)</f>
        <v>#REF!</v>
      </c>
      <c r="F43" s="44">
        <f>COUNTIF($B$43:B43,"X")</f>
        <v>0</v>
      </c>
      <c r="G43" s="44">
        <f>COUNTIF($C$43:C43,"X")</f>
        <v>0</v>
      </c>
      <c r="J43" s="64">
        <v>1</v>
      </c>
      <c r="K43" s="31">
        <v>127</v>
      </c>
      <c r="L43" s="2" t="e">
        <f>VLOOKUP($K43,#REF!,2,0)</f>
        <v>#REF!</v>
      </c>
      <c r="M43" s="2" t="e">
        <f>VLOOKUP($K43,#REF!,3,0)</f>
        <v>#REF!</v>
      </c>
      <c r="N43" s="2" t="e">
        <f>VLOOKUP($K43,#REF!,4,0)</f>
        <v>#REF!</v>
      </c>
      <c r="O43" s="23" t="e">
        <f>VLOOKUP($K43,#REF!,5,0)</f>
        <v>#REF!</v>
      </c>
      <c r="P43" s="23" t="e">
        <f>VLOOKUP($K43,#REF!,6,0)</f>
        <v>#REF!</v>
      </c>
      <c r="Q43" s="2" t="e">
        <f>VLOOKUP($K43,#REF!,7,0)</f>
        <v>#REF!</v>
      </c>
      <c r="R43" s="6">
        <f t="shared" si="1"/>
        <v>11.090999999999999</v>
      </c>
      <c r="S43" s="5">
        <f t="shared" si="2"/>
        <v>11.536</v>
      </c>
      <c r="T43" s="73">
        <f t="shared" si="3"/>
        <v>4.0122621945721783E-2</v>
      </c>
      <c r="U43" s="5">
        <f t="shared" si="4"/>
        <v>11.693</v>
      </c>
      <c r="V43" s="21" t="s">
        <v>108</v>
      </c>
      <c r="W43" s="21">
        <v>11.536</v>
      </c>
      <c r="X43" s="21">
        <v>11.693</v>
      </c>
      <c r="Y43" s="21">
        <v>11.92</v>
      </c>
      <c r="Z43" s="21">
        <v>11.090999999999999</v>
      </c>
      <c r="AA43" s="21"/>
      <c r="AB43" s="21"/>
      <c r="AC43" s="21"/>
      <c r="AD43" s="21"/>
      <c r="AE43" s="21"/>
      <c r="AF43" s="21"/>
      <c r="AG43" s="21"/>
      <c r="AH43" s="65"/>
      <c r="AM43"/>
    </row>
    <row r="44" spans="1:104" s="10" customFormat="1" ht="15.6" x14ac:dyDescent="0.3">
      <c r="A44" s="44">
        <f>K44</f>
        <v>105</v>
      </c>
      <c r="B44" s="72" t="e">
        <f>IF($J44="DNF",0,VLOOKUP($K44,#REF!,8,0))</f>
        <v>#REF!</v>
      </c>
      <c r="C44" s="72" t="e">
        <f>IF($J44="DNF",0,VLOOKUP($K44,#REF!,9,0))</f>
        <v>#REF!</v>
      </c>
      <c r="D44" s="147" t="e">
        <f>IF(B44="X",VLOOKUP('Race 1'!$F44,#REF!,2,0),0)</f>
        <v>#REF!</v>
      </c>
      <c r="E44" s="147" t="e">
        <f>IF(C44="X",VLOOKUP('Race 1'!$G44,#REF!,2,0),0)</f>
        <v>#REF!</v>
      </c>
      <c r="F44" s="44">
        <f>COUNTIF($B$43:B44,"X")</f>
        <v>0</v>
      </c>
      <c r="G44" s="44">
        <f>COUNTIF($C$43:C44,"X")</f>
        <v>0</v>
      </c>
      <c r="H44"/>
      <c r="I44"/>
      <c r="J44" s="64">
        <v>2</v>
      </c>
      <c r="K44" s="31">
        <v>105</v>
      </c>
      <c r="L44" s="2" t="e">
        <f>VLOOKUP($K44,#REF!,2,0)</f>
        <v>#REF!</v>
      </c>
      <c r="M44" s="2" t="e">
        <f>VLOOKUP($K44,#REF!,3,0)</f>
        <v>#REF!</v>
      </c>
      <c r="N44" s="2" t="e">
        <f>VLOOKUP($K44,#REF!,4,0)</f>
        <v>#REF!</v>
      </c>
      <c r="O44" s="23" t="e">
        <f>VLOOKUP($K44,#REF!,5,0)</f>
        <v>#REF!</v>
      </c>
      <c r="P44" s="23" t="e">
        <f>VLOOKUP($K44,#REF!,6,0)</f>
        <v>#REF!</v>
      </c>
      <c r="Q44" s="2" t="e">
        <f>VLOOKUP($K44,#REF!,7,0)</f>
        <v>#REF!</v>
      </c>
      <c r="R44" s="6">
        <f t="shared" si="1"/>
        <v>12.708</v>
      </c>
      <c r="S44" s="5">
        <f t="shared" si="2"/>
        <v>13.226000000000001</v>
      </c>
      <c r="T44" s="73">
        <f t="shared" si="3"/>
        <v>4.0761724897702287E-2</v>
      </c>
      <c r="U44" s="5">
        <f t="shared" si="4"/>
        <v>13.391999999999999</v>
      </c>
      <c r="V44" s="22">
        <v>13.391999999999999</v>
      </c>
      <c r="W44" s="22">
        <v>13.226000000000001</v>
      </c>
      <c r="X44" s="22" t="s">
        <v>113</v>
      </c>
      <c r="Y44" s="22">
        <v>12.708</v>
      </c>
      <c r="Z44" s="22"/>
      <c r="AA44" s="22"/>
      <c r="AB44" s="22"/>
      <c r="AC44" s="22"/>
      <c r="AD44" s="22"/>
      <c r="AE44" s="22"/>
      <c r="AF44" s="22"/>
      <c r="AG44" s="22"/>
      <c r="AH44" s="120"/>
      <c r="AI44" s="13"/>
      <c r="AJ44" s="13"/>
      <c r="AK44" s="13"/>
      <c r="AL44" s="13"/>
      <c r="AM44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</row>
    <row r="45" spans="1:104" ht="15.6" x14ac:dyDescent="0.3">
      <c r="A45" s="44">
        <f>K45</f>
        <v>23</v>
      </c>
      <c r="B45" s="72" t="e">
        <f>IF($J45="DNF",0,VLOOKUP($K45,#REF!,8,0))</f>
        <v>#REF!</v>
      </c>
      <c r="C45" s="72" t="e">
        <f>IF($J45="DNF",0,VLOOKUP($K45,#REF!,9,0))</f>
        <v>#REF!</v>
      </c>
      <c r="D45" s="147" t="e">
        <f>IF(B45="X",VLOOKUP('Race 1'!$F45,#REF!,2,0),0)</f>
        <v>#REF!</v>
      </c>
      <c r="E45" s="147" t="e">
        <f>IF(C45="X",VLOOKUP('Race 1'!$G45,#REF!,2,0),0)</f>
        <v>#REF!</v>
      </c>
      <c r="F45" s="44">
        <f>COUNTIF($B$43:B45,"X")</f>
        <v>0</v>
      </c>
      <c r="G45" s="44">
        <f>COUNTIF($C$43:C45,"X")</f>
        <v>0</v>
      </c>
      <c r="J45" s="64">
        <v>3</v>
      </c>
      <c r="K45" s="29">
        <v>23</v>
      </c>
      <c r="L45" s="2" t="e">
        <f>VLOOKUP($K45,#REF!,2,0)</f>
        <v>#REF!</v>
      </c>
      <c r="M45" s="2" t="e">
        <f>VLOOKUP($K45,#REF!,3,0)</f>
        <v>#REF!</v>
      </c>
      <c r="N45" s="2" t="e">
        <f>VLOOKUP($K45,#REF!,4,0)</f>
        <v>#REF!</v>
      </c>
      <c r="O45" s="23" t="e">
        <f>VLOOKUP($K45,#REF!,5,0)</f>
        <v>#REF!</v>
      </c>
      <c r="P45" s="23" t="e">
        <f>VLOOKUP($K45,#REF!,6,0)</f>
        <v>#REF!</v>
      </c>
      <c r="Q45" s="2" t="e">
        <f>VLOOKUP($K45,#REF!,7,0)</f>
        <v>#REF!</v>
      </c>
      <c r="R45" s="6">
        <f t="shared" si="1"/>
        <v>13.81</v>
      </c>
      <c r="S45" s="5">
        <f t="shared" si="2"/>
        <v>13.847</v>
      </c>
      <c r="T45" s="73">
        <f t="shared" si="3"/>
        <v>2.6792179580013781E-3</v>
      </c>
      <c r="U45" s="5">
        <f t="shared" si="4"/>
        <v>13.872999999999999</v>
      </c>
      <c r="V45" s="5">
        <v>14.289</v>
      </c>
      <c r="W45" s="5">
        <v>13.932</v>
      </c>
      <c r="X45" s="5">
        <v>13.943</v>
      </c>
      <c r="Y45" s="5">
        <v>13.81</v>
      </c>
      <c r="Z45" s="5">
        <v>13.88</v>
      </c>
      <c r="AA45" s="5">
        <v>13.872999999999999</v>
      </c>
      <c r="AB45" s="5">
        <v>13.847</v>
      </c>
      <c r="AC45" s="5">
        <v>13.926</v>
      </c>
      <c r="AD45" s="5"/>
      <c r="AE45" s="5"/>
      <c r="AF45" s="5"/>
      <c r="AG45" s="5"/>
      <c r="AH45" s="119"/>
      <c r="AM45"/>
      <c r="CZ45" s="25"/>
    </row>
    <row r="46" spans="1:104" ht="15.6" x14ac:dyDescent="0.3">
      <c r="A46" s="44">
        <f>K46</f>
        <v>84</v>
      </c>
      <c r="B46" s="72" t="e">
        <f>IF($J46="DNF",0,VLOOKUP($K46,#REF!,8,0))</f>
        <v>#REF!</v>
      </c>
      <c r="C46" s="72" t="e">
        <f>IF($J46="DNF",0,VLOOKUP($K46,#REF!,9,0))</f>
        <v>#REF!</v>
      </c>
      <c r="D46" s="147" t="e">
        <f>IF(B46="X",VLOOKUP('Race 1'!$F46,#REF!,2,0),0)</f>
        <v>#REF!</v>
      </c>
      <c r="E46" s="147" t="e">
        <f>IF(C46="X",VLOOKUP('Race 1'!$G46,#REF!,2,0),0)</f>
        <v>#REF!</v>
      </c>
      <c r="F46" s="44">
        <f>COUNTIF($B$43:B46,"X")</f>
        <v>0</v>
      </c>
      <c r="G46" s="44">
        <f>COUNTIF($C$43:C46,"X")</f>
        <v>0</v>
      </c>
      <c r="J46" s="64">
        <v>4</v>
      </c>
      <c r="K46" s="29">
        <v>84</v>
      </c>
      <c r="L46" s="2" t="e">
        <f>VLOOKUP($K46,#REF!,2,0)</f>
        <v>#REF!</v>
      </c>
      <c r="M46" s="2" t="e">
        <f>VLOOKUP($K46,#REF!,3,0)</f>
        <v>#REF!</v>
      </c>
      <c r="N46" s="2" t="e">
        <f>VLOOKUP($K46,#REF!,4,0)</f>
        <v>#REF!</v>
      </c>
      <c r="O46" s="23" t="e">
        <f>VLOOKUP($K46,#REF!,5,0)</f>
        <v>#REF!</v>
      </c>
      <c r="P46" s="23" t="e">
        <f>VLOOKUP($K46,#REF!,6,0)</f>
        <v>#REF!</v>
      </c>
      <c r="Q46" s="2" t="e">
        <f>VLOOKUP($K46,#REF!,7,0)</f>
        <v>#REF!</v>
      </c>
      <c r="R46" s="6">
        <f t="shared" si="1"/>
        <v>14.962999999999999</v>
      </c>
      <c r="S46" s="5">
        <f t="shared" si="2"/>
        <v>15.023</v>
      </c>
      <c r="T46" s="73">
        <f t="shared" si="3"/>
        <v>4.0098910646261107E-3</v>
      </c>
      <c r="U46" s="5">
        <f t="shared" si="4"/>
        <v>15.336</v>
      </c>
      <c r="V46" s="7">
        <v>16.324000000000002</v>
      </c>
      <c r="W46" s="7">
        <v>15.435</v>
      </c>
      <c r="X46" s="7">
        <v>15.023</v>
      </c>
      <c r="Y46" s="7">
        <v>15.757999999999999</v>
      </c>
      <c r="Z46" s="5">
        <v>15.602</v>
      </c>
      <c r="AA46" s="5">
        <v>15.506</v>
      </c>
      <c r="AB46" s="5">
        <v>15.336</v>
      </c>
      <c r="AC46" s="5">
        <v>14.962999999999999</v>
      </c>
      <c r="AD46" s="5"/>
      <c r="AE46" s="5"/>
      <c r="AF46" s="5"/>
      <c r="AG46" s="5"/>
      <c r="AH46" s="119"/>
      <c r="AM46"/>
      <c r="CZ46" s="10"/>
    </row>
    <row r="47" spans="1:104" ht="15.6" x14ac:dyDescent="0.3">
      <c r="A47" s="44">
        <f>K47</f>
        <v>60</v>
      </c>
      <c r="B47" s="72" t="e">
        <f>IF($J47="DNF",0,VLOOKUP($K47,#REF!,8,0))</f>
        <v>#REF!</v>
      </c>
      <c r="C47" s="72" t="e">
        <f>IF($J47="DNF",0,VLOOKUP($K47,#REF!,9,0))</f>
        <v>#REF!</v>
      </c>
      <c r="D47" s="147" t="e">
        <f>IF(B47="X",VLOOKUP('Race 1'!$F47,#REF!,2,0),0)</f>
        <v>#REF!</v>
      </c>
      <c r="E47" s="147" t="e">
        <f>IF(C47="X",VLOOKUP('Race 1'!$G47,#REF!,2,0),0)</f>
        <v>#REF!</v>
      </c>
      <c r="F47" s="44">
        <f>COUNTIF($B$43:B47,"X")</f>
        <v>0</v>
      </c>
      <c r="G47" s="44">
        <f>COUNTIF($C$43:C47,"X")</f>
        <v>0</v>
      </c>
      <c r="J47" s="64">
        <v>5</v>
      </c>
      <c r="K47" s="29">
        <v>60</v>
      </c>
      <c r="L47" s="2" t="e">
        <f>VLOOKUP($K47,#REF!,2,0)</f>
        <v>#REF!</v>
      </c>
      <c r="M47" s="2" t="e">
        <f>VLOOKUP($K47,#REF!,3,0)</f>
        <v>#REF!</v>
      </c>
      <c r="N47" s="2" t="e">
        <f>VLOOKUP($K47,#REF!,4,0)</f>
        <v>#REF!</v>
      </c>
      <c r="O47" s="23" t="e">
        <f>VLOOKUP($K47,#REF!,5,0)</f>
        <v>#REF!</v>
      </c>
      <c r="P47" s="23" t="e">
        <f>VLOOKUP($K47,#REF!,6,0)</f>
        <v>#REF!</v>
      </c>
      <c r="Q47" s="2" t="e">
        <f>VLOOKUP($K47,#REF!,7,0)</f>
        <v>#REF!</v>
      </c>
      <c r="R47" s="6">
        <f t="shared" si="1"/>
        <v>15.577999999999999</v>
      </c>
      <c r="S47" s="5">
        <f t="shared" si="2"/>
        <v>15.673999999999999</v>
      </c>
      <c r="T47" s="73">
        <f t="shared" si="3"/>
        <v>6.1625369110283792E-3</v>
      </c>
      <c r="U47" s="5">
        <f t="shared" si="4"/>
        <v>15.717000000000001</v>
      </c>
      <c r="V47" s="5">
        <v>15.9</v>
      </c>
      <c r="W47" s="5">
        <v>15.736000000000001</v>
      </c>
      <c r="X47" s="5">
        <v>15.983000000000001</v>
      </c>
      <c r="Y47" s="5">
        <v>15.577999999999999</v>
      </c>
      <c r="Z47" s="5">
        <v>15.673999999999999</v>
      </c>
      <c r="AA47" s="5">
        <v>15.888</v>
      </c>
      <c r="AB47" s="5">
        <v>15.853</v>
      </c>
      <c r="AC47" s="5">
        <v>15.792999999999999</v>
      </c>
      <c r="AD47" s="5">
        <v>15.717000000000001</v>
      </c>
      <c r="AE47" s="5"/>
      <c r="AF47" s="5"/>
      <c r="AG47" s="5"/>
      <c r="AH47" s="120"/>
      <c r="AI47" s="13"/>
      <c r="AJ47" s="13"/>
      <c r="AK47" s="13"/>
      <c r="AL47" s="13"/>
      <c r="AM47"/>
      <c r="CZ47" s="3"/>
    </row>
    <row r="48" spans="1:104" ht="15.6" x14ac:dyDescent="0.3">
      <c r="A48" s="43"/>
      <c r="B48" s="43"/>
      <c r="C48" s="43"/>
      <c r="D48" s="148"/>
      <c r="E48" s="148"/>
      <c r="F48" s="43"/>
      <c r="G48" s="43"/>
      <c r="J48" s="160"/>
      <c r="K48" s="86"/>
      <c r="L48" s="161"/>
      <c r="M48" s="161"/>
      <c r="N48" s="86"/>
      <c r="O48" s="85"/>
      <c r="P48" s="85"/>
      <c r="Q48" s="86"/>
      <c r="R48" s="86"/>
      <c r="S48" s="86"/>
      <c r="T48" s="86"/>
      <c r="U48" s="86"/>
      <c r="V48" s="86"/>
      <c r="W48" s="86"/>
      <c r="X48" s="86"/>
      <c r="Y48" s="162"/>
      <c r="Z48" s="162"/>
      <c r="AA48" s="162"/>
      <c r="AB48" s="162"/>
      <c r="AC48" s="162"/>
      <c r="AD48" s="162"/>
      <c r="AE48" s="162"/>
      <c r="AF48" s="162"/>
      <c r="AG48" s="162"/>
      <c r="AH48" s="163"/>
      <c r="AM48"/>
    </row>
    <row r="49" spans="1:104" ht="15.6" x14ac:dyDescent="0.3">
      <c r="A49" s="44">
        <f>K49</f>
        <v>43</v>
      </c>
      <c r="B49" s="72" t="e">
        <f>IF($J49="DNF",0,VLOOKUP($K49,#REF!,8,0))</f>
        <v>#REF!</v>
      </c>
      <c r="C49" s="72" t="e">
        <f>IF($J49="DNF",0,VLOOKUP($K49,#REF!,9,0))</f>
        <v>#REF!</v>
      </c>
      <c r="D49" s="147" t="e">
        <f>IF(B49="X",VLOOKUP('Race 1'!$F49,#REF!,2,0),0)</f>
        <v>#REF!</v>
      </c>
      <c r="E49" s="147" t="e">
        <f>IF(C49="X",VLOOKUP('Race 1'!$G49,#REF!,2,0),0)</f>
        <v>#REF!</v>
      </c>
      <c r="F49" s="44">
        <f>COUNTIF($B$49:B49,"X")</f>
        <v>0</v>
      </c>
      <c r="G49" s="44">
        <f>COUNTIF($C$49:C49,"X")</f>
        <v>0</v>
      </c>
      <c r="J49" s="64">
        <v>1</v>
      </c>
      <c r="K49" s="29">
        <v>43</v>
      </c>
      <c r="L49" s="2" t="e">
        <f>VLOOKUP($K49,#REF!,2,0)</f>
        <v>#REF!</v>
      </c>
      <c r="M49" s="2" t="e">
        <f>VLOOKUP($K49,#REF!,3,0)</f>
        <v>#REF!</v>
      </c>
      <c r="N49" s="2" t="e">
        <f>VLOOKUP($K49,#REF!,4,0)</f>
        <v>#REF!</v>
      </c>
      <c r="O49" s="23" t="e">
        <f>VLOOKUP($K49,#REF!,5,0)</f>
        <v>#REF!</v>
      </c>
      <c r="P49" s="23" t="e">
        <f>VLOOKUP($K49,#REF!,6,0)</f>
        <v>#REF!</v>
      </c>
      <c r="Q49" s="2" t="e">
        <f>VLOOKUP($K49,#REF!,7,0)</f>
        <v>#REF!</v>
      </c>
      <c r="R49" s="6">
        <f t="shared" si="1"/>
        <v>13.659000000000001</v>
      </c>
      <c r="S49" s="5">
        <f t="shared" si="2"/>
        <v>13.752000000000001</v>
      </c>
      <c r="T49" s="73">
        <f t="shared" si="3"/>
        <v>6.8086975620469999E-3</v>
      </c>
      <c r="U49" s="5">
        <f t="shared" si="4"/>
        <v>13.861000000000001</v>
      </c>
      <c r="V49" s="7">
        <v>13.659000000000001</v>
      </c>
      <c r="W49" s="7">
        <v>15.103999999999999</v>
      </c>
      <c r="X49" s="7">
        <v>14.183</v>
      </c>
      <c r="Y49" s="7">
        <v>13.869</v>
      </c>
      <c r="Z49" s="5">
        <v>13.752000000000001</v>
      </c>
      <c r="AA49" s="5">
        <v>14.315</v>
      </c>
      <c r="AB49" s="5">
        <v>14.010999999999999</v>
      </c>
      <c r="AC49" s="5">
        <v>13.917999999999999</v>
      </c>
      <c r="AD49" s="5">
        <v>13.861000000000001</v>
      </c>
      <c r="AE49" s="5"/>
      <c r="AF49" s="5"/>
      <c r="AG49" s="5"/>
      <c r="AH49" s="120"/>
      <c r="AI49" s="13"/>
      <c r="AJ49" s="13"/>
      <c r="AK49" s="13"/>
      <c r="AL49" s="13"/>
      <c r="AM49"/>
      <c r="CZ49" s="10"/>
    </row>
    <row r="50" spans="1:104" ht="15.6" x14ac:dyDescent="0.3">
      <c r="A50" s="44">
        <f>K50</f>
        <v>40</v>
      </c>
      <c r="B50" s="72" t="e">
        <f>IF($J50="DNF",0,VLOOKUP($K50,#REF!,8,0))</f>
        <v>#REF!</v>
      </c>
      <c r="C50" s="72" t="e">
        <f>IF($J50="DNF",0,VLOOKUP($K50,#REF!,9,0))</f>
        <v>#REF!</v>
      </c>
      <c r="D50" s="147" t="e">
        <f>IF(B50="X",VLOOKUP('Race 1'!$F50,#REF!,2,0),0)</f>
        <v>#REF!</v>
      </c>
      <c r="E50" s="147" t="e">
        <f>IF(C50="X",VLOOKUP('Race 1'!$G50,#REF!,2,0),0)</f>
        <v>#REF!</v>
      </c>
      <c r="F50" s="44">
        <f>COUNTIF($B$49:B50,"X")</f>
        <v>0</v>
      </c>
      <c r="G50" s="44">
        <f>COUNTIF($C$49:C50,"X")</f>
        <v>0</v>
      </c>
      <c r="J50" s="64">
        <v>2</v>
      </c>
      <c r="K50" s="28">
        <v>40</v>
      </c>
      <c r="L50" s="2" t="e">
        <f>VLOOKUP($K50,#REF!,2,0)</f>
        <v>#REF!</v>
      </c>
      <c r="M50" s="2" t="e">
        <f>VLOOKUP($K50,#REF!,3,0)</f>
        <v>#REF!</v>
      </c>
      <c r="N50" s="2" t="e">
        <f>VLOOKUP($K50,#REF!,4,0)</f>
        <v>#REF!</v>
      </c>
      <c r="O50" s="23" t="e">
        <f>VLOOKUP($K50,#REF!,5,0)</f>
        <v>#REF!</v>
      </c>
      <c r="P50" s="23" t="e">
        <f>VLOOKUP($K50,#REF!,6,0)</f>
        <v>#REF!</v>
      </c>
      <c r="Q50" s="2" t="e">
        <f>VLOOKUP($K50,#REF!,7,0)</f>
        <v>#REF!</v>
      </c>
      <c r="R50" s="6">
        <f t="shared" si="1"/>
        <v>14.036</v>
      </c>
      <c r="S50" s="5">
        <f t="shared" si="2"/>
        <v>14.462</v>
      </c>
      <c r="T50" s="73">
        <f t="shared" si="3"/>
        <v>3.0350527215730991E-2</v>
      </c>
      <c r="U50" s="5">
        <f t="shared" si="4"/>
        <v>19.568999999999999</v>
      </c>
      <c r="V50" s="5">
        <v>14.036</v>
      </c>
      <c r="W50" s="5">
        <v>21.722999999999999</v>
      </c>
      <c r="X50" s="5">
        <v>14.462</v>
      </c>
      <c r="Y50" s="5">
        <v>19.568999999999999</v>
      </c>
      <c r="Z50" s="5"/>
      <c r="AA50" s="5"/>
      <c r="AB50" s="5"/>
      <c r="AC50" s="5"/>
      <c r="AD50" s="5"/>
      <c r="AE50" s="5"/>
      <c r="AF50" s="5"/>
      <c r="AG50" s="5"/>
      <c r="AH50" s="122"/>
      <c r="AI50" s="16"/>
      <c r="AJ50" s="16"/>
      <c r="AK50" s="16"/>
      <c r="AL50" s="16"/>
      <c r="AM50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0"/>
    </row>
    <row r="51" spans="1:104" ht="15.6" x14ac:dyDescent="0.3">
      <c r="A51" s="44">
        <f>K51</f>
        <v>124</v>
      </c>
      <c r="B51" s="72" t="e">
        <f>IF($J51="DNF",0,VLOOKUP($K51,#REF!,8,0))</f>
        <v>#REF!</v>
      </c>
      <c r="C51" s="72" t="e">
        <f>IF($J51="DNF",0,VLOOKUP($K51,#REF!,9,0))</f>
        <v>#REF!</v>
      </c>
      <c r="D51" s="147" t="e">
        <f>IF(B51="X",VLOOKUP('Race 1'!$F51,#REF!,2,0),0)</f>
        <v>#REF!</v>
      </c>
      <c r="E51" s="147" t="e">
        <f>IF(C51="X",VLOOKUP('Race 1'!$G51,#REF!,2,0),0)</f>
        <v>#REF!</v>
      </c>
      <c r="F51" s="44">
        <f>COUNTIF($B$49:B51,"X")</f>
        <v>0</v>
      </c>
      <c r="G51" s="44">
        <f>COUNTIF($C$49:C51,"X")</f>
        <v>0</v>
      </c>
      <c r="J51" s="64" t="s">
        <v>122</v>
      </c>
      <c r="K51" s="24">
        <v>124</v>
      </c>
      <c r="L51" s="2" t="e">
        <f>VLOOKUP($K51,#REF!,2,0)</f>
        <v>#REF!</v>
      </c>
      <c r="M51" s="2" t="e">
        <f>VLOOKUP($K51,#REF!,3,0)</f>
        <v>#REF!</v>
      </c>
      <c r="N51" s="2" t="e">
        <f>VLOOKUP($K51,#REF!,4,0)</f>
        <v>#REF!</v>
      </c>
      <c r="O51" s="23" t="e">
        <f>VLOOKUP($K51,#REF!,5,0)</f>
        <v>#REF!</v>
      </c>
      <c r="P51" s="23" t="e">
        <f>VLOOKUP($K51,#REF!,6,0)</f>
        <v>#REF!</v>
      </c>
      <c r="Q51" s="2" t="e">
        <f>VLOOKUP($K51,#REF!,7,0)</f>
        <v>#REF!</v>
      </c>
      <c r="R51" s="6">
        <f t="shared" si="1"/>
        <v>15.023999999999999</v>
      </c>
      <c r="S51" s="5">
        <f t="shared" si="2"/>
        <v>15.038</v>
      </c>
      <c r="T51" s="73">
        <f t="shared" si="3"/>
        <v>9.3184238551658166E-4</v>
      </c>
      <c r="U51" s="5" t="str">
        <f t="shared" si="4"/>
        <v>DNF</v>
      </c>
      <c r="V51" s="20">
        <v>15.023999999999999</v>
      </c>
      <c r="W51" s="20">
        <v>15.038</v>
      </c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121"/>
      <c r="AI51" s="14"/>
      <c r="AJ51" s="14"/>
      <c r="AK51" s="14"/>
      <c r="AL51" s="14"/>
      <c r="AM51"/>
      <c r="CZ51" s="9"/>
    </row>
    <row r="52" spans="1:104" ht="15.6" x14ac:dyDescent="0.3">
      <c r="A52" s="43"/>
      <c r="B52" s="43"/>
      <c r="C52" s="43"/>
      <c r="D52" s="148"/>
      <c r="E52" s="148"/>
      <c r="F52" s="43"/>
      <c r="G52" s="43"/>
      <c r="J52" s="160"/>
      <c r="K52" s="86"/>
      <c r="L52" s="161"/>
      <c r="M52" s="161"/>
      <c r="N52" s="86"/>
      <c r="O52" s="85"/>
      <c r="P52" s="85"/>
      <c r="Q52" s="86"/>
      <c r="R52" s="86"/>
      <c r="S52" s="86"/>
      <c r="T52" s="86"/>
      <c r="U52" s="86"/>
      <c r="V52" s="86"/>
      <c r="W52" s="86"/>
      <c r="X52" s="86"/>
      <c r="Y52" s="162"/>
      <c r="Z52" s="162"/>
      <c r="AA52" s="162"/>
      <c r="AB52" s="162"/>
      <c r="AC52" s="162"/>
      <c r="AD52" s="162"/>
      <c r="AE52" s="162"/>
      <c r="AF52" s="162"/>
      <c r="AG52" s="162"/>
      <c r="AH52" s="163"/>
      <c r="AI52" s="14"/>
      <c r="AJ52" s="14"/>
      <c r="AK52" s="14"/>
      <c r="AL52" s="14"/>
      <c r="AM52"/>
      <c r="CZ52" s="9"/>
    </row>
    <row r="53" spans="1:104" ht="15.6" x14ac:dyDescent="0.3">
      <c r="A53" s="44">
        <f>K53</f>
        <v>106</v>
      </c>
      <c r="B53" s="72" t="e">
        <f>IF($J53="DNF",0,VLOOKUP($K53,#REF!,8,0))</f>
        <v>#REF!</v>
      </c>
      <c r="C53" s="72" t="e">
        <f>IF($J53="DNF",0,VLOOKUP($K53,#REF!,9,0))</f>
        <v>#REF!</v>
      </c>
      <c r="D53" s="147" t="e">
        <f>IF(B53="X",VLOOKUP('Race 1'!$F53,#REF!,2,0),0)</f>
        <v>#REF!</v>
      </c>
      <c r="E53" s="147" t="e">
        <f>IF(C53="X",VLOOKUP('Race 1'!$G53,#REF!,2,0),0)</f>
        <v>#REF!</v>
      </c>
      <c r="F53" s="44">
        <f>COUNTIF($B$53:B53,"X")</f>
        <v>0</v>
      </c>
      <c r="G53" s="44">
        <f>COUNTIF($C$53:C53,"X")</f>
        <v>0</v>
      </c>
      <c r="J53" s="64">
        <v>1</v>
      </c>
      <c r="K53" s="24">
        <v>106</v>
      </c>
      <c r="L53" s="2" t="e">
        <f>VLOOKUP($K53,#REF!,2,0)</f>
        <v>#REF!</v>
      </c>
      <c r="M53" s="2" t="e">
        <f>VLOOKUP($K53,#REF!,3,0)</f>
        <v>#REF!</v>
      </c>
      <c r="N53" s="2" t="e">
        <f>VLOOKUP($K53,#REF!,4,0)</f>
        <v>#REF!</v>
      </c>
      <c r="O53" s="23" t="e">
        <f>VLOOKUP($K53,#REF!,5,0)</f>
        <v>#REF!</v>
      </c>
      <c r="P53" s="23" t="e">
        <f>VLOOKUP($K53,#REF!,6,0)</f>
        <v>#REF!</v>
      </c>
      <c r="Q53" s="2" t="e">
        <f>VLOOKUP($K53,#REF!,7,0)</f>
        <v>#REF!</v>
      </c>
      <c r="R53" s="6">
        <f t="shared" si="1"/>
        <v>10.776</v>
      </c>
      <c r="S53" s="5">
        <f t="shared" si="2"/>
        <v>10.83</v>
      </c>
      <c r="T53" s="73">
        <f t="shared" si="3"/>
        <v>5.01113585746105E-3</v>
      </c>
      <c r="U53" s="5">
        <f t="shared" si="4"/>
        <v>10.853999999999999</v>
      </c>
      <c r="V53" s="18">
        <v>10.853999999999999</v>
      </c>
      <c r="W53" s="18">
        <v>10.83</v>
      </c>
      <c r="X53" s="18">
        <v>10.776</v>
      </c>
      <c r="Y53" s="18"/>
      <c r="Z53" s="18"/>
      <c r="AA53" s="18"/>
      <c r="AB53" s="18"/>
      <c r="AC53" s="18"/>
      <c r="AD53" s="18"/>
      <c r="AE53" s="18"/>
      <c r="AF53" s="18"/>
      <c r="AG53" s="18"/>
      <c r="AH53" s="120"/>
      <c r="AI53" s="13"/>
      <c r="AJ53" s="13"/>
      <c r="AK53" s="13"/>
      <c r="AL53" s="13"/>
      <c r="AM53"/>
      <c r="CZ53" s="10"/>
    </row>
    <row r="54" spans="1:104" s="25" customFormat="1" ht="15.6" x14ac:dyDescent="0.3">
      <c r="A54" s="44">
        <f>K54</f>
        <v>82</v>
      </c>
      <c r="B54" s="72">
        <f>IF($J54="DNF",0,VLOOKUP($K54,#REF!,8,0))</f>
        <v>0</v>
      </c>
      <c r="C54" s="72">
        <f>IF($J54="DNF",0,VLOOKUP($K54,#REF!,9,0))</f>
        <v>0</v>
      </c>
      <c r="D54" s="147">
        <f>IF(B54="X",VLOOKUP('Race 1'!$F54,#REF!,2,0),0)</f>
        <v>0</v>
      </c>
      <c r="E54" s="147">
        <f>IF(C54="X",VLOOKUP('Race 1'!$G54,#REF!,2,0),0)</f>
        <v>0</v>
      </c>
      <c r="F54" s="44">
        <f>COUNTIF($B$53:B54,"X")</f>
        <v>0</v>
      </c>
      <c r="G54" s="44">
        <f>COUNTIF($C$53:C54,"X")</f>
        <v>0</v>
      </c>
      <c r="H54"/>
      <c r="I54"/>
      <c r="J54" s="64" t="s">
        <v>121</v>
      </c>
      <c r="K54" s="29">
        <v>82</v>
      </c>
      <c r="L54" s="2" t="e">
        <f>VLOOKUP($K54,#REF!,2,0)</f>
        <v>#REF!</v>
      </c>
      <c r="M54" s="2" t="e">
        <f>VLOOKUP($K54,#REF!,3,0)</f>
        <v>#REF!</v>
      </c>
      <c r="N54" s="2" t="e">
        <f>VLOOKUP($K54,#REF!,4,0)</f>
        <v>#REF!</v>
      </c>
      <c r="O54" s="23" t="e">
        <f>VLOOKUP($K54,#REF!,5,0)</f>
        <v>#REF!</v>
      </c>
      <c r="P54" s="23" t="e">
        <f>VLOOKUP($K54,#REF!,6,0)</f>
        <v>#REF!</v>
      </c>
      <c r="Q54" s="2" t="e">
        <f>VLOOKUP($K54,#REF!,7,0)</f>
        <v>#REF!</v>
      </c>
      <c r="R54" s="6">
        <f t="shared" si="1"/>
        <v>10.993</v>
      </c>
      <c r="S54" s="5">
        <f t="shared" si="2"/>
        <v>11.217000000000001</v>
      </c>
      <c r="T54" s="73">
        <f t="shared" si="3"/>
        <v>2.0376603293004655E-2</v>
      </c>
      <c r="U54" s="5" t="str">
        <f t="shared" si="4"/>
        <v>DNF</v>
      </c>
      <c r="V54" s="5">
        <v>11.217000000000001</v>
      </c>
      <c r="W54" s="5">
        <v>10.993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119"/>
      <c r="AI54" s="11"/>
      <c r="AJ54" s="11"/>
      <c r="AK54" s="11"/>
      <c r="AL54" s="11"/>
      <c r="AM54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3"/>
    </row>
    <row r="55" spans="1:104" s="25" customFormat="1" ht="15.6" x14ac:dyDescent="0.3">
      <c r="A55" s="44">
        <f>K55</f>
        <v>81</v>
      </c>
      <c r="B55" s="72">
        <f>IF($J55="DNF",0,VLOOKUP($K55,#REF!,8,0))</f>
        <v>0</v>
      </c>
      <c r="C55" s="72">
        <f>IF($J55="DNF",0,VLOOKUP($K55,#REF!,9,0))</f>
        <v>0</v>
      </c>
      <c r="D55" s="147">
        <f>IF(B55="X",VLOOKUP('Race 1'!$F55,#REF!,2,0),0)</f>
        <v>0</v>
      </c>
      <c r="E55" s="147">
        <f>IF(C55="X",VLOOKUP('Race 1'!$G55,#REF!,2,0),0)</f>
        <v>0</v>
      </c>
      <c r="F55" s="44">
        <f>COUNTIF($B$53:B55,"X")</f>
        <v>0</v>
      </c>
      <c r="G55" s="44">
        <f>COUNTIF($C$53:C55,"X")</f>
        <v>0</v>
      </c>
      <c r="H55"/>
      <c r="I55"/>
      <c r="J55" s="64" t="s">
        <v>121</v>
      </c>
      <c r="K55" s="29">
        <v>81</v>
      </c>
      <c r="L55" s="2" t="e">
        <f>VLOOKUP($K55,#REF!,2,0)</f>
        <v>#REF!</v>
      </c>
      <c r="M55" s="2" t="e">
        <f>VLOOKUP($K55,#REF!,3,0)</f>
        <v>#REF!</v>
      </c>
      <c r="N55" s="2" t="e">
        <f>VLOOKUP($K55,#REF!,4,0)</f>
        <v>#REF!</v>
      </c>
      <c r="O55" s="23" t="e">
        <f>VLOOKUP($K55,#REF!,5,0)</f>
        <v>#REF!</v>
      </c>
      <c r="P55" s="23" t="e">
        <f>VLOOKUP($K55,#REF!,6,0)</f>
        <v>#REF!</v>
      </c>
      <c r="Q55" s="2" t="e">
        <f>VLOOKUP($K55,#REF!,7,0)</f>
        <v>#REF!</v>
      </c>
      <c r="R55" s="6">
        <f t="shared" si="1"/>
        <v>11.151</v>
      </c>
      <c r="S55" s="5">
        <f t="shared" si="2"/>
        <v>11.178000000000001</v>
      </c>
      <c r="T55" s="73">
        <f t="shared" si="3"/>
        <v>2.4213075060533604E-3</v>
      </c>
      <c r="U55" s="5" t="str">
        <f t="shared" si="4"/>
        <v>DNF</v>
      </c>
      <c r="V55" s="5">
        <v>11.178000000000001</v>
      </c>
      <c r="W55" s="5">
        <v>11.151</v>
      </c>
      <c r="X55" s="5"/>
      <c r="Y55" s="5"/>
      <c r="Z55" s="5"/>
      <c r="AA55" s="7"/>
      <c r="AB55" s="5"/>
      <c r="AC55" s="5"/>
      <c r="AD55" s="5"/>
      <c r="AE55" s="5"/>
      <c r="AF55" s="5"/>
      <c r="AG55" s="5"/>
      <c r="AH55" s="122"/>
      <c r="AI55" s="16"/>
      <c r="AJ55" s="16"/>
      <c r="AK55" s="16"/>
      <c r="AL55" s="16"/>
      <c r="AM55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0"/>
    </row>
    <row r="56" spans="1:104" ht="15.6" x14ac:dyDescent="0.3">
      <c r="A56" s="44">
        <f>K56</f>
        <v>49</v>
      </c>
      <c r="B56" s="72">
        <f>IF($J56="DNF",0,VLOOKUP($K56,#REF!,8,0))</f>
        <v>0</v>
      </c>
      <c r="C56" s="72">
        <f>IF($J56="DNF",0,VLOOKUP($K56,#REF!,9,0))</f>
        <v>0</v>
      </c>
      <c r="D56" s="147">
        <f>IF(B56="X",VLOOKUP('Race 1'!$F56,#REF!,2,0),0)</f>
        <v>0</v>
      </c>
      <c r="E56" s="147">
        <f>IF(C56="X",VLOOKUP('Race 1'!$G56,#REF!,2,0),0)</f>
        <v>0</v>
      </c>
      <c r="F56" s="44">
        <f>COUNTIF($B$53:B56,"X")</f>
        <v>0</v>
      </c>
      <c r="G56" s="44">
        <f>COUNTIF($C$53:C56,"X")</f>
        <v>0</v>
      </c>
      <c r="J56" s="64" t="s">
        <v>121</v>
      </c>
      <c r="K56" s="29">
        <v>49</v>
      </c>
      <c r="L56" s="2" t="e">
        <f>VLOOKUP($K56,#REF!,2,0)</f>
        <v>#REF!</v>
      </c>
      <c r="M56" s="2" t="e">
        <f>VLOOKUP($K56,#REF!,3,0)</f>
        <v>#REF!</v>
      </c>
      <c r="N56" s="2" t="e">
        <f>VLOOKUP($K56,#REF!,4,0)</f>
        <v>#REF!</v>
      </c>
      <c r="O56" s="23" t="e">
        <f>VLOOKUP($K56,#REF!,5,0)</f>
        <v>#REF!</v>
      </c>
      <c r="P56" s="23" t="e">
        <f>VLOOKUP($K56,#REF!,6,0)</f>
        <v>#REF!</v>
      </c>
      <c r="Q56" s="2" t="e">
        <f>VLOOKUP($K56,#REF!,7,0)</f>
        <v>#REF!</v>
      </c>
      <c r="R56" s="6">
        <f t="shared" si="1"/>
        <v>11.75</v>
      </c>
      <c r="S56" s="5">
        <f t="shared" si="2"/>
        <v>12.411</v>
      </c>
      <c r="T56" s="73">
        <f t="shared" si="3"/>
        <v>5.6255319148936132E-2</v>
      </c>
      <c r="U56" s="5" t="str">
        <f t="shared" si="4"/>
        <v>DNF</v>
      </c>
      <c r="V56" s="7">
        <v>12.411</v>
      </c>
      <c r="W56" s="7">
        <v>11.75</v>
      </c>
      <c r="X56" s="7"/>
      <c r="Y56" s="7"/>
      <c r="Z56" s="5"/>
      <c r="AA56" s="5"/>
      <c r="AB56" s="5"/>
      <c r="AC56" s="5"/>
      <c r="AD56" s="5"/>
      <c r="AE56" s="5"/>
      <c r="AF56" s="5"/>
      <c r="AG56" s="5"/>
      <c r="AH56" s="119"/>
      <c r="AM56"/>
    </row>
    <row r="57" spans="1:104" ht="15.6" x14ac:dyDescent="0.3">
      <c r="A57" s="43"/>
      <c r="B57" s="43"/>
      <c r="C57" s="43"/>
      <c r="D57" s="148"/>
      <c r="E57" s="148"/>
      <c r="F57" s="43"/>
      <c r="G57" s="43"/>
      <c r="J57" s="160"/>
      <c r="K57" s="86"/>
      <c r="L57" s="161"/>
      <c r="M57" s="161"/>
      <c r="N57" s="86"/>
      <c r="O57" s="85"/>
      <c r="P57" s="85"/>
      <c r="Q57" s="86"/>
      <c r="R57" s="86"/>
      <c r="S57" s="86"/>
      <c r="T57" s="86"/>
      <c r="U57" s="86"/>
      <c r="V57" s="86"/>
      <c r="W57" s="86"/>
      <c r="X57" s="86"/>
      <c r="Y57" s="162"/>
      <c r="Z57" s="162"/>
      <c r="AA57" s="162"/>
      <c r="AB57" s="162"/>
      <c r="AC57" s="162"/>
      <c r="AD57" s="162"/>
      <c r="AE57" s="162"/>
      <c r="AF57" s="162"/>
      <c r="AG57" s="162"/>
      <c r="AH57" s="163"/>
      <c r="AM57"/>
    </row>
    <row r="58" spans="1:104" ht="15.6" x14ac:dyDescent="0.3">
      <c r="A58" s="44">
        <f>K58</f>
        <v>25</v>
      </c>
      <c r="B58" s="72" t="e">
        <f>IF($J58="DNF",0,VLOOKUP($K58,#REF!,8,0))</f>
        <v>#REF!</v>
      </c>
      <c r="C58" s="72" t="e">
        <f>IF($J58="DNF",0,VLOOKUP($K58,#REF!,9,0))</f>
        <v>#REF!</v>
      </c>
      <c r="D58" s="147" t="e">
        <f>IF(B58="X",VLOOKUP('Race 1'!$F58,#REF!,2,0),0)</f>
        <v>#REF!</v>
      </c>
      <c r="E58" s="147" t="e">
        <f>IF(C58="X",VLOOKUP('Race 1'!$G58,#REF!,2,0),0)</f>
        <v>#REF!</v>
      </c>
      <c r="F58" s="44">
        <f>COUNTIF($B$58:B58,"X")</f>
        <v>0</v>
      </c>
      <c r="G58" s="44">
        <f>COUNTIF($C$58:C58,"X")</f>
        <v>0</v>
      </c>
      <c r="J58" s="64">
        <v>1</v>
      </c>
      <c r="K58" s="30">
        <v>25</v>
      </c>
      <c r="L58" s="2" t="e">
        <f>VLOOKUP($K58,#REF!,2,0)</f>
        <v>#REF!</v>
      </c>
      <c r="M58" s="2" t="e">
        <f>VLOOKUP($K58,#REF!,3,0)</f>
        <v>#REF!</v>
      </c>
      <c r="N58" s="2" t="e">
        <f>VLOOKUP($K58,#REF!,4,0)</f>
        <v>#REF!</v>
      </c>
      <c r="O58" s="23" t="e">
        <f>VLOOKUP($K58,#REF!,5,0)</f>
        <v>#REF!</v>
      </c>
      <c r="P58" s="23" t="e">
        <f>VLOOKUP($K58,#REF!,6,0)</f>
        <v>#REF!</v>
      </c>
      <c r="Q58" s="2" t="e">
        <f>VLOOKUP($K58,#REF!,7,0)</f>
        <v>#REF!</v>
      </c>
      <c r="R58" s="6">
        <f t="shared" si="1"/>
        <v>11.695</v>
      </c>
      <c r="S58" s="5">
        <f t="shared" si="2"/>
        <v>11.993</v>
      </c>
      <c r="T58" s="73">
        <f t="shared" si="3"/>
        <v>2.5480974775545107E-2</v>
      </c>
      <c r="U58" s="5">
        <f t="shared" si="4"/>
        <v>12.119</v>
      </c>
      <c r="V58" s="5">
        <v>12.901999999999999</v>
      </c>
      <c r="W58" s="5">
        <v>11.695</v>
      </c>
      <c r="X58" s="5">
        <v>12.119</v>
      </c>
      <c r="Y58" s="5">
        <v>11.993</v>
      </c>
      <c r="Z58" s="7" t="s">
        <v>117</v>
      </c>
      <c r="AA58" s="7"/>
      <c r="AB58" s="7"/>
      <c r="AC58" s="7"/>
      <c r="AD58" s="7"/>
      <c r="AE58" s="7"/>
      <c r="AF58" s="7"/>
      <c r="AG58" s="7"/>
      <c r="AH58" s="119"/>
      <c r="AM58"/>
      <c r="CZ58" s="10"/>
    </row>
    <row r="59" spans="1:104" ht="15.6" x14ac:dyDescent="0.3">
      <c r="A59" s="44">
        <f>K59</f>
        <v>118</v>
      </c>
      <c r="B59" s="72">
        <f>IF($J59="DNF",0,VLOOKUP($K59,#REF!,8,0))</f>
        <v>0</v>
      </c>
      <c r="C59" s="72">
        <f>IF($J59="DNF",0,VLOOKUP($K59,#REF!,9,0))</f>
        <v>0</v>
      </c>
      <c r="D59" s="147">
        <f>IF(B59="X",VLOOKUP('Race 1'!$F59,#REF!,2,0),0)</f>
        <v>0</v>
      </c>
      <c r="E59" s="147">
        <f>IF(C59="X",VLOOKUP('Race 1'!$G59,#REF!,2,0),0)</f>
        <v>0</v>
      </c>
      <c r="F59" s="44">
        <f>COUNTIF($B$58:B59,"X")</f>
        <v>0</v>
      </c>
      <c r="G59" s="44">
        <f>COUNTIF($C$58:C59,"X")</f>
        <v>0</v>
      </c>
      <c r="J59" s="64" t="s">
        <v>121</v>
      </c>
      <c r="K59" s="24">
        <v>118</v>
      </c>
      <c r="L59" s="2" t="e">
        <f>VLOOKUP($K59,#REF!,2,0)</f>
        <v>#REF!</v>
      </c>
      <c r="M59" s="2" t="e">
        <f>VLOOKUP($K59,#REF!,3,0)</f>
        <v>#REF!</v>
      </c>
      <c r="N59" s="2" t="e">
        <f>VLOOKUP($K59,#REF!,4,0)</f>
        <v>#REF!</v>
      </c>
      <c r="O59" s="23" t="e">
        <f>VLOOKUP($K59,#REF!,5,0)</f>
        <v>#REF!</v>
      </c>
      <c r="P59" s="23" t="e">
        <f>VLOOKUP($K59,#REF!,6,0)</f>
        <v>#REF!</v>
      </c>
      <c r="Q59" s="2" t="e">
        <f>VLOOKUP($K59,#REF!,7,0)</f>
        <v>#REF!</v>
      </c>
      <c r="R59" s="6">
        <f t="shared" si="1"/>
        <v>16.303999999999998</v>
      </c>
      <c r="S59" s="5">
        <f t="shared" si="2"/>
        <v>17.306000000000001</v>
      </c>
      <c r="T59" s="73">
        <f t="shared" si="3"/>
        <v>6.1457311089303392E-2</v>
      </c>
      <c r="U59" s="5" t="str">
        <f t="shared" si="4"/>
        <v>DNF</v>
      </c>
      <c r="V59" s="20">
        <v>16.303999999999998</v>
      </c>
      <c r="W59" s="20">
        <v>17.306000000000001</v>
      </c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121"/>
      <c r="AI59" s="14"/>
      <c r="AJ59" s="14"/>
      <c r="AK59" s="14"/>
      <c r="AL59" s="14"/>
      <c r="AM59"/>
    </row>
    <row r="60" spans="1:104" ht="15.6" x14ac:dyDescent="0.3">
      <c r="A60" s="43"/>
      <c r="B60" s="43"/>
      <c r="C60" s="43"/>
      <c r="D60" s="148"/>
      <c r="E60" s="148"/>
      <c r="F60" s="43"/>
      <c r="G60" s="43"/>
      <c r="J60" s="160"/>
      <c r="K60" s="86"/>
      <c r="L60" s="161"/>
      <c r="M60" s="161"/>
      <c r="N60" s="86"/>
      <c r="O60" s="85"/>
      <c r="P60" s="85"/>
      <c r="Q60" s="86"/>
      <c r="R60" s="86"/>
      <c r="S60" s="86"/>
      <c r="T60" s="86"/>
      <c r="U60" s="86"/>
      <c r="V60" s="86"/>
      <c r="W60" s="86"/>
      <c r="X60" s="86"/>
      <c r="Y60" s="162"/>
      <c r="Z60" s="162"/>
      <c r="AA60" s="162"/>
      <c r="AB60" s="162"/>
      <c r="AC60" s="162"/>
      <c r="AD60" s="162"/>
      <c r="AE60" s="162"/>
      <c r="AF60" s="162"/>
      <c r="AG60" s="162"/>
      <c r="AH60" s="163"/>
      <c r="AI60" s="14"/>
      <c r="AJ60" s="14"/>
      <c r="AK60" s="14"/>
      <c r="AL60" s="14"/>
      <c r="AM60"/>
    </row>
    <row r="61" spans="1:104" s="10" customFormat="1" ht="15.6" x14ac:dyDescent="0.3">
      <c r="A61" s="44">
        <f>K61</f>
        <v>58</v>
      </c>
      <c r="B61" s="72" t="e">
        <f>IF($J61="DNF",0,VLOOKUP($K61,#REF!,8,0))</f>
        <v>#REF!</v>
      </c>
      <c r="C61" s="72" t="e">
        <f>IF($J61="DNF",0,VLOOKUP($K61,#REF!,9,0))</f>
        <v>#REF!</v>
      </c>
      <c r="D61" s="147" t="e">
        <f>IF(B61="X",VLOOKUP('Race 1'!$F61,#REF!,2,0),0)</f>
        <v>#REF!</v>
      </c>
      <c r="E61" s="147" t="e">
        <f>IF(C61="X",VLOOKUP('Race 1'!$J61,#REF!,2,0),0)</f>
        <v>#REF!</v>
      </c>
      <c r="F61" s="44"/>
      <c r="G61" s="44"/>
      <c r="H61"/>
      <c r="I61"/>
      <c r="J61" s="64">
        <v>1</v>
      </c>
      <c r="K61" s="30">
        <v>58</v>
      </c>
      <c r="L61" s="2" t="e">
        <f>VLOOKUP($K61,#REF!,2,0)</f>
        <v>#REF!</v>
      </c>
      <c r="M61" s="2" t="e">
        <f>VLOOKUP($K61,#REF!,3,0)</f>
        <v>#REF!</v>
      </c>
      <c r="N61" s="2" t="e">
        <f>VLOOKUP($K61,#REF!,4,0)</f>
        <v>#REF!</v>
      </c>
      <c r="O61" s="23" t="e">
        <f>VLOOKUP($K61,#REF!,5,0)</f>
        <v>#REF!</v>
      </c>
      <c r="P61" s="23" t="e">
        <f>VLOOKUP($K61,#REF!,6,0)</f>
        <v>#REF!</v>
      </c>
      <c r="Q61" s="2" t="e">
        <f>VLOOKUP($K61,#REF!,7,0)</f>
        <v>#REF!</v>
      </c>
      <c r="R61" s="6">
        <f t="shared" si="1"/>
        <v>11.6</v>
      </c>
      <c r="S61" s="5">
        <f t="shared" si="2"/>
        <v>11.696</v>
      </c>
      <c r="T61" s="73">
        <f t="shared" si="3"/>
        <v>8.2758620689655244E-3</v>
      </c>
      <c r="U61" s="5">
        <f t="shared" si="4"/>
        <v>11.749000000000001</v>
      </c>
      <c r="V61" s="7">
        <v>11.749000000000001</v>
      </c>
      <c r="W61" s="7">
        <v>11.6</v>
      </c>
      <c r="X61" s="7">
        <v>11.696</v>
      </c>
      <c r="Y61" s="7"/>
      <c r="Z61" s="7"/>
      <c r="AA61" s="7"/>
      <c r="AB61" s="7"/>
      <c r="AC61" s="7"/>
      <c r="AD61" s="7"/>
      <c r="AE61" s="7"/>
      <c r="AF61" s="7"/>
      <c r="AG61" s="7"/>
      <c r="AH61" s="119"/>
      <c r="AI61" s="11"/>
      <c r="AJ61" s="11"/>
      <c r="AK61" s="11"/>
      <c r="AL61" s="11"/>
      <c r="AM6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3"/>
    </row>
    <row r="62" spans="1:104" s="10" customFormat="1" ht="15.6" x14ac:dyDescent="0.3">
      <c r="A62" s="43"/>
      <c r="B62" s="43"/>
      <c r="C62" s="43"/>
      <c r="D62" s="148"/>
      <c r="E62" s="148"/>
      <c r="F62" s="43"/>
      <c r="G62" s="43"/>
      <c r="H62"/>
      <c r="I62"/>
      <c r="J62" s="160"/>
      <c r="K62" s="86"/>
      <c r="L62" s="161"/>
      <c r="M62" s="161"/>
      <c r="N62" s="86"/>
      <c r="O62" s="85"/>
      <c r="P62" s="85"/>
      <c r="Q62" s="86"/>
      <c r="R62" s="86"/>
      <c r="S62" s="86"/>
      <c r="T62" s="86"/>
      <c r="U62" s="86"/>
      <c r="V62" s="86"/>
      <c r="W62" s="86"/>
      <c r="X62" s="86"/>
      <c r="Y62" s="162"/>
      <c r="Z62" s="162"/>
      <c r="AA62" s="162"/>
      <c r="AB62" s="162"/>
      <c r="AC62" s="162"/>
      <c r="AD62" s="162"/>
      <c r="AE62" s="162"/>
      <c r="AF62" s="162"/>
      <c r="AG62" s="162"/>
      <c r="AH62" s="163"/>
      <c r="AI62" s="11"/>
      <c r="AJ62" s="11"/>
      <c r="AK62" s="11"/>
      <c r="AL62" s="11"/>
      <c r="AM62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3"/>
    </row>
    <row r="63" spans="1:104" s="8" customFormat="1" ht="15.6" x14ac:dyDescent="0.3">
      <c r="A63" s="44">
        <f>K63</f>
        <v>12</v>
      </c>
      <c r="B63" s="72" t="e">
        <f>IF($J63="DNF",0,VLOOKUP($K63,#REF!,8,0))</f>
        <v>#REF!</v>
      </c>
      <c r="C63" s="72" t="e">
        <f>IF($J63="DNF",0,VLOOKUP($K63,#REF!,9,0))</f>
        <v>#REF!</v>
      </c>
      <c r="D63" s="147" t="e">
        <f>IF(B63="X",VLOOKUP('Race 1'!$F63,#REF!,2,0),0)</f>
        <v>#REF!</v>
      </c>
      <c r="E63" s="147" t="e">
        <f>IF(C63="X",VLOOKUP('Race 1'!$G63,#REF!,2,0),0)</f>
        <v>#REF!</v>
      </c>
      <c r="F63" s="44">
        <f>COUNTIF($B$63:B63,"X")</f>
        <v>0</v>
      </c>
      <c r="G63" s="44">
        <f>COUNTIF($C$63:C63,"X")</f>
        <v>0</v>
      </c>
      <c r="H63"/>
      <c r="I63"/>
      <c r="J63" s="64">
        <v>1</v>
      </c>
      <c r="K63" s="24">
        <v>12</v>
      </c>
      <c r="L63" s="2" t="e">
        <f>VLOOKUP($K63,#REF!,2,0)</f>
        <v>#REF!</v>
      </c>
      <c r="M63" s="2" t="e">
        <f>VLOOKUP($K63,#REF!,3,0)</f>
        <v>#REF!</v>
      </c>
      <c r="N63" s="2" t="e">
        <f>VLOOKUP($K63,#REF!,4,0)</f>
        <v>#REF!</v>
      </c>
      <c r="O63" s="23" t="e">
        <f>VLOOKUP($K63,#REF!,5,0)</f>
        <v>#REF!</v>
      </c>
      <c r="P63" s="23" t="e">
        <f>VLOOKUP($K63,#REF!,6,0)</f>
        <v>#REF!</v>
      </c>
      <c r="Q63" s="2" t="e">
        <f>VLOOKUP($K63,#REF!,7,0)</f>
        <v>#REF!</v>
      </c>
      <c r="R63" s="6">
        <f t="shared" si="1"/>
        <v>13.35</v>
      </c>
      <c r="S63" s="5">
        <f t="shared" si="2"/>
        <v>13.382</v>
      </c>
      <c r="T63" s="73">
        <f t="shared" si="3"/>
        <v>2.3970037453183543E-3</v>
      </c>
      <c r="U63" s="5">
        <f t="shared" si="4"/>
        <v>14.170999999999999</v>
      </c>
      <c r="V63" s="7">
        <v>14.170999999999999</v>
      </c>
      <c r="W63" s="7">
        <v>14.71</v>
      </c>
      <c r="X63" s="7">
        <v>13.35</v>
      </c>
      <c r="Y63" s="7">
        <v>13.382</v>
      </c>
      <c r="Z63" s="7"/>
      <c r="AA63" s="7"/>
      <c r="AB63" s="7"/>
      <c r="AC63" s="7"/>
      <c r="AD63" s="7"/>
      <c r="AE63" s="7"/>
      <c r="AF63" s="7"/>
      <c r="AG63" s="7"/>
      <c r="AH63" s="119"/>
      <c r="AI63" s="11"/>
      <c r="AJ63" s="11"/>
      <c r="AK63" s="11"/>
      <c r="AL63" s="11"/>
      <c r="AM63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0"/>
    </row>
    <row r="64" spans="1:104" s="8" customFormat="1" ht="15.6" x14ac:dyDescent="0.3">
      <c r="A64" s="44">
        <f>K64</f>
        <v>109</v>
      </c>
      <c r="B64" s="72" t="e">
        <f>IF($J64="DNF",0,VLOOKUP($K64,#REF!,8,0))</f>
        <v>#REF!</v>
      </c>
      <c r="C64" s="72" t="e">
        <f>IF($J64="DNF",0,VLOOKUP($K64,#REF!,9,0))</f>
        <v>#REF!</v>
      </c>
      <c r="D64" s="147" t="e">
        <f>IF(B64="X",VLOOKUP('Race 1'!$F64,#REF!,2,0),0)</f>
        <v>#REF!</v>
      </c>
      <c r="E64" s="147" t="e">
        <f>IF(C64="X",VLOOKUP('Race 1'!$G64,#REF!,2,0),0)</f>
        <v>#REF!</v>
      </c>
      <c r="F64" s="44">
        <f>COUNTIF($B$63:B64,"X")</f>
        <v>0</v>
      </c>
      <c r="G64" s="44">
        <f>COUNTIF($C$63:C64,"X")</f>
        <v>0</v>
      </c>
      <c r="H64"/>
      <c r="I64"/>
      <c r="J64" s="64">
        <v>2</v>
      </c>
      <c r="K64" s="24">
        <v>109</v>
      </c>
      <c r="L64" s="2" t="e">
        <f>VLOOKUP($K64,#REF!,2,0)</f>
        <v>#REF!</v>
      </c>
      <c r="M64" s="2" t="e">
        <f>VLOOKUP($K64,#REF!,3,0)</f>
        <v>#REF!</v>
      </c>
      <c r="N64" s="2" t="e">
        <f>VLOOKUP($K64,#REF!,4,0)</f>
        <v>#REF!</v>
      </c>
      <c r="O64" s="23" t="e">
        <f>VLOOKUP($K64,#REF!,5,0)</f>
        <v>#REF!</v>
      </c>
      <c r="P64" s="23" t="e">
        <f>VLOOKUP($K64,#REF!,6,0)</f>
        <v>#REF!</v>
      </c>
      <c r="Q64" s="2" t="e">
        <f>VLOOKUP($K64,#REF!,7,0)</f>
        <v>#REF!</v>
      </c>
      <c r="R64" s="6">
        <f t="shared" si="1"/>
        <v>13.601000000000001</v>
      </c>
      <c r="S64" s="5">
        <f t="shared" si="2"/>
        <v>13.992000000000001</v>
      </c>
      <c r="T64" s="73">
        <f t="shared" si="3"/>
        <v>2.8747886184839349E-2</v>
      </c>
      <c r="U64" s="5">
        <f t="shared" si="4"/>
        <v>14.441000000000001</v>
      </c>
      <c r="V64" s="18">
        <v>14.896000000000001</v>
      </c>
      <c r="W64" s="18">
        <v>14.441000000000001</v>
      </c>
      <c r="X64" s="18">
        <v>13.992000000000001</v>
      </c>
      <c r="Y64" s="18">
        <v>13.601000000000001</v>
      </c>
      <c r="Z64" s="18"/>
      <c r="AA64" s="18"/>
      <c r="AB64" s="18"/>
      <c r="AC64" s="18"/>
      <c r="AD64" s="18"/>
      <c r="AE64" s="18"/>
      <c r="AF64" s="18"/>
      <c r="AG64" s="18"/>
      <c r="AH64" s="65"/>
      <c r="AI64" s="11"/>
      <c r="AJ64" s="11"/>
      <c r="AK64" s="11"/>
      <c r="AL64" s="11"/>
      <c r="AM64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0"/>
    </row>
    <row r="65" spans="1:104" s="9" customFormat="1" ht="15.6" x14ac:dyDescent="0.3">
      <c r="A65" s="44">
        <f>K65</f>
        <v>101</v>
      </c>
      <c r="B65" s="72">
        <f>IF($J65="DNF",0,VLOOKUP($K65,#REF!,8,0))</f>
        <v>0</v>
      </c>
      <c r="C65" s="72">
        <f>IF($J65="DNF",0,VLOOKUP($K65,#REF!,9,0))</f>
        <v>0</v>
      </c>
      <c r="D65" s="147">
        <f>IF(B65="X",VLOOKUP('Race 1'!$F65,#REF!,2,0),0)</f>
        <v>0</v>
      </c>
      <c r="E65" s="147">
        <f>IF(C65="X",VLOOKUP('Race 1'!$G65,#REF!,2,0),0)</f>
        <v>0</v>
      </c>
      <c r="F65" s="44">
        <f>COUNTIF($B$63:B65,"X")</f>
        <v>0</v>
      </c>
      <c r="G65" s="44">
        <f>COUNTIF($C$63:C65,"X")</f>
        <v>0</v>
      </c>
      <c r="H65"/>
      <c r="I65"/>
      <c r="J65" s="64" t="s">
        <v>121</v>
      </c>
      <c r="K65" s="29">
        <v>101</v>
      </c>
      <c r="L65" s="2" t="e">
        <f>VLOOKUP($K65,#REF!,2,0)</f>
        <v>#REF!</v>
      </c>
      <c r="M65" s="2" t="e">
        <f>VLOOKUP($K65,#REF!,3,0)</f>
        <v>#REF!</v>
      </c>
      <c r="N65" s="2" t="e">
        <f>VLOOKUP($K65,#REF!,4,0)</f>
        <v>#REF!</v>
      </c>
      <c r="O65" s="23" t="e">
        <f>VLOOKUP($K65,#REF!,5,0)</f>
        <v>#REF!</v>
      </c>
      <c r="P65" s="23" t="e">
        <f>VLOOKUP($K65,#REF!,6,0)</f>
        <v>#REF!</v>
      </c>
      <c r="Q65" s="2" t="e">
        <f>VLOOKUP($K65,#REF!,7,0)</f>
        <v>#REF!</v>
      </c>
      <c r="R65" s="6">
        <f t="shared" si="1"/>
        <v>16.05</v>
      </c>
      <c r="S65" s="5" t="str">
        <f t="shared" si="2"/>
        <v>DNF</v>
      </c>
      <c r="T65" s="73" t="e">
        <f t="shared" si="3"/>
        <v>#VALUE!</v>
      </c>
      <c r="U65" s="5" t="str">
        <f t="shared" si="4"/>
        <v>DNF</v>
      </c>
      <c r="V65" s="7" t="s">
        <v>108</v>
      </c>
      <c r="W65" s="7">
        <v>16.05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119"/>
      <c r="AI65" s="11"/>
      <c r="AJ65" s="11"/>
      <c r="AK65" s="11"/>
      <c r="AL65" s="11"/>
      <c r="AM65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0"/>
    </row>
    <row r="66" spans="1:104" s="9" customFormat="1" ht="15.6" x14ac:dyDescent="0.3">
      <c r="A66" s="43"/>
      <c r="B66" s="43"/>
      <c r="C66" s="43"/>
      <c r="D66" s="148"/>
      <c r="E66" s="148"/>
      <c r="F66" s="43"/>
      <c r="G66" s="43"/>
      <c r="H66"/>
      <c r="I66"/>
      <c r="J66" s="160"/>
      <c r="K66" s="86"/>
      <c r="L66" s="161"/>
      <c r="M66" s="161"/>
      <c r="N66" s="86"/>
      <c r="O66" s="85"/>
      <c r="P66" s="85"/>
      <c r="Q66" s="86"/>
      <c r="R66" s="86"/>
      <c r="S66" s="86"/>
      <c r="T66" s="86"/>
      <c r="U66" s="86"/>
      <c r="V66" s="86"/>
      <c r="W66" s="86"/>
      <c r="X66" s="86"/>
      <c r="Y66" s="162"/>
      <c r="Z66" s="162"/>
      <c r="AA66" s="162"/>
      <c r="AB66" s="162"/>
      <c r="AC66" s="162"/>
      <c r="AD66" s="162"/>
      <c r="AE66" s="162"/>
      <c r="AF66" s="162"/>
      <c r="AG66" s="162"/>
      <c r="AH66" s="163"/>
      <c r="AI66" s="11"/>
      <c r="AJ66" s="11"/>
      <c r="AK66" s="11"/>
      <c r="AL66" s="11"/>
      <c r="AM66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0"/>
    </row>
    <row r="67" spans="1:104" s="10" customFormat="1" ht="15.6" x14ac:dyDescent="0.3">
      <c r="A67" s="44">
        <f>K67</f>
        <v>131</v>
      </c>
      <c r="B67" s="72" t="e">
        <f>IF($J67="DNF",0,VLOOKUP($K67,#REF!,8,0))</f>
        <v>#REF!</v>
      </c>
      <c r="C67" s="72" t="e">
        <f>IF($J67="DNF",0,VLOOKUP($K67,#REF!,9,0))</f>
        <v>#REF!</v>
      </c>
      <c r="D67" s="147" t="e">
        <f>IF(B67="X",VLOOKUP('Race 1'!$F67,#REF!,2,0),0)</f>
        <v>#REF!</v>
      </c>
      <c r="E67" s="147" t="e">
        <f>IF(C67="X",VLOOKUP('Race 1'!$G67,#REF!,2,0),0)</f>
        <v>#REF!</v>
      </c>
      <c r="F67" s="44">
        <f>COUNTIF($B$67:B67,"X")</f>
        <v>0</v>
      </c>
      <c r="G67" s="44">
        <f>COUNTIF($C$67:C67,"X")</f>
        <v>0</v>
      </c>
      <c r="H67"/>
      <c r="I67"/>
      <c r="J67" s="64">
        <v>1</v>
      </c>
      <c r="K67" s="31">
        <v>131</v>
      </c>
      <c r="L67" s="2" t="e">
        <f>VLOOKUP($K67,#REF!,2,0)</f>
        <v>#REF!</v>
      </c>
      <c r="M67" s="2" t="e">
        <f>VLOOKUP($K67,#REF!,3,0)</f>
        <v>#REF!</v>
      </c>
      <c r="N67" s="2" t="e">
        <f>VLOOKUP($K67,#REF!,4,0)</f>
        <v>#REF!</v>
      </c>
      <c r="O67" s="23" t="e">
        <f>VLOOKUP($K67,#REF!,5,0)</f>
        <v>#REF!</v>
      </c>
      <c r="P67" s="23" t="e">
        <f>VLOOKUP($K67,#REF!,6,0)</f>
        <v>#REF!</v>
      </c>
      <c r="Q67" s="2" t="e">
        <f>VLOOKUP($K67,#REF!,7,0)</f>
        <v>#REF!</v>
      </c>
      <c r="R67" s="6">
        <f t="shared" si="1"/>
        <v>11.404999999999999</v>
      </c>
      <c r="S67" s="5">
        <f t="shared" si="2"/>
        <v>11.454000000000001</v>
      </c>
      <c r="T67" s="73">
        <f t="shared" ref="T67:T95" si="7">(S67-R67)/R67</f>
        <v>4.2963612450680642E-3</v>
      </c>
      <c r="U67" s="5">
        <f t="shared" si="4"/>
        <v>11.577</v>
      </c>
      <c r="V67" s="7">
        <v>11.454000000000001</v>
      </c>
      <c r="W67" s="7">
        <v>11.78</v>
      </c>
      <c r="X67" s="7">
        <v>11.577</v>
      </c>
      <c r="Y67" s="7">
        <v>11.404999999999999</v>
      </c>
      <c r="Z67" s="7"/>
      <c r="AA67" s="7"/>
      <c r="AB67" s="7"/>
      <c r="AC67" s="7"/>
      <c r="AD67" s="7"/>
      <c r="AE67" s="7"/>
      <c r="AF67" s="7"/>
      <c r="AG67" s="7"/>
      <c r="AH67" s="65"/>
      <c r="AI67" s="11"/>
      <c r="AJ67" s="11"/>
      <c r="AK67" s="11"/>
      <c r="AL67" s="11"/>
      <c r="AM67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</row>
    <row r="68" spans="1:104" s="10" customFormat="1" ht="15.6" x14ac:dyDescent="0.3">
      <c r="A68" s="43"/>
      <c r="B68" s="43"/>
      <c r="C68" s="43"/>
      <c r="D68" s="148"/>
      <c r="E68" s="148"/>
      <c r="F68" s="43"/>
      <c r="G68" s="43"/>
      <c r="H68"/>
      <c r="I68"/>
      <c r="J68" s="160"/>
      <c r="K68" s="86"/>
      <c r="L68" s="161"/>
      <c r="M68" s="161"/>
      <c r="N68" s="86"/>
      <c r="O68" s="85"/>
      <c r="P68" s="85"/>
      <c r="Q68" s="86"/>
      <c r="R68" s="86"/>
      <c r="S68" s="86"/>
      <c r="T68" s="86"/>
      <c r="U68" s="86"/>
      <c r="V68" s="86"/>
      <c r="W68" s="86"/>
      <c r="X68" s="86"/>
      <c r="Y68" s="162"/>
      <c r="Z68" s="162"/>
      <c r="AA68" s="162"/>
      <c r="AB68" s="162"/>
      <c r="AC68" s="162"/>
      <c r="AD68" s="162"/>
      <c r="AE68" s="162"/>
      <c r="AF68" s="162"/>
      <c r="AG68" s="162"/>
      <c r="AH68" s="163"/>
      <c r="AI68" s="11"/>
      <c r="AJ68" s="11"/>
      <c r="AK68" s="11"/>
      <c r="AL68" s="11"/>
      <c r="AM68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</row>
    <row r="69" spans="1:104" ht="15.6" x14ac:dyDescent="0.3">
      <c r="A69" s="44">
        <f>K69</f>
        <v>85</v>
      </c>
      <c r="B69" s="72" t="e">
        <f>IF($J69="DNF",0,VLOOKUP($K69,#REF!,8,0))</f>
        <v>#REF!</v>
      </c>
      <c r="C69" s="72" t="e">
        <f>IF($J69="DNF",0,VLOOKUP($K69,#REF!,9,0))</f>
        <v>#REF!</v>
      </c>
      <c r="D69" s="147" t="e">
        <f>IF(B69="X",VLOOKUP('Race 1'!$F69,#REF!,2,0),0)</f>
        <v>#REF!</v>
      </c>
      <c r="E69" s="147" t="e">
        <f>IF(C69="X",VLOOKUP('Race 1'!$G69,#REF!,2,0),0)</f>
        <v>#REF!</v>
      </c>
      <c r="F69" s="44">
        <f>COUNTIF($B$69:B69,"X")</f>
        <v>0</v>
      </c>
      <c r="G69" s="44">
        <f>COUNTIF($C$69:C69,"X")</f>
        <v>0</v>
      </c>
      <c r="J69" s="64">
        <v>1</v>
      </c>
      <c r="K69" s="24">
        <v>85</v>
      </c>
      <c r="L69" s="2" t="e">
        <f>VLOOKUP($K69,#REF!,2,0)</f>
        <v>#REF!</v>
      </c>
      <c r="M69" s="2" t="e">
        <f>VLOOKUP($K69,#REF!,3,0)</f>
        <v>#REF!</v>
      </c>
      <c r="N69" s="2" t="e">
        <f>VLOOKUP($K69,#REF!,4,0)</f>
        <v>#REF!</v>
      </c>
      <c r="O69" s="23" t="e">
        <f>VLOOKUP($K69,#REF!,5,0)</f>
        <v>#REF!</v>
      </c>
      <c r="P69" s="23" t="e">
        <f>VLOOKUP($K69,#REF!,6,0)</f>
        <v>#REF!</v>
      </c>
      <c r="Q69" s="2" t="e">
        <f>VLOOKUP($K69,#REF!,7,0)</f>
        <v>#REF!</v>
      </c>
      <c r="R69" s="6">
        <f t="shared" ref="R69:R95" si="8">IF(ISERROR(SMALL(V69:AH69,1)),"DNF",SMALL(V69:AH69,1))</f>
        <v>10.509</v>
      </c>
      <c r="S69" s="5">
        <f t="shared" ref="S69:S95" si="9">IF(ISERROR(SMALL(V69:AH69,2)),"DNF",SMALL(V69:AH69,2))</f>
        <v>10.914999999999999</v>
      </c>
      <c r="T69" s="73">
        <f t="shared" si="7"/>
        <v>3.8633552193357956E-2</v>
      </c>
      <c r="U69" s="5">
        <f t="shared" ref="U69:U95" si="10">IF(ISERROR(SMALL(V69:AH69,3)),"DNF",SMALL(V69:AH69,3))</f>
        <v>11.401</v>
      </c>
      <c r="V69" s="7">
        <v>10.914999999999999</v>
      </c>
      <c r="W69" s="7">
        <v>11.401</v>
      </c>
      <c r="X69" s="7">
        <v>10.509</v>
      </c>
      <c r="Y69" s="7"/>
      <c r="Z69" s="7"/>
      <c r="AA69" s="7"/>
      <c r="AB69" s="7"/>
      <c r="AC69" s="7"/>
      <c r="AD69" s="7"/>
      <c r="AE69" s="7"/>
      <c r="AF69" s="7"/>
      <c r="AG69" s="7"/>
      <c r="AH69" s="119"/>
      <c r="AM69"/>
    </row>
    <row r="70" spans="1:104" s="10" customFormat="1" ht="15.6" x14ac:dyDescent="0.3">
      <c r="A70" s="44">
        <f>K70</f>
        <v>96</v>
      </c>
      <c r="B70" s="72" t="e">
        <f>IF($J70="DNF",0,VLOOKUP($K70,#REF!,8,0))</f>
        <v>#REF!</v>
      </c>
      <c r="C70" s="72" t="e">
        <f>IF($J70="DNF",0,VLOOKUP($K70,#REF!,9,0))</f>
        <v>#REF!</v>
      </c>
      <c r="D70" s="147" t="e">
        <f>IF(B70="X",VLOOKUP('Race 1'!$F70,#REF!,2,0),0)</f>
        <v>#REF!</v>
      </c>
      <c r="E70" s="147" t="e">
        <f>IF(C70="X",VLOOKUP('Race 1'!$G70,#REF!,2,0),0)</f>
        <v>#REF!</v>
      </c>
      <c r="F70" s="44">
        <f>COUNTIF($B$69:B70,"X")</f>
        <v>0</v>
      </c>
      <c r="G70" s="44">
        <f>COUNTIF($C$69:C70,"X")</f>
        <v>0</v>
      </c>
      <c r="H70"/>
      <c r="I70"/>
      <c r="J70" s="64">
        <v>2</v>
      </c>
      <c r="K70" s="29">
        <v>96</v>
      </c>
      <c r="L70" s="2" t="e">
        <f>VLOOKUP($K70,#REF!,2,0)</f>
        <v>#REF!</v>
      </c>
      <c r="M70" s="2" t="e">
        <f>VLOOKUP($K70,#REF!,3,0)</f>
        <v>#REF!</v>
      </c>
      <c r="N70" s="2" t="e">
        <f>VLOOKUP($K70,#REF!,4,0)</f>
        <v>#REF!</v>
      </c>
      <c r="O70" s="23" t="e">
        <f>VLOOKUP($K70,#REF!,5,0)</f>
        <v>#REF!</v>
      </c>
      <c r="P70" s="23" t="e">
        <f>VLOOKUP($K70,#REF!,6,0)</f>
        <v>#REF!</v>
      </c>
      <c r="Q70" s="2" t="e">
        <f>VLOOKUP($K70,#REF!,7,0)</f>
        <v>#REF!</v>
      </c>
      <c r="R70" s="6">
        <f t="shared" si="8"/>
        <v>15.117000000000001</v>
      </c>
      <c r="S70" s="5">
        <f t="shared" si="9"/>
        <v>15.353999999999999</v>
      </c>
      <c r="T70" s="73">
        <f t="shared" si="7"/>
        <v>1.5677713832109433E-2</v>
      </c>
      <c r="U70" s="5">
        <f t="shared" si="10"/>
        <v>15.411</v>
      </c>
      <c r="V70" s="7">
        <v>15.411</v>
      </c>
      <c r="W70" s="7">
        <v>15.353999999999999</v>
      </c>
      <c r="X70" s="7">
        <v>15.117000000000001</v>
      </c>
      <c r="Y70" s="7"/>
      <c r="Z70" s="7"/>
      <c r="AA70" s="7"/>
      <c r="AB70" s="7"/>
      <c r="AC70" s="7"/>
      <c r="AD70" s="7"/>
      <c r="AE70" s="7"/>
      <c r="AF70" s="7"/>
      <c r="AG70" s="7"/>
      <c r="AH70" s="119"/>
      <c r="AI70" s="11"/>
      <c r="AJ70" s="11"/>
      <c r="AK70" s="11"/>
      <c r="AL70" s="11"/>
      <c r="AM70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/>
    </row>
    <row r="71" spans="1:104" ht="15.6" x14ac:dyDescent="0.3">
      <c r="A71" s="43"/>
      <c r="B71" s="43"/>
      <c r="C71" s="43"/>
      <c r="D71" s="148"/>
      <c r="E71" s="148"/>
      <c r="F71" s="43"/>
      <c r="G71" s="43"/>
      <c r="J71" s="160"/>
      <c r="K71" s="86"/>
      <c r="L71" s="161"/>
      <c r="M71" s="161"/>
      <c r="N71" s="86"/>
      <c r="O71" s="85"/>
      <c r="P71" s="85"/>
      <c r="Q71" s="86"/>
      <c r="R71" s="86"/>
      <c r="S71" s="86"/>
      <c r="T71" s="86"/>
      <c r="U71" s="86"/>
      <c r="V71" s="86"/>
      <c r="W71" s="86"/>
      <c r="X71" s="86"/>
      <c r="Y71" s="162"/>
      <c r="Z71" s="162"/>
      <c r="AA71" s="162"/>
      <c r="AB71" s="162"/>
      <c r="AC71" s="162"/>
      <c r="AD71" s="162"/>
      <c r="AE71" s="162"/>
      <c r="AF71" s="162"/>
      <c r="AG71" s="162"/>
      <c r="AH71" s="163"/>
      <c r="AM71"/>
    </row>
    <row r="72" spans="1:104" ht="15.6" x14ac:dyDescent="0.3">
      <c r="A72" s="44">
        <f>K72</f>
        <v>29</v>
      </c>
      <c r="B72" s="72" t="e">
        <f>IF($J72="DNF",0,VLOOKUP($K72,#REF!,8,0))</f>
        <v>#REF!</v>
      </c>
      <c r="C72" s="72" t="e">
        <f>IF($J72="DNF",0,VLOOKUP($K72,#REF!,9,0))</f>
        <v>#REF!</v>
      </c>
      <c r="D72" s="147" t="e">
        <f>IF(B72="X",VLOOKUP('Race 1'!$F72,#REF!,2,0),0)</f>
        <v>#REF!</v>
      </c>
      <c r="E72" s="147" t="e">
        <f>IF(C72="X",VLOOKUP('Race 1'!$G72,#REF!,2,0),0)</f>
        <v>#REF!</v>
      </c>
      <c r="F72" s="44">
        <f>COUNTIF($B$72:B72,"X")</f>
        <v>0</v>
      </c>
      <c r="G72" s="44">
        <f>COUNTIF($C$72:C72,"X")</f>
        <v>0</v>
      </c>
      <c r="J72" s="64">
        <v>1</v>
      </c>
      <c r="K72" s="29">
        <v>29</v>
      </c>
      <c r="L72" s="2" t="e">
        <f>VLOOKUP($K72,#REF!,2,0)</f>
        <v>#REF!</v>
      </c>
      <c r="M72" s="2" t="e">
        <f>VLOOKUP($K72,#REF!,3,0)</f>
        <v>#REF!</v>
      </c>
      <c r="N72" s="2" t="e">
        <f>VLOOKUP($K72,#REF!,4,0)</f>
        <v>#REF!</v>
      </c>
      <c r="O72" s="23" t="e">
        <f>VLOOKUP($K72,#REF!,5,0)</f>
        <v>#REF!</v>
      </c>
      <c r="P72" s="23" t="e">
        <f>VLOOKUP($K72,#REF!,6,0)</f>
        <v>#REF!</v>
      </c>
      <c r="Q72" s="2" t="e">
        <f>VLOOKUP($K72,#REF!,7,0)</f>
        <v>#REF!</v>
      </c>
      <c r="R72" s="6">
        <f t="shared" si="8"/>
        <v>11.303000000000001</v>
      </c>
      <c r="S72" s="5">
        <f t="shared" si="9"/>
        <v>11.355</v>
      </c>
      <c r="T72" s="73">
        <f t="shared" si="7"/>
        <v>4.6005485269397153E-3</v>
      </c>
      <c r="U72" s="5">
        <f t="shared" si="10"/>
        <v>11.819000000000001</v>
      </c>
      <c r="V72" s="7">
        <v>11.819000000000001</v>
      </c>
      <c r="W72" s="7">
        <v>11.303000000000001</v>
      </c>
      <c r="X72" s="7">
        <v>14.928000000000001</v>
      </c>
      <c r="Y72" s="7">
        <v>11.355</v>
      </c>
      <c r="Z72" s="7">
        <v>12.417</v>
      </c>
      <c r="AA72" s="7"/>
      <c r="AB72" s="7"/>
      <c r="AC72" s="7"/>
      <c r="AD72" s="7"/>
      <c r="AE72" s="7"/>
      <c r="AF72" s="7"/>
      <c r="AG72" s="7"/>
      <c r="AH72" s="119"/>
      <c r="AM72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</row>
    <row r="73" spans="1:104" ht="15.6" x14ac:dyDescent="0.3">
      <c r="A73" s="43"/>
      <c r="B73" s="43"/>
      <c r="C73" s="43"/>
      <c r="D73" s="148"/>
      <c r="E73" s="148"/>
      <c r="F73" s="43"/>
      <c r="G73" s="43"/>
      <c r="J73" s="160"/>
      <c r="K73" s="86"/>
      <c r="L73" s="161"/>
      <c r="M73" s="161"/>
      <c r="N73" s="86"/>
      <c r="O73" s="85"/>
      <c r="P73" s="85"/>
      <c r="Q73" s="86"/>
      <c r="R73" s="86"/>
      <c r="S73" s="86"/>
      <c r="T73" s="86"/>
      <c r="U73" s="86"/>
      <c r="V73" s="86"/>
      <c r="W73" s="86"/>
      <c r="X73" s="86"/>
      <c r="Y73" s="162"/>
      <c r="Z73" s="162"/>
      <c r="AA73" s="162"/>
      <c r="AB73" s="162"/>
      <c r="AC73" s="162"/>
      <c r="AD73" s="162"/>
      <c r="AE73" s="162"/>
      <c r="AF73" s="162"/>
      <c r="AG73" s="162"/>
      <c r="AH73" s="163"/>
      <c r="AI73" s="13"/>
      <c r="AJ73" s="13"/>
      <c r="AK73" s="13"/>
      <c r="AL73" s="13"/>
      <c r="AM73"/>
      <c r="CZ73" s="3"/>
    </row>
    <row r="74" spans="1:104" ht="15.6" x14ac:dyDescent="0.3">
      <c r="A74" s="44">
        <f>K74</f>
        <v>132</v>
      </c>
      <c r="B74" s="72" t="e">
        <f>IF($J74="DNF",0,VLOOKUP($K74,#REF!,8,0))</f>
        <v>#REF!</v>
      </c>
      <c r="C74" s="72" t="e">
        <f>IF($J74="DNF",0,VLOOKUP($K74,#REF!,9,0))</f>
        <v>#REF!</v>
      </c>
      <c r="D74" s="147" t="e">
        <f>IF(B74="X",VLOOKUP('Race 1'!$F74,#REF!,2,0),0)</f>
        <v>#REF!</v>
      </c>
      <c r="E74" s="147" t="e">
        <f>IF(C74="X",VLOOKUP('Race 1'!$G74,#REF!,2,0),0)</f>
        <v>#REF!</v>
      </c>
      <c r="F74" s="44">
        <f>COUNTIF($B$74:B74,"X")</f>
        <v>0</v>
      </c>
      <c r="G74" s="44">
        <f>COUNTIF($C$74:C74,"X")</f>
        <v>0</v>
      </c>
      <c r="J74" s="64">
        <v>1</v>
      </c>
      <c r="K74" s="24">
        <v>132</v>
      </c>
      <c r="L74" s="2" t="e">
        <f>VLOOKUP($K74,#REF!,2,0)</f>
        <v>#REF!</v>
      </c>
      <c r="M74" s="2" t="e">
        <f>VLOOKUP($K74,#REF!,3,0)</f>
        <v>#REF!</v>
      </c>
      <c r="N74" s="12" t="e">
        <f>VLOOKUP($K74,#REF!,4,0)</f>
        <v>#REF!</v>
      </c>
      <c r="O74" s="23" t="e">
        <f>VLOOKUP($K74,#REF!,5,0)</f>
        <v>#REF!</v>
      </c>
      <c r="P74" s="23" t="e">
        <f>VLOOKUP($K74,#REF!,6,0)</f>
        <v>#REF!</v>
      </c>
      <c r="Q74" s="2" t="e">
        <f>VLOOKUP($K74,#REF!,7,0)</f>
        <v>#REF!</v>
      </c>
      <c r="R74" s="6">
        <f t="shared" si="8"/>
        <v>11.242000000000001</v>
      </c>
      <c r="S74" s="5">
        <f t="shared" si="9"/>
        <v>11.28</v>
      </c>
      <c r="T74" s="73">
        <f t="shared" si="7"/>
        <v>3.3801814623731076E-3</v>
      </c>
      <c r="U74" s="5">
        <f t="shared" si="10"/>
        <v>11.295</v>
      </c>
      <c r="V74" s="20">
        <v>11.691000000000001</v>
      </c>
      <c r="W74" s="20">
        <v>11.587</v>
      </c>
      <c r="X74" s="20">
        <v>11.295</v>
      </c>
      <c r="Y74" s="20">
        <v>11.242000000000001</v>
      </c>
      <c r="Z74" s="20">
        <v>11.28</v>
      </c>
      <c r="AA74" s="20"/>
      <c r="AB74" s="20"/>
      <c r="AC74" s="20"/>
      <c r="AD74" s="20"/>
      <c r="AE74" s="20"/>
      <c r="AF74" s="20"/>
      <c r="AG74" s="20"/>
      <c r="AH74" s="122"/>
      <c r="AI74" s="16"/>
      <c r="AJ74" s="16"/>
      <c r="AK74" s="16"/>
      <c r="AL74" s="16"/>
      <c r="AM74"/>
      <c r="CZ74" s="3"/>
    </row>
    <row r="75" spans="1:104" ht="15.6" x14ac:dyDescent="0.3">
      <c r="A75" s="44">
        <f>K75</f>
        <v>94</v>
      </c>
      <c r="B75" s="72" t="e">
        <f>IF($J75="DNF",0,VLOOKUP($K75,#REF!,8,0))</f>
        <v>#REF!</v>
      </c>
      <c r="C75" s="72" t="e">
        <f>IF($J75="DNF",0,VLOOKUP($K75,#REF!,9,0))</f>
        <v>#REF!</v>
      </c>
      <c r="D75" s="147" t="e">
        <f>IF(B75="X",VLOOKUP('Race 1'!$F75,#REF!,2,0),0)</f>
        <v>#REF!</v>
      </c>
      <c r="E75" s="147" t="e">
        <f>IF(C75="X",VLOOKUP('Race 1'!$G75,#REF!,2,0),0)</f>
        <v>#REF!</v>
      </c>
      <c r="F75" s="44">
        <f>COUNTIF($B$74:B75,"X")</f>
        <v>0</v>
      </c>
      <c r="G75" s="44">
        <f>COUNTIF($C$74:C75,"X")</f>
        <v>0</v>
      </c>
      <c r="J75" s="64">
        <v>2</v>
      </c>
      <c r="K75" s="29">
        <v>94</v>
      </c>
      <c r="L75" s="2" t="e">
        <f>VLOOKUP($K75,#REF!,2,0)</f>
        <v>#REF!</v>
      </c>
      <c r="M75" s="2" t="e">
        <f>VLOOKUP($K75,#REF!,3,0)</f>
        <v>#REF!</v>
      </c>
      <c r="N75" s="12" t="e">
        <f>VLOOKUP($K75,#REF!,4,0)</f>
        <v>#REF!</v>
      </c>
      <c r="O75" s="23" t="e">
        <f>VLOOKUP($K75,#REF!,5,0)</f>
        <v>#REF!</v>
      </c>
      <c r="P75" s="23" t="e">
        <f>VLOOKUP($K75,#REF!,6,0)</f>
        <v>#REF!</v>
      </c>
      <c r="Q75" s="2" t="e">
        <f>VLOOKUP($K75,#REF!,7,0)</f>
        <v>#REF!</v>
      </c>
      <c r="R75" s="6">
        <f t="shared" si="8"/>
        <v>11.391</v>
      </c>
      <c r="S75" s="5">
        <f t="shared" si="9"/>
        <v>11.414</v>
      </c>
      <c r="T75" s="73">
        <f t="shared" si="7"/>
        <v>2.0191379158984888E-3</v>
      </c>
      <c r="U75" s="5">
        <f t="shared" si="10"/>
        <v>11.457000000000001</v>
      </c>
      <c r="V75" s="5">
        <v>11.882999999999999</v>
      </c>
      <c r="W75" s="5">
        <v>11.414</v>
      </c>
      <c r="X75" s="5">
        <v>11.457000000000001</v>
      </c>
      <c r="Y75" s="5">
        <v>11.391</v>
      </c>
      <c r="Z75" s="5"/>
      <c r="AA75" s="5"/>
      <c r="AB75" s="5"/>
      <c r="AC75" s="5"/>
      <c r="AD75" s="5"/>
      <c r="AE75" s="5"/>
      <c r="AF75" s="5"/>
      <c r="AG75" s="5"/>
      <c r="AH75" s="119"/>
      <c r="AM75"/>
    </row>
    <row r="76" spans="1:104" ht="15.6" x14ac:dyDescent="0.3">
      <c r="A76" s="43"/>
      <c r="B76" s="43"/>
      <c r="C76" s="43"/>
      <c r="D76" s="148"/>
      <c r="E76" s="148"/>
      <c r="F76" s="43"/>
      <c r="G76" s="43"/>
      <c r="J76" s="160"/>
      <c r="K76" s="86"/>
      <c r="L76" s="161"/>
      <c r="M76" s="161"/>
      <c r="N76" s="86"/>
      <c r="O76" s="85"/>
      <c r="P76" s="85"/>
      <c r="Q76" s="86"/>
      <c r="R76" s="86"/>
      <c r="S76" s="86"/>
      <c r="T76" s="86"/>
      <c r="U76" s="86"/>
      <c r="V76" s="86"/>
      <c r="W76" s="86"/>
      <c r="X76" s="86"/>
      <c r="Y76" s="162"/>
      <c r="Z76" s="162"/>
      <c r="AA76" s="162"/>
      <c r="AB76" s="162"/>
      <c r="AC76" s="162"/>
      <c r="AD76" s="162"/>
      <c r="AE76" s="162"/>
      <c r="AF76" s="162"/>
      <c r="AG76" s="162"/>
      <c r="AH76" s="163"/>
      <c r="AM76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</row>
    <row r="77" spans="1:104" ht="15.6" x14ac:dyDescent="0.3">
      <c r="A77" s="44">
        <f t="shared" ref="A77:A85" si="11">K77</f>
        <v>206</v>
      </c>
      <c r="B77" s="72" t="e">
        <f>IF($J77="DNF",0,VLOOKUP($K77,#REF!,8,0))</f>
        <v>#REF!</v>
      </c>
      <c r="C77" s="72" t="e">
        <f>IF($J77="DNF",0,VLOOKUP($K77,#REF!,9,0))</f>
        <v>#REF!</v>
      </c>
      <c r="D77" s="147" t="e">
        <f>IF(B77="X",VLOOKUP('Race 1'!$F77,#REF!,2,0),0)</f>
        <v>#REF!</v>
      </c>
      <c r="E77" s="147" t="e">
        <f>IF(C77="X",VLOOKUP('Race 1'!$G77,#REF!,2,0),0)</f>
        <v>#REF!</v>
      </c>
      <c r="F77" s="44">
        <f>COUNTIF($B$77:B77,"X")</f>
        <v>0</v>
      </c>
      <c r="G77" s="44">
        <f>COUNTIF($C$77:C77,"X")</f>
        <v>0</v>
      </c>
      <c r="J77" s="64">
        <v>1</v>
      </c>
      <c r="K77" s="28">
        <v>206</v>
      </c>
      <c r="L77" s="2" t="e">
        <f>VLOOKUP($K77,#REF!,2,0)</f>
        <v>#REF!</v>
      </c>
      <c r="M77" s="2" t="e">
        <f>VLOOKUP($K77,#REF!,3,0)</f>
        <v>#REF!</v>
      </c>
      <c r="N77" s="2" t="e">
        <f>VLOOKUP($K77,#REF!,4,0)</f>
        <v>#REF!</v>
      </c>
      <c r="O77" s="23" t="e">
        <f>VLOOKUP($K77,#REF!,5,0)</f>
        <v>#REF!</v>
      </c>
      <c r="P77" s="23" t="e">
        <f>VLOOKUP($K77,#REF!,6,0)</f>
        <v>#REF!</v>
      </c>
      <c r="Q77" s="2" t="e">
        <f>VLOOKUP($K77,#REF!,7,0)</f>
        <v>#REF!</v>
      </c>
      <c r="R77" s="6">
        <f t="shared" si="8"/>
        <v>8.8460000000000001</v>
      </c>
      <c r="S77" s="5">
        <f t="shared" si="9"/>
        <v>8.8480000000000008</v>
      </c>
      <c r="T77" s="73">
        <f t="shared" si="7"/>
        <v>2.2609088853726744E-4</v>
      </c>
      <c r="U77" s="5">
        <f t="shared" si="10"/>
        <v>8.8689999999999998</v>
      </c>
      <c r="V77" s="7">
        <v>10.355</v>
      </c>
      <c r="W77" s="7">
        <v>8.9760000000000009</v>
      </c>
      <c r="X77" s="7" t="s">
        <v>110</v>
      </c>
      <c r="Y77" s="7">
        <v>9.2910000000000004</v>
      </c>
      <c r="Z77" s="7">
        <v>8.8689999999999998</v>
      </c>
      <c r="AA77" s="7">
        <v>11.211</v>
      </c>
      <c r="AB77" s="7">
        <v>15.984999999999999</v>
      </c>
      <c r="AC77" s="7">
        <v>8.8480000000000008</v>
      </c>
      <c r="AD77" s="7">
        <v>8.8460000000000001</v>
      </c>
      <c r="AE77" s="7">
        <v>9.0399999999999991</v>
      </c>
      <c r="AF77" s="7"/>
      <c r="AG77" s="7"/>
      <c r="AH77" s="65"/>
      <c r="AM77"/>
      <c r="CZ77" s="14"/>
    </row>
    <row r="78" spans="1:104" ht="15.6" x14ac:dyDescent="0.3">
      <c r="A78" s="44">
        <f t="shared" si="11"/>
        <v>205</v>
      </c>
      <c r="B78" s="72" t="e">
        <f>IF($J78="DNF",0,VLOOKUP($K78,#REF!,8,0))</f>
        <v>#REF!</v>
      </c>
      <c r="C78" s="72" t="e">
        <f>IF($J78="DNF",0,VLOOKUP($K78,#REF!,9,0))</f>
        <v>#REF!</v>
      </c>
      <c r="D78" s="147" t="e">
        <f>IF(B78="X",VLOOKUP('Race 1'!$F78,#REF!,2,0),0)</f>
        <v>#REF!</v>
      </c>
      <c r="E78" s="147" t="e">
        <f>IF(C78="X",VLOOKUP('Race 1'!$G78,#REF!,2,0),0)</f>
        <v>#REF!</v>
      </c>
      <c r="F78" s="44">
        <f>COUNTIF($B$77:B78,"X")</f>
        <v>0</v>
      </c>
      <c r="G78" s="44">
        <f>COUNTIF($C$77:C78,"X")</f>
        <v>0</v>
      </c>
      <c r="J78" s="64">
        <v>2</v>
      </c>
      <c r="K78" s="28">
        <v>205</v>
      </c>
      <c r="L78" s="2" t="e">
        <f>VLOOKUP($K78,#REF!,2,0)</f>
        <v>#REF!</v>
      </c>
      <c r="M78" s="2" t="e">
        <f>VLOOKUP($K78,#REF!,3,0)</f>
        <v>#REF!</v>
      </c>
      <c r="N78" s="2" t="e">
        <f>VLOOKUP($K78,#REF!,4,0)</f>
        <v>#REF!</v>
      </c>
      <c r="O78" s="23" t="e">
        <f>VLOOKUP($K78,#REF!,5,0)</f>
        <v>#REF!</v>
      </c>
      <c r="P78" s="23" t="e">
        <f>VLOOKUP($K78,#REF!,6,0)</f>
        <v>#REF!</v>
      </c>
      <c r="Q78" s="2" t="e">
        <f>VLOOKUP($K78,#REF!,7,0)</f>
        <v>#REF!</v>
      </c>
      <c r="R78" s="6">
        <f t="shared" si="8"/>
        <v>8.9179999999999993</v>
      </c>
      <c r="S78" s="5">
        <f t="shared" si="9"/>
        <v>8.9480000000000004</v>
      </c>
      <c r="T78" s="73">
        <f t="shared" si="7"/>
        <v>3.3639829558198184E-3</v>
      </c>
      <c r="U78" s="5">
        <f t="shared" si="10"/>
        <v>8.9830000000000005</v>
      </c>
      <c r="V78" s="7">
        <v>9.298</v>
      </c>
      <c r="W78" s="7">
        <v>9.2970000000000006</v>
      </c>
      <c r="X78" s="7">
        <v>10.505000000000001</v>
      </c>
      <c r="Y78" s="7">
        <v>9.5229999999999997</v>
      </c>
      <c r="Z78" s="7">
        <v>9.0719999999999992</v>
      </c>
      <c r="AA78" s="7">
        <v>8.9830000000000005</v>
      </c>
      <c r="AB78" s="7">
        <v>8.9480000000000004</v>
      </c>
      <c r="AC78" s="7">
        <v>9.2170000000000005</v>
      </c>
      <c r="AD78" s="7">
        <v>8.9179999999999993</v>
      </c>
      <c r="AE78" s="7">
        <v>14.644</v>
      </c>
      <c r="AF78" s="7">
        <v>9.0329999999999995</v>
      </c>
      <c r="AG78" s="7"/>
      <c r="AH78" s="121"/>
      <c r="AI78" s="14"/>
      <c r="AJ78" s="14"/>
      <c r="AK78" s="14"/>
      <c r="AL78" s="14"/>
      <c r="AM78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4"/>
    </row>
    <row r="79" spans="1:104" ht="15.6" x14ac:dyDescent="0.3">
      <c r="A79" s="44">
        <f t="shared" si="11"/>
        <v>209</v>
      </c>
      <c r="B79" s="72" t="e">
        <f>IF($J79="DNF",0,VLOOKUP($K79,#REF!,8,0))</f>
        <v>#REF!</v>
      </c>
      <c r="C79" s="72" t="e">
        <f>IF($J79="DNF",0,VLOOKUP($K79,#REF!,9,0))</f>
        <v>#REF!</v>
      </c>
      <c r="D79" s="147" t="e">
        <f>IF(B79="X",VLOOKUP('Race 1'!$F79,#REF!,2,0),0)</f>
        <v>#REF!</v>
      </c>
      <c r="E79" s="147" t="e">
        <f>IF(C79="X",VLOOKUP('Race 1'!$G79,#REF!,2,0),0)</f>
        <v>#REF!</v>
      </c>
      <c r="F79" s="44">
        <f>COUNTIF($B$77:B79,"X")</f>
        <v>0</v>
      </c>
      <c r="G79" s="44">
        <f>COUNTIF($C$77:C79,"X")</f>
        <v>0</v>
      </c>
      <c r="J79" s="64">
        <v>3</v>
      </c>
      <c r="K79" s="31">
        <v>209</v>
      </c>
      <c r="L79" s="2" t="e">
        <f>VLOOKUP($K79,#REF!,2,0)</f>
        <v>#REF!</v>
      </c>
      <c r="M79" s="2" t="e">
        <f>VLOOKUP($K79,#REF!,3,0)</f>
        <v>#REF!</v>
      </c>
      <c r="N79" s="2" t="e">
        <f>VLOOKUP($K79,#REF!,4,0)</f>
        <v>#REF!</v>
      </c>
      <c r="O79" s="23" t="e">
        <f>VLOOKUP($K79,#REF!,5,0)</f>
        <v>#REF!</v>
      </c>
      <c r="P79" s="23" t="e">
        <f>VLOOKUP($K79,#REF!,6,0)</f>
        <v>#REF!</v>
      </c>
      <c r="Q79" s="2" t="e">
        <f>VLOOKUP($K79,#REF!,7,0)</f>
        <v>#REF!</v>
      </c>
      <c r="R79" s="6">
        <f t="shared" si="8"/>
        <v>9.0129999999999999</v>
      </c>
      <c r="S79" s="5">
        <f t="shared" si="9"/>
        <v>9.0359999999999996</v>
      </c>
      <c r="T79" s="73">
        <f t="shared" si="7"/>
        <v>2.5518695218018071E-3</v>
      </c>
      <c r="U79" s="5">
        <f t="shared" si="10"/>
        <v>9.0890000000000004</v>
      </c>
      <c r="V79" s="7">
        <v>9.16</v>
      </c>
      <c r="W79" s="7">
        <v>9.2479999999999993</v>
      </c>
      <c r="X79" s="7">
        <v>9.2129999999999992</v>
      </c>
      <c r="Y79" s="7">
        <v>9.1310000000000002</v>
      </c>
      <c r="Z79" s="7">
        <v>9.0890000000000004</v>
      </c>
      <c r="AA79" s="7">
        <v>9.1479999999999997</v>
      </c>
      <c r="AB79" s="7">
        <v>10.584</v>
      </c>
      <c r="AC79" s="7">
        <v>9.1470000000000002</v>
      </c>
      <c r="AD79" s="7">
        <v>9.1300000000000008</v>
      </c>
      <c r="AE79" s="7">
        <v>9.0359999999999996</v>
      </c>
      <c r="AF79" s="7">
        <v>9.0129999999999999</v>
      </c>
      <c r="AG79" s="7">
        <v>9.109</v>
      </c>
      <c r="AH79" s="65">
        <v>9.1690000000000005</v>
      </c>
      <c r="AM79"/>
    </row>
    <row r="80" spans="1:104" ht="15.6" x14ac:dyDescent="0.3">
      <c r="A80" s="44">
        <f t="shared" si="11"/>
        <v>54</v>
      </c>
      <c r="B80" s="72" t="e">
        <f>IF($J80="DNF",0,VLOOKUP($K80,#REF!,8,0))</f>
        <v>#REF!</v>
      </c>
      <c r="C80" s="72" t="e">
        <f>IF($J80="DNF",0,VLOOKUP($K80,#REF!,9,0))</f>
        <v>#REF!</v>
      </c>
      <c r="D80" s="147" t="e">
        <f>IF(B80="X",VLOOKUP('Race 1'!$F80,#REF!,2,0),0)</f>
        <v>#REF!</v>
      </c>
      <c r="E80" s="147" t="e">
        <f>IF(C80="X",VLOOKUP('Race 1'!$G80,#REF!,2,0),0)</f>
        <v>#REF!</v>
      </c>
      <c r="F80" s="44">
        <f>COUNTIF($B$77:B80,"X")</f>
        <v>0</v>
      </c>
      <c r="G80" s="44">
        <f>COUNTIF($C$77:C80,"X")</f>
        <v>0</v>
      </c>
      <c r="J80" s="64">
        <v>4</v>
      </c>
      <c r="K80" s="24">
        <v>54</v>
      </c>
      <c r="L80" s="2" t="e">
        <f>VLOOKUP($K80,#REF!,2,0)</f>
        <v>#REF!</v>
      </c>
      <c r="M80" s="2" t="e">
        <f>VLOOKUP($K80,#REF!,3,0)</f>
        <v>#REF!</v>
      </c>
      <c r="N80" s="2" t="e">
        <f>VLOOKUP($K80,#REF!,4,0)</f>
        <v>#REF!</v>
      </c>
      <c r="O80" s="23" t="e">
        <f>VLOOKUP($K80,#REF!,5,0)</f>
        <v>#REF!</v>
      </c>
      <c r="P80" s="23" t="e">
        <f>VLOOKUP($K80,#REF!,6,0)</f>
        <v>#REF!</v>
      </c>
      <c r="Q80" s="2" t="e">
        <f>VLOOKUP($K80,#REF!,7,0)</f>
        <v>#REF!</v>
      </c>
      <c r="R80" s="6">
        <f t="shared" si="8"/>
        <v>9.0489999999999995</v>
      </c>
      <c r="S80" s="5">
        <f t="shared" si="9"/>
        <v>9.1180000000000003</v>
      </c>
      <c r="T80" s="73">
        <f t="shared" si="7"/>
        <v>7.6251519504918598E-3</v>
      </c>
      <c r="U80" s="5">
        <f t="shared" si="10"/>
        <v>9.1530000000000005</v>
      </c>
      <c r="V80" s="20">
        <v>9.27</v>
      </c>
      <c r="W80" s="20">
        <v>9.2520000000000007</v>
      </c>
      <c r="X80" s="20">
        <v>9.1579999999999995</v>
      </c>
      <c r="Y80" s="20">
        <v>9.0489999999999995</v>
      </c>
      <c r="Z80" s="20">
        <v>9.1180000000000003</v>
      </c>
      <c r="AA80" s="20">
        <v>9.1530000000000005</v>
      </c>
      <c r="AB80" s="20">
        <v>9.2379999999999995</v>
      </c>
      <c r="AC80" s="20">
        <v>9.3230000000000004</v>
      </c>
      <c r="AD80" s="20"/>
      <c r="AE80" s="20"/>
      <c r="AF80" s="20"/>
      <c r="AG80" s="20"/>
      <c r="AH80" s="124"/>
      <c r="AI80" s="14"/>
      <c r="AJ80" s="14"/>
      <c r="AK80" s="14"/>
      <c r="AL80" s="14"/>
      <c r="AM80"/>
    </row>
    <row r="81" spans="1:104" ht="15.6" x14ac:dyDescent="0.3">
      <c r="A81" s="44">
        <f t="shared" si="11"/>
        <v>211</v>
      </c>
      <c r="B81" s="72" t="e">
        <f>IF($J81="DNF",0,VLOOKUP($K81,#REF!,8,0))</f>
        <v>#REF!</v>
      </c>
      <c r="C81" s="72" t="e">
        <f>IF($J81="DNF",0,VLOOKUP($K81,#REF!,9,0))</f>
        <v>#REF!</v>
      </c>
      <c r="D81" s="147" t="e">
        <f>IF(B81="X",VLOOKUP('Race 1'!$F81,#REF!,2,0),0)</f>
        <v>#REF!</v>
      </c>
      <c r="E81" s="147" t="e">
        <f>IF(C81="X",VLOOKUP('Race 1'!$G81,#REF!,2,0),0)</f>
        <v>#REF!</v>
      </c>
      <c r="F81" s="44">
        <f>COUNTIF($B$77:B81,"X")</f>
        <v>0</v>
      </c>
      <c r="G81" s="44">
        <f>COUNTIF($C$77:C81,"X")</f>
        <v>0</v>
      </c>
      <c r="J81" s="64">
        <v>5</v>
      </c>
      <c r="K81" s="31">
        <v>211</v>
      </c>
      <c r="L81" s="2" t="e">
        <f>VLOOKUP($K81,#REF!,2,0)</f>
        <v>#REF!</v>
      </c>
      <c r="M81" s="2" t="e">
        <f>VLOOKUP($K81,#REF!,3,0)</f>
        <v>#REF!</v>
      </c>
      <c r="N81" s="2" t="e">
        <f>VLOOKUP($K81,#REF!,4,0)</f>
        <v>#REF!</v>
      </c>
      <c r="O81" s="23" t="e">
        <f>VLOOKUP($K81,#REF!,5,0)</f>
        <v>#REF!</v>
      </c>
      <c r="P81" s="23" t="e">
        <f>VLOOKUP($K81,#REF!,6,0)</f>
        <v>#REF!</v>
      </c>
      <c r="Q81" s="2" t="e">
        <f>VLOOKUP($K81,#REF!,7,0)</f>
        <v>#REF!</v>
      </c>
      <c r="R81" s="6">
        <f t="shared" si="8"/>
        <v>9.0540000000000003</v>
      </c>
      <c r="S81" s="5">
        <f t="shared" si="9"/>
        <v>9.1999999999999993</v>
      </c>
      <c r="T81" s="73">
        <f t="shared" si="7"/>
        <v>1.612546940578739E-2</v>
      </c>
      <c r="U81" s="5">
        <f t="shared" si="10"/>
        <v>9.2200000000000006</v>
      </c>
      <c r="V81" s="7">
        <v>9.3629999999999995</v>
      </c>
      <c r="W81" s="7">
        <v>9.2739999999999991</v>
      </c>
      <c r="X81" s="7">
        <v>9.2200000000000006</v>
      </c>
      <c r="Y81" s="7">
        <v>9.4039999999999999</v>
      </c>
      <c r="Z81" s="7">
        <v>9.1999999999999993</v>
      </c>
      <c r="AA81" s="7">
        <v>9.3230000000000004</v>
      </c>
      <c r="AB81" s="7" t="s">
        <v>112</v>
      </c>
      <c r="AC81" s="7">
        <v>9.2720000000000002</v>
      </c>
      <c r="AD81" s="7">
        <v>9.0540000000000003</v>
      </c>
      <c r="AE81" s="7" t="s">
        <v>115</v>
      </c>
      <c r="AF81" s="7"/>
      <c r="AG81" s="7"/>
      <c r="AH81" s="65"/>
      <c r="AM81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</row>
    <row r="82" spans="1:104" s="10" customFormat="1" ht="15.6" x14ac:dyDescent="0.3">
      <c r="A82" s="44">
        <f t="shared" si="11"/>
        <v>203</v>
      </c>
      <c r="B82" s="72" t="e">
        <f>IF($J82="DNF",0,VLOOKUP($K82,#REF!,8,0))</f>
        <v>#REF!</v>
      </c>
      <c r="C82" s="72" t="e">
        <f>IF($J82="DNF",0,VLOOKUP($K82,#REF!,9,0))</f>
        <v>#REF!</v>
      </c>
      <c r="D82" s="147" t="e">
        <f>IF(B82="X",VLOOKUP('Race 1'!$F82,#REF!,2,0),0)</f>
        <v>#REF!</v>
      </c>
      <c r="E82" s="147" t="e">
        <f>IF(C82="X",VLOOKUP('Race 1'!$G82,#REF!,2,0),0)</f>
        <v>#REF!</v>
      </c>
      <c r="F82" s="44">
        <f>COUNTIF($B$77:B82,"X")</f>
        <v>0</v>
      </c>
      <c r="G82" s="44">
        <f>COUNTIF($C$77:C82,"X")</f>
        <v>0</v>
      </c>
      <c r="H82"/>
      <c r="I82"/>
      <c r="J82" s="64">
        <v>6</v>
      </c>
      <c r="K82" s="28">
        <v>203</v>
      </c>
      <c r="L82" s="2" t="e">
        <f>VLOOKUP($K82,#REF!,2,0)</f>
        <v>#REF!</v>
      </c>
      <c r="M82" s="2" t="e">
        <f>VLOOKUP($K82,#REF!,3,0)</f>
        <v>#REF!</v>
      </c>
      <c r="N82" s="2" t="e">
        <f>VLOOKUP($K82,#REF!,4,0)</f>
        <v>#REF!</v>
      </c>
      <c r="O82" s="23" t="e">
        <f>VLOOKUP($K82,#REF!,5,0)</f>
        <v>#REF!</v>
      </c>
      <c r="P82" s="23" t="e">
        <f>VLOOKUP($K82,#REF!,6,0)</f>
        <v>#REF!</v>
      </c>
      <c r="Q82" s="2" t="e">
        <f>VLOOKUP($K82,#REF!,7,0)</f>
        <v>#REF!</v>
      </c>
      <c r="R82" s="6">
        <f t="shared" si="8"/>
        <v>9.3190000000000008</v>
      </c>
      <c r="S82" s="5">
        <f t="shared" si="9"/>
        <v>9.3469999999999995</v>
      </c>
      <c r="T82" s="73">
        <f t="shared" si="7"/>
        <v>3.0046142289943869E-3</v>
      </c>
      <c r="U82" s="5">
        <f t="shared" si="10"/>
        <v>9.3510000000000009</v>
      </c>
      <c r="V82" s="21">
        <v>9.6460000000000008</v>
      </c>
      <c r="W82" s="21">
        <v>9.3190000000000008</v>
      </c>
      <c r="X82" s="21">
        <v>9.3510000000000009</v>
      </c>
      <c r="Y82" s="21">
        <v>9.65</v>
      </c>
      <c r="Z82" s="21">
        <v>9.8740000000000006</v>
      </c>
      <c r="AA82" s="21">
        <v>9.8729999999999993</v>
      </c>
      <c r="AB82" s="21">
        <v>9.8420000000000005</v>
      </c>
      <c r="AC82" s="21">
        <v>9.4390000000000001</v>
      </c>
      <c r="AD82" s="21">
        <v>9.3469999999999995</v>
      </c>
      <c r="AE82" s="21"/>
      <c r="AF82" s="21"/>
      <c r="AG82" s="21"/>
      <c r="AH82" s="120"/>
      <c r="AI82" s="13"/>
      <c r="AJ82" s="13"/>
      <c r="AK82" s="13"/>
      <c r="AL82" s="13"/>
      <c r="AM82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</row>
    <row r="83" spans="1:104" s="10" customFormat="1" ht="15.6" x14ac:dyDescent="0.3">
      <c r="A83" s="44">
        <f t="shared" si="11"/>
        <v>204</v>
      </c>
      <c r="B83" s="72" t="e">
        <f>IF($J83="DNF",0,VLOOKUP($K83,#REF!,8,0))</f>
        <v>#REF!</v>
      </c>
      <c r="C83" s="72" t="e">
        <f>IF($J83="DNF",0,VLOOKUP($K83,#REF!,9,0))</f>
        <v>#REF!</v>
      </c>
      <c r="D83" s="147" t="e">
        <f>IF(B83="X",VLOOKUP('Race 1'!$F83,#REF!,2,0),0)</f>
        <v>#REF!</v>
      </c>
      <c r="E83" s="147" t="e">
        <f>IF(C83="X",VLOOKUP('Race 1'!$G83,#REF!,2,0),0)</f>
        <v>#REF!</v>
      </c>
      <c r="F83" s="44">
        <f>COUNTIF($B$77:B83,"X")</f>
        <v>0</v>
      </c>
      <c r="G83" s="44">
        <f>COUNTIF($C$77:C83,"X")</f>
        <v>0</v>
      </c>
      <c r="H83"/>
      <c r="I83"/>
      <c r="J83" s="64">
        <v>7</v>
      </c>
      <c r="K83" s="28">
        <v>204</v>
      </c>
      <c r="L83" s="2" t="e">
        <f>VLOOKUP($K83,#REF!,2,0)</f>
        <v>#REF!</v>
      </c>
      <c r="M83" s="2" t="e">
        <f>VLOOKUP($K83,#REF!,3,0)</f>
        <v>#REF!</v>
      </c>
      <c r="N83" s="2" t="e">
        <f>VLOOKUP($K83,#REF!,4,0)</f>
        <v>#REF!</v>
      </c>
      <c r="O83" s="23" t="e">
        <f>VLOOKUP($K83,#REF!,5,0)</f>
        <v>#REF!</v>
      </c>
      <c r="P83" s="23" t="e">
        <f>VLOOKUP($K83,#REF!,6,0)</f>
        <v>#REF!</v>
      </c>
      <c r="Q83" s="2" t="e">
        <f>VLOOKUP($K83,#REF!,7,0)</f>
        <v>#REF!</v>
      </c>
      <c r="R83" s="6">
        <f t="shared" si="8"/>
        <v>9.6150000000000002</v>
      </c>
      <c r="S83" s="5">
        <f t="shared" si="9"/>
        <v>9.9860000000000007</v>
      </c>
      <c r="T83" s="73">
        <f t="shared" si="7"/>
        <v>3.8585543421736916E-2</v>
      </c>
      <c r="U83" s="5">
        <f t="shared" si="10"/>
        <v>10.978999999999999</v>
      </c>
      <c r="V83" s="7">
        <v>10.978999999999999</v>
      </c>
      <c r="W83" s="7">
        <v>9.9860000000000007</v>
      </c>
      <c r="X83" s="7">
        <v>9.6150000000000002</v>
      </c>
      <c r="Y83" s="7"/>
      <c r="Z83" s="7"/>
      <c r="AA83" s="7"/>
      <c r="AB83" s="7"/>
      <c r="AC83" s="7"/>
      <c r="AD83" s="7"/>
      <c r="AE83" s="7"/>
      <c r="AF83" s="7"/>
      <c r="AG83" s="7"/>
      <c r="AH83" s="120"/>
      <c r="AI83" s="13"/>
      <c r="AJ83" s="13"/>
      <c r="AK83" s="13"/>
      <c r="AL83" s="13"/>
      <c r="AM83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6"/>
    </row>
    <row r="84" spans="1:104" ht="15.6" x14ac:dyDescent="0.3">
      <c r="A84" s="44">
        <f t="shared" si="11"/>
        <v>201</v>
      </c>
      <c r="B84" s="72" t="e">
        <f>IF($J84="DNF",0,VLOOKUP($K84,#REF!,8,0))</f>
        <v>#REF!</v>
      </c>
      <c r="C84" s="72" t="e">
        <f>IF($J84="DNF",0,VLOOKUP($K84,#REF!,9,0))</f>
        <v>#REF!</v>
      </c>
      <c r="D84" s="147" t="e">
        <f>IF(B84="X",VLOOKUP('Race 1'!$F84,#REF!,2,0),0)</f>
        <v>#REF!</v>
      </c>
      <c r="E84" s="147" t="e">
        <f>IF(C84="X",VLOOKUP('Race 1'!$G84,#REF!,2,0),0)</f>
        <v>#REF!</v>
      </c>
      <c r="F84" s="44">
        <f>COUNTIF($B$77:B84,"X")</f>
        <v>0</v>
      </c>
      <c r="G84" s="44">
        <f>COUNTIF($C$77:C84,"X")</f>
        <v>0</v>
      </c>
      <c r="J84" s="64">
        <v>8</v>
      </c>
      <c r="K84" s="24">
        <v>201</v>
      </c>
      <c r="L84" s="2" t="e">
        <f>VLOOKUP($K84,#REF!,2,0)</f>
        <v>#REF!</v>
      </c>
      <c r="M84" s="2" t="e">
        <f>VLOOKUP($K84,#REF!,3,0)</f>
        <v>#REF!</v>
      </c>
      <c r="N84" s="2" t="e">
        <f>VLOOKUP($K84,#REF!,4,0)</f>
        <v>#REF!</v>
      </c>
      <c r="O84" s="23" t="e">
        <f>VLOOKUP($K84,#REF!,5,0)</f>
        <v>#REF!</v>
      </c>
      <c r="P84" s="23" t="e">
        <f>VLOOKUP($K84,#REF!,6,0)</f>
        <v>#REF!</v>
      </c>
      <c r="Q84" s="2" t="e">
        <f>VLOOKUP($K84,#REF!,7,0)</f>
        <v>#REF!</v>
      </c>
      <c r="R84" s="6">
        <f t="shared" si="8"/>
        <v>9.6859999999999999</v>
      </c>
      <c r="S84" s="5">
        <f t="shared" si="9"/>
        <v>9.7769999999999992</v>
      </c>
      <c r="T84" s="73">
        <f t="shared" si="7"/>
        <v>9.3950030972536971E-3</v>
      </c>
      <c r="U84" s="5">
        <f t="shared" si="10"/>
        <v>9.8209999999999997</v>
      </c>
      <c r="V84" s="7">
        <v>9.9589999999999996</v>
      </c>
      <c r="W84" s="7">
        <v>10.316000000000001</v>
      </c>
      <c r="X84" s="7">
        <v>9.8209999999999997</v>
      </c>
      <c r="Y84" s="7" t="s">
        <v>109</v>
      </c>
      <c r="Z84" s="7">
        <v>9.6859999999999999</v>
      </c>
      <c r="AA84" s="7">
        <v>9.7769999999999992</v>
      </c>
      <c r="AB84" s="7" t="s">
        <v>111</v>
      </c>
      <c r="AC84" s="7">
        <v>10.002000000000001</v>
      </c>
      <c r="AD84" s="7">
        <v>10.407999999999999</v>
      </c>
      <c r="AE84" s="7">
        <v>10.587999999999999</v>
      </c>
      <c r="AF84" s="7"/>
      <c r="AG84" s="7"/>
      <c r="AH84" s="65"/>
      <c r="AM84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1"/>
    </row>
    <row r="85" spans="1:104" s="10" customFormat="1" ht="15.6" x14ac:dyDescent="0.3">
      <c r="A85" s="44">
        <f t="shared" si="11"/>
        <v>202</v>
      </c>
      <c r="B85" s="72" t="e">
        <f>IF($J85="DNF",0,VLOOKUP($K85,#REF!,8,0))</f>
        <v>#REF!</v>
      </c>
      <c r="C85" s="72" t="e">
        <f>IF($J85="DNF",0,VLOOKUP($K85,#REF!,9,0))</f>
        <v>#REF!</v>
      </c>
      <c r="D85" s="147" t="e">
        <f>IF(B85="X",VLOOKUP('Race 1'!$F85,#REF!,2,0),0)</f>
        <v>#REF!</v>
      </c>
      <c r="E85" s="147" t="e">
        <f>IF(C85="X",VLOOKUP('Race 1'!$G85,#REF!,2,0),0)</f>
        <v>#REF!</v>
      </c>
      <c r="F85" s="44">
        <f>COUNTIF($B$77:B85,"X")</f>
        <v>0</v>
      </c>
      <c r="G85" s="44">
        <f>COUNTIF($C$77:C85,"X")</f>
        <v>0</v>
      </c>
      <c r="H85"/>
      <c r="I85"/>
      <c r="J85" s="64">
        <v>9</v>
      </c>
      <c r="K85" s="28">
        <v>202</v>
      </c>
      <c r="L85" s="2" t="e">
        <f>VLOOKUP($K85,#REF!,2,0)</f>
        <v>#REF!</v>
      </c>
      <c r="M85" s="2" t="e">
        <f>VLOOKUP($K85,#REF!,3,0)</f>
        <v>#REF!</v>
      </c>
      <c r="N85" s="2" t="e">
        <f>VLOOKUP($K85,#REF!,4,0)</f>
        <v>#REF!</v>
      </c>
      <c r="O85" s="23" t="e">
        <f>VLOOKUP($K85,#REF!,5,0)</f>
        <v>#REF!</v>
      </c>
      <c r="P85" s="23" t="e">
        <f>VLOOKUP($K85,#REF!,6,0)</f>
        <v>#REF!</v>
      </c>
      <c r="Q85" s="2" t="e">
        <f>VLOOKUP($K85,#REF!,7,0)</f>
        <v>#REF!</v>
      </c>
      <c r="R85" s="6">
        <f t="shared" si="8"/>
        <v>9.798</v>
      </c>
      <c r="S85" s="5">
        <f t="shared" si="9"/>
        <v>9.8819999999999997</v>
      </c>
      <c r="T85" s="73">
        <f t="shared" si="7"/>
        <v>8.5731781996325404E-3</v>
      </c>
      <c r="U85" s="5">
        <f t="shared" si="10"/>
        <v>9.9440000000000008</v>
      </c>
      <c r="V85" s="21">
        <v>10.259</v>
      </c>
      <c r="W85" s="21">
        <v>10.006</v>
      </c>
      <c r="X85" s="21">
        <v>9.8819999999999997</v>
      </c>
      <c r="Y85" s="21">
        <v>10</v>
      </c>
      <c r="Z85" s="21">
        <v>9.9440000000000008</v>
      </c>
      <c r="AA85" s="21">
        <v>9.798</v>
      </c>
      <c r="AB85" s="21">
        <v>10.164999999999999</v>
      </c>
      <c r="AC85" s="21">
        <v>10.180999999999999</v>
      </c>
      <c r="AD85" s="21">
        <v>9.9809999999999999</v>
      </c>
      <c r="AE85" s="21">
        <v>10.02</v>
      </c>
      <c r="AF85" s="21"/>
      <c r="AG85" s="21"/>
      <c r="AH85" s="65"/>
      <c r="AI85" s="11"/>
      <c r="AJ85" s="11"/>
      <c r="AK85" s="11"/>
      <c r="AL85" s="11"/>
      <c r="AM8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4"/>
    </row>
    <row r="86" spans="1:104" s="10" customFormat="1" ht="15.6" x14ac:dyDescent="0.3">
      <c r="A86" s="44">
        <f t="shared" ref="A86:A90" si="12">K86</f>
        <v>93</v>
      </c>
      <c r="B86" s="72" t="e">
        <f>IF($J86="DNF",0,VLOOKUP($K86,#REF!,8,0))</f>
        <v>#REF!</v>
      </c>
      <c r="C86" s="72" t="e">
        <f>IF($J86="DNF",0,VLOOKUP($K86,#REF!,9,0))</f>
        <v>#REF!</v>
      </c>
      <c r="D86" s="147" t="e">
        <f>IF(B86="X",VLOOKUP('Race 1'!$F86,#REF!,2,0),0)</f>
        <v>#REF!</v>
      </c>
      <c r="E86" s="147" t="e">
        <f>IF(C86="X",VLOOKUP('Race 1'!$G86,#REF!,2,0),0)</f>
        <v>#REF!</v>
      </c>
      <c r="F86" s="44">
        <f>COUNTIF($B$77:B86,"X")</f>
        <v>0</v>
      </c>
      <c r="G86" s="44">
        <f>COUNTIF($C$77:C86,"X")</f>
        <v>0</v>
      </c>
      <c r="H86"/>
      <c r="I86"/>
      <c r="J86" s="64">
        <v>10</v>
      </c>
      <c r="K86" s="29">
        <v>93</v>
      </c>
      <c r="L86" s="2" t="e">
        <f>VLOOKUP($K86,#REF!,2,0)</f>
        <v>#REF!</v>
      </c>
      <c r="M86" s="2" t="e">
        <f>VLOOKUP($K86,#REF!,3,0)</f>
        <v>#REF!</v>
      </c>
      <c r="N86" s="2" t="e">
        <f>VLOOKUP($K86,#REF!,4,0)</f>
        <v>#REF!</v>
      </c>
      <c r="O86" s="23" t="e">
        <f>VLOOKUP($K86,#REF!,5,0)</f>
        <v>#REF!</v>
      </c>
      <c r="P86" s="23" t="e">
        <f>VLOOKUP($K86,#REF!,6,0)</f>
        <v>#REF!</v>
      </c>
      <c r="Q86" s="2" t="e">
        <f>VLOOKUP($K86,#REF!,7,0)</f>
        <v>#REF!</v>
      </c>
      <c r="R86" s="6">
        <f t="shared" ref="R86" si="13">IF(ISERROR(SMALL(V86:AH86,1)),"DNF",SMALL(V86:AH86,1))</f>
        <v>9.4019999999999992</v>
      </c>
      <c r="S86" s="5">
        <f t="shared" ref="S86" si="14">IF(ISERROR(SMALL(V86:AH86,2)),"DNF",SMALL(V86:AH86,2))</f>
        <v>9.4090000000000007</v>
      </c>
      <c r="T86" s="73">
        <f t="shared" ref="T86" si="15">(S86-R86)/R86</f>
        <v>7.4452244203376415E-4</v>
      </c>
      <c r="U86" s="5">
        <f t="shared" ref="U86" si="16">IF(ISERROR(SMALL(V86:AH86,3)),"DNF",SMALL(V86:AH86,3))</f>
        <v>9.4510000000000005</v>
      </c>
      <c r="V86" s="5">
        <v>9.9079999999999995</v>
      </c>
      <c r="W86" s="5">
        <v>9.4090000000000007</v>
      </c>
      <c r="X86" s="5">
        <v>9.5150000000000006</v>
      </c>
      <c r="Y86" s="5">
        <v>9.4019999999999992</v>
      </c>
      <c r="Z86" s="7">
        <v>9.4510000000000005</v>
      </c>
      <c r="AA86" s="7">
        <v>9.4610000000000003</v>
      </c>
      <c r="AB86" s="7">
        <v>9.51</v>
      </c>
      <c r="AC86" s="21"/>
      <c r="AD86" s="21"/>
      <c r="AE86" s="21"/>
      <c r="AF86" s="21"/>
      <c r="AG86" s="21"/>
      <c r="AH86" s="65"/>
      <c r="AI86" s="11"/>
      <c r="AJ86" s="11"/>
      <c r="AK86" s="11"/>
      <c r="AL86" s="11"/>
      <c r="AM8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4"/>
    </row>
    <row r="87" spans="1:104" ht="15.6" x14ac:dyDescent="0.3">
      <c r="A87" s="44">
        <f t="shared" si="12"/>
        <v>210</v>
      </c>
      <c r="B87" s="72" t="e">
        <f>IF($J87="DNF",0,VLOOKUP($K87,#REF!,8,0))</f>
        <v>#REF!</v>
      </c>
      <c r="C87" s="72" t="e">
        <f>IF($J87="DNF",0,VLOOKUP($K87,#REF!,9,0))</f>
        <v>#REF!</v>
      </c>
      <c r="D87" s="147" t="e">
        <f>IF(B87="X",VLOOKUP('Race 1'!$F87,#REF!,2,0),0)</f>
        <v>#REF!</v>
      </c>
      <c r="E87" s="147" t="e">
        <f>IF(C87="X",VLOOKUP('Race 1'!$G87,#REF!,2,0),0)</f>
        <v>#REF!</v>
      </c>
      <c r="F87" s="44">
        <f>COUNTIF($B$77:B87,"X")</f>
        <v>0</v>
      </c>
      <c r="G87" s="44">
        <f>COUNTIF($C$77:C87,"X")</f>
        <v>0</v>
      </c>
      <c r="J87" s="64">
        <v>11</v>
      </c>
      <c r="K87" s="31">
        <v>210</v>
      </c>
      <c r="L87" s="2" t="e">
        <f>VLOOKUP($K87,#REF!,2,0)</f>
        <v>#REF!</v>
      </c>
      <c r="M87" s="2" t="e">
        <f>VLOOKUP($K87,#REF!,3,0)</f>
        <v>#REF!</v>
      </c>
      <c r="N87" s="2" t="e">
        <f>VLOOKUP($K87,#REF!,4,0)</f>
        <v>#REF!</v>
      </c>
      <c r="O87" s="23" t="e">
        <f>VLOOKUP($K87,#REF!,5,0)</f>
        <v>#REF!</v>
      </c>
      <c r="P87" s="23" t="e">
        <f>VLOOKUP($K87,#REF!,6,0)</f>
        <v>#REF!</v>
      </c>
      <c r="Q87" s="2" t="e">
        <f>VLOOKUP($K87,#REF!,7,0)</f>
        <v>#REF!</v>
      </c>
      <c r="R87" s="6">
        <f t="shared" si="8"/>
        <v>10.119999999999999</v>
      </c>
      <c r="S87" s="5">
        <f t="shared" si="9"/>
        <v>10.135999999999999</v>
      </c>
      <c r="T87" s="73">
        <f t="shared" si="7"/>
        <v>1.5810276679841912E-3</v>
      </c>
      <c r="U87" s="5">
        <f t="shared" si="10"/>
        <v>10.135999999999999</v>
      </c>
      <c r="V87" s="7">
        <v>10.196999999999999</v>
      </c>
      <c r="W87" s="7">
        <v>10.188000000000001</v>
      </c>
      <c r="X87" s="7">
        <v>10.282999999999999</v>
      </c>
      <c r="Y87" s="7">
        <v>10.162000000000001</v>
      </c>
      <c r="Z87" s="7">
        <v>10.218999999999999</v>
      </c>
      <c r="AA87" s="7">
        <v>10.198</v>
      </c>
      <c r="AB87" s="7">
        <v>10.135999999999999</v>
      </c>
      <c r="AC87" s="7">
        <v>10.311</v>
      </c>
      <c r="AD87" s="7">
        <v>10.372</v>
      </c>
      <c r="AE87" s="7">
        <v>10.135999999999999</v>
      </c>
      <c r="AF87" s="7">
        <v>10.279</v>
      </c>
      <c r="AG87" s="7">
        <v>10.617000000000001</v>
      </c>
      <c r="AH87" s="65">
        <v>10.119999999999999</v>
      </c>
      <c r="AM87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</row>
    <row r="88" spans="1:104" s="16" customFormat="1" ht="15.6" x14ac:dyDescent="0.3">
      <c r="A88" s="44">
        <f t="shared" si="12"/>
        <v>208</v>
      </c>
      <c r="B88" s="72" t="e">
        <f>IF($J88="DNF",0,VLOOKUP($K88,#REF!,8,0))</f>
        <v>#REF!</v>
      </c>
      <c r="C88" s="72" t="e">
        <f>IF($J88="DNF",0,VLOOKUP($K88,#REF!,9,0))</f>
        <v>#REF!</v>
      </c>
      <c r="D88" s="147" t="e">
        <f>IF(B88="X",VLOOKUP('Race 1'!$F88,#REF!,2,0),0)</f>
        <v>#REF!</v>
      </c>
      <c r="E88" s="147" t="e">
        <f>IF(C88="X",VLOOKUP('Race 1'!$G88,#REF!,2,0),0)</f>
        <v>#REF!</v>
      </c>
      <c r="F88" s="44">
        <f>COUNTIF($B$77:B88,"X")</f>
        <v>0</v>
      </c>
      <c r="G88" s="44">
        <f>COUNTIF($C$77:C88,"X")</f>
        <v>0</v>
      </c>
      <c r="H88"/>
      <c r="I88"/>
      <c r="J88" s="64">
        <v>12</v>
      </c>
      <c r="K88" s="31">
        <v>208</v>
      </c>
      <c r="L88" s="2" t="e">
        <f>VLOOKUP($K88,#REF!,2,0)</f>
        <v>#REF!</v>
      </c>
      <c r="M88" s="2" t="e">
        <f>VLOOKUP($K88,#REF!,3,0)</f>
        <v>#REF!</v>
      </c>
      <c r="N88" s="2" t="e">
        <f>VLOOKUP($K88,#REF!,4,0)</f>
        <v>#REF!</v>
      </c>
      <c r="O88" s="23" t="e">
        <f>VLOOKUP($K88,#REF!,5,0)</f>
        <v>#REF!</v>
      </c>
      <c r="P88" s="23" t="e">
        <f>VLOOKUP($K88,#REF!,6,0)</f>
        <v>#REF!</v>
      </c>
      <c r="Q88" s="2" t="e">
        <f>VLOOKUP($K88,#REF!,7,0)</f>
        <v>#REF!</v>
      </c>
      <c r="R88" s="6">
        <f t="shared" si="8"/>
        <v>10.239000000000001</v>
      </c>
      <c r="S88" s="5">
        <f t="shared" si="9"/>
        <v>10.282999999999999</v>
      </c>
      <c r="T88" s="73">
        <f t="shared" si="7"/>
        <v>4.2972946576812871E-3</v>
      </c>
      <c r="U88" s="5">
        <f t="shared" si="10"/>
        <v>10.282999999999999</v>
      </c>
      <c r="V88" s="7">
        <v>10.502000000000001</v>
      </c>
      <c r="W88" s="7">
        <v>10.541</v>
      </c>
      <c r="X88" s="7">
        <v>10.286</v>
      </c>
      <c r="Y88" s="7">
        <v>10.282999999999999</v>
      </c>
      <c r="Z88" s="7">
        <v>10.329000000000001</v>
      </c>
      <c r="AA88" s="7">
        <v>13</v>
      </c>
      <c r="AB88" s="7">
        <v>10.496</v>
      </c>
      <c r="AC88" s="7">
        <v>11.044</v>
      </c>
      <c r="AD88" s="7">
        <v>10.239000000000001</v>
      </c>
      <c r="AE88" s="7">
        <v>10.32</v>
      </c>
      <c r="AF88" s="7">
        <v>10.282999999999999</v>
      </c>
      <c r="AG88" s="7">
        <v>10.37</v>
      </c>
      <c r="AH88" s="65"/>
      <c r="AI88" s="11"/>
      <c r="AJ88" s="11"/>
      <c r="AK88" s="11"/>
      <c r="AL88" s="11"/>
      <c r="AM88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/>
    </row>
    <row r="89" spans="1:104" s="16" customFormat="1" ht="15.6" x14ac:dyDescent="0.3">
      <c r="A89" s="44">
        <f t="shared" si="12"/>
        <v>207</v>
      </c>
      <c r="B89" s="72" t="e">
        <f>IF($J89="DNF",0,VLOOKUP($K89,#REF!,8,0))</f>
        <v>#REF!</v>
      </c>
      <c r="C89" s="72" t="e">
        <f>IF($J89="DNF",0,VLOOKUP($K89,#REF!,9,0))</f>
        <v>#REF!</v>
      </c>
      <c r="D89" s="147" t="e">
        <f>IF(B89="X",VLOOKUP('Race 1'!$F89,#REF!,2,0),0)</f>
        <v>#REF!</v>
      </c>
      <c r="E89" s="147" t="e">
        <f>IF(C89="X",VLOOKUP('Race 1'!$G89,#REF!,2,0),0)</f>
        <v>#REF!</v>
      </c>
      <c r="F89" s="44">
        <f>COUNTIF($B$77:B89,"X")</f>
        <v>0</v>
      </c>
      <c r="G89" s="44">
        <f>COUNTIF($C$77:C89,"X")</f>
        <v>0</v>
      </c>
      <c r="H89"/>
      <c r="I89"/>
      <c r="J89" s="64">
        <v>13</v>
      </c>
      <c r="K89" s="31">
        <v>207</v>
      </c>
      <c r="L89" s="2" t="e">
        <f>VLOOKUP($K89,#REF!,2,0)</f>
        <v>#REF!</v>
      </c>
      <c r="M89" s="2" t="e">
        <f>VLOOKUP($K89,#REF!,3,0)</f>
        <v>#REF!</v>
      </c>
      <c r="N89" s="2" t="e">
        <f>VLOOKUP($K89,#REF!,4,0)</f>
        <v>#REF!</v>
      </c>
      <c r="O89" s="23" t="e">
        <f>VLOOKUP($K89,#REF!,5,0)</f>
        <v>#REF!</v>
      </c>
      <c r="P89" s="23" t="e">
        <f>VLOOKUP($K89,#REF!,6,0)</f>
        <v>#REF!</v>
      </c>
      <c r="Q89" s="2" t="e">
        <f>VLOOKUP($K89,#REF!,7,0)</f>
        <v>#REF!</v>
      </c>
      <c r="R89" s="6">
        <f t="shared" si="8"/>
        <v>10.513999999999999</v>
      </c>
      <c r="S89" s="5">
        <f t="shared" si="9"/>
        <v>10.647</v>
      </c>
      <c r="T89" s="73">
        <f t="shared" si="7"/>
        <v>1.264980026631167E-2</v>
      </c>
      <c r="U89" s="5">
        <f t="shared" si="10"/>
        <v>10.667999999999999</v>
      </c>
      <c r="V89" s="7">
        <v>11.179</v>
      </c>
      <c r="W89" s="7">
        <v>10.888</v>
      </c>
      <c r="X89" s="7">
        <v>10.945</v>
      </c>
      <c r="Y89" s="7">
        <v>10.829000000000001</v>
      </c>
      <c r="Z89" s="7">
        <v>10.742000000000001</v>
      </c>
      <c r="AA89" s="7">
        <v>10.513999999999999</v>
      </c>
      <c r="AB89" s="7">
        <v>10.647</v>
      </c>
      <c r="AC89" s="7">
        <v>10.667999999999999</v>
      </c>
      <c r="AD89" s="7">
        <v>10.805999999999999</v>
      </c>
      <c r="AE89" s="7">
        <v>10.78</v>
      </c>
      <c r="AF89" s="7">
        <v>13.869</v>
      </c>
      <c r="AG89" s="38">
        <v>10.891999999999999</v>
      </c>
      <c r="AH89" s="65">
        <v>10.957000000000001</v>
      </c>
      <c r="AI89" s="11"/>
      <c r="AJ89" s="11"/>
      <c r="AK89" s="11"/>
      <c r="AL89" s="11"/>
      <c r="AM89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/>
    </row>
    <row r="90" spans="1:104" ht="15.6" x14ac:dyDescent="0.3">
      <c r="A90" s="44">
        <f t="shared" si="12"/>
        <v>100</v>
      </c>
      <c r="B90" s="72">
        <f>IF($J90="DNF",0,VLOOKUP($K90,#REF!,8,0))</f>
        <v>0</v>
      </c>
      <c r="C90" s="72">
        <f>IF($J90="DNF",0,VLOOKUP($K90,#REF!,9,0))</f>
        <v>0</v>
      </c>
      <c r="D90" s="147">
        <f>IF(B90="X",VLOOKUP('Race 1'!$F90,#REF!,2,0),0)</f>
        <v>0</v>
      </c>
      <c r="E90" s="147">
        <f>IF(C90="X",VLOOKUP('Race 1'!$G90,#REF!,2,0),0)</f>
        <v>0</v>
      </c>
      <c r="F90" s="44">
        <f>COUNTIF($B$77:B90,"X")</f>
        <v>0</v>
      </c>
      <c r="G90" s="44">
        <f>COUNTIF($C$77:C90,"X")</f>
        <v>0</v>
      </c>
      <c r="J90" s="64" t="s">
        <v>121</v>
      </c>
      <c r="K90" s="29">
        <v>100</v>
      </c>
      <c r="L90" s="2" t="e">
        <f>VLOOKUP($K90,#REF!,2,0)</f>
        <v>#REF!</v>
      </c>
      <c r="M90" s="2" t="e">
        <f>VLOOKUP($K90,#REF!,3,0)</f>
        <v>#REF!</v>
      </c>
      <c r="N90" s="2" t="e">
        <f>VLOOKUP($K90,#REF!,4,0)</f>
        <v>#REF!</v>
      </c>
      <c r="O90" s="23" t="e">
        <f>VLOOKUP($K90,#REF!,5,0)</f>
        <v>#REF!</v>
      </c>
      <c r="P90" s="23" t="e">
        <f>VLOOKUP($K90,#REF!,6,0)</f>
        <v>#REF!</v>
      </c>
      <c r="Q90" s="2" t="e">
        <f>VLOOKUP($K90,#REF!,7,0)</f>
        <v>#REF!</v>
      </c>
      <c r="R90" s="6">
        <f t="shared" si="8"/>
        <v>10.105</v>
      </c>
      <c r="S90" s="5">
        <f t="shared" si="9"/>
        <v>10.826000000000001</v>
      </c>
      <c r="T90" s="73">
        <f t="shared" si="7"/>
        <v>7.1350816427511135E-2</v>
      </c>
      <c r="U90" s="5" t="str">
        <f t="shared" si="10"/>
        <v>DNF</v>
      </c>
      <c r="V90" s="5">
        <v>10.105</v>
      </c>
      <c r="W90" s="5">
        <v>10.826000000000001</v>
      </c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119"/>
      <c r="AM90"/>
      <c r="CZ90" s="10"/>
    </row>
    <row r="91" spans="1:104" s="16" customFormat="1" ht="15.6" x14ac:dyDescent="0.3">
      <c r="A91" s="43"/>
      <c r="B91" s="43"/>
      <c r="C91" s="43"/>
      <c r="D91" s="148"/>
      <c r="E91" s="148"/>
      <c r="F91" s="43"/>
      <c r="G91" s="43"/>
      <c r="H91"/>
      <c r="I91"/>
      <c r="J91" s="160"/>
      <c r="K91" s="86"/>
      <c r="L91" s="161"/>
      <c r="M91" s="161"/>
      <c r="N91" s="86"/>
      <c r="O91" s="85"/>
      <c r="P91" s="85"/>
      <c r="Q91" s="86"/>
      <c r="R91" s="86"/>
      <c r="S91" s="86"/>
      <c r="T91" s="86"/>
      <c r="U91" s="86"/>
      <c r="V91" s="86"/>
      <c r="W91" s="86"/>
      <c r="X91" s="86"/>
      <c r="Y91" s="162"/>
      <c r="Z91" s="162"/>
      <c r="AA91" s="162"/>
      <c r="AB91" s="162"/>
      <c r="AC91" s="162"/>
      <c r="AD91" s="162"/>
      <c r="AE91" s="162"/>
      <c r="AF91" s="162"/>
      <c r="AG91" s="162"/>
      <c r="AH91" s="163"/>
      <c r="AI91" s="11"/>
      <c r="AJ91" s="11"/>
      <c r="AK91" s="11"/>
      <c r="AL91" s="11"/>
      <c r="AM91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/>
    </row>
    <row r="92" spans="1:104" s="16" customFormat="1" ht="15.6" x14ac:dyDescent="0.3">
      <c r="A92" s="44">
        <f>K92</f>
        <v>14</v>
      </c>
      <c r="B92" s="72" t="e">
        <f>IF($J92="DNF",0,VLOOKUP($K92,#REF!,8,0))</f>
        <v>#REF!</v>
      </c>
      <c r="C92" s="72" t="e">
        <f>IF($J92="DNF",0,VLOOKUP($K92,#REF!,9,0))</f>
        <v>#REF!</v>
      </c>
      <c r="D92" s="147" t="e">
        <f>IF(B92="X",VLOOKUP('Race 1'!$F92,#REF!,2,0),0)</f>
        <v>#REF!</v>
      </c>
      <c r="E92" s="147" t="e">
        <f>IF(C92="X",VLOOKUP('Race 1'!$G92,#REF!,2,0),0)</f>
        <v>#REF!</v>
      </c>
      <c r="F92" s="44">
        <f>COUNTIF($B$92:B92,"X")</f>
        <v>0</v>
      </c>
      <c r="G92" s="44">
        <f>COUNTIF($C$92:C92,"X")</f>
        <v>0</v>
      </c>
      <c r="H92"/>
      <c r="I92"/>
      <c r="J92" s="64">
        <v>1</v>
      </c>
      <c r="K92" s="24">
        <v>14</v>
      </c>
      <c r="L92" s="2" t="e">
        <f>VLOOKUP($K92,#REF!,2,0)</f>
        <v>#REF!</v>
      </c>
      <c r="M92" s="2" t="e">
        <f>VLOOKUP($K92,#REF!,3,0)</f>
        <v>#REF!</v>
      </c>
      <c r="N92" s="2" t="e">
        <f>VLOOKUP($K92,#REF!,4,0)</f>
        <v>#REF!</v>
      </c>
      <c r="O92" s="23" t="e">
        <f>VLOOKUP($K92,#REF!,5,0)</f>
        <v>#REF!</v>
      </c>
      <c r="P92" s="23" t="e">
        <f>VLOOKUP($K92,#REF!,6,0)</f>
        <v>#REF!</v>
      </c>
      <c r="Q92" s="2" t="e">
        <f>VLOOKUP($K92,#REF!,7,0)</f>
        <v>#REF!</v>
      </c>
      <c r="R92" s="6">
        <f t="shared" si="8"/>
        <v>10.028</v>
      </c>
      <c r="S92" s="5">
        <f t="shared" si="9"/>
        <v>10.045999999999999</v>
      </c>
      <c r="T92" s="73">
        <f t="shared" si="7"/>
        <v>1.7949740725966199E-3</v>
      </c>
      <c r="U92" s="5">
        <f t="shared" si="10"/>
        <v>10.085000000000001</v>
      </c>
      <c r="V92" s="7">
        <v>10.028</v>
      </c>
      <c r="W92" s="7">
        <v>10.387</v>
      </c>
      <c r="X92" s="7">
        <v>10.313000000000001</v>
      </c>
      <c r="Y92" s="7">
        <v>10.249000000000001</v>
      </c>
      <c r="Z92" s="7">
        <v>10.204000000000001</v>
      </c>
      <c r="AA92" s="7">
        <v>10.303000000000001</v>
      </c>
      <c r="AB92" s="7" t="s">
        <v>114</v>
      </c>
      <c r="AC92" s="7">
        <v>10.085000000000001</v>
      </c>
      <c r="AD92" s="7">
        <v>10.291</v>
      </c>
      <c r="AE92" s="7">
        <v>10.045999999999999</v>
      </c>
      <c r="AF92" s="7">
        <v>10.185</v>
      </c>
      <c r="AG92" s="7"/>
      <c r="AH92" s="124"/>
      <c r="AI92" s="14"/>
      <c r="AJ92" s="14"/>
      <c r="AK92" s="14"/>
      <c r="AL92" s="14"/>
      <c r="AM9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/>
    </row>
    <row r="93" spans="1:104" s="10" customFormat="1" ht="15.6" x14ac:dyDescent="0.3">
      <c r="A93" s="44">
        <f>K93</f>
        <v>104</v>
      </c>
      <c r="B93" s="72" t="e">
        <f>IF($J93="DNF",0,VLOOKUP($K93,#REF!,8,0))</f>
        <v>#REF!</v>
      </c>
      <c r="C93" s="72" t="e">
        <f>IF($J93="DNF",0,VLOOKUP($K93,#REF!,9,0))</f>
        <v>#REF!</v>
      </c>
      <c r="D93" s="147" t="e">
        <f>IF(B93="X",VLOOKUP('Race 1'!$F93,#REF!,2,0),0)</f>
        <v>#REF!</v>
      </c>
      <c r="E93" s="147" t="e">
        <f>IF(C93="X",VLOOKUP('Race 1'!$G93,#REF!,2,0),0)</f>
        <v>#REF!</v>
      </c>
      <c r="F93" s="44">
        <f>COUNTIF($B$92:B93,"X")</f>
        <v>0</v>
      </c>
      <c r="G93" s="44">
        <f>COUNTIF($C$92:C93,"X")</f>
        <v>0</v>
      </c>
      <c r="H93"/>
      <c r="I93"/>
      <c r="J93" s="64">
        <v>2</v>
      </c>
      <c r="K93" s="29">
        <v>104</v>
      </c>
      <c r="L93" s="2" t="e">
        <f>VLOOKUP($K93,#REF!,2,0)</f>
        <v>#REF!</v>
      </c>
      <c r="M93" s="2" t="e">
        <f>VLOOKUP($K93,#REF!,3,0)</f>
        <v>#REF!</v>
      </c>
      <c r="N93" s="2" t="e">
        <f>VLOOKUP($K93,#REF!,4,0)</f>
        <v>#REF!</v>
      </c>
      <c r="O93" s="23" t="e">
        <f>VLOOKUP($K93,#REF!,5,0)</f>
        <v>#REF!</v>
      </c>
      <c r="P93" s="23" t="e">
        <f>VLOOKUP($K93,#REF!,6,0)</f>
        <v>#REF!</v>
      </c>
      <c r="Q93" s="2" t="e">
        <f>VLOOKUP($K93,#REF!,7,0)</f>
        <v>#REF!</v>
      </c>
      <c r="R93" s="6">
        <f t="shared" si="8"/>
        <v>10.624000000000001</v>
      </c>
      <c r="S93" s="5">
        <f t="shared" si="9"/>
        <v>10.721</v>
      </c>
      <c r="T93" s="73">
        <f t="shared" si="7"/>
        <v>9.1302710843373051E-3</v>
      </c>
      <c r="U93" s="5">
        <f t="shared" si="10"/>
        <v>10.762</v>
      </c>
      <c r="V93" s="7">
        <v>11.170999999999999</v>
      </c>
      <c r="W93" s="7">
        <v>11.388</v>
      </c>
      <c r="X93" s="7">
        <v>10.624000000000001</v>
      </c>
      <c r="Y93" s="7">
        <v>10.762</v>
      </c>
      <c r="Z93" s="7">
        <v>11.019</v>
      </c>
      <c r="AA93" s="7">
        <v>10.784000000000001</v>
      </c>
      <c r="AB93" s="7">
        <v>10.721</v>
      </c>
      <c r="AC93" s="7"/>
      <c r="AD93" s="7"/>
      <c r="AE93" s="7"/>
      <c r="AF93" s="7"/>
      <c r="AG93" s="7"/>
      <c r="AH93" s="124"/>
      <c r="AI93" s="41"/>
      <c r="AJ93" s="41"/>
      <c r="AK93" s="41"/>
      <c r="AL93" s="41"/>
      <c r="AM93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42"/>
    </row>
    <row r="94" spans="1:104" ht="15.6" x14ac:dyDescent="0.3">
      <c r="A94" s="44">
        <f>K94</f>
        <v>92</v>
      </c>
      <c r="B94" s="72" t="e">
        <f>IF($J94="DNF",0,VLOOKUP($K94,#REF!,8,0))</f>
        <v>#REF!</v>
      </c>
      <c r="C94" s="72" t="e">
        <f>IF($J94="DNF",0,VLOOKUP($K94,#REF!,9,0))</f>
        <v>#REF!</v>
      </c>
      <c r="D94" s="147" t="e">
        <f>IF(B94="X",VLOOKUP('Race 1'!$F94,#REF!,2,0),0)</f>
        <v>#REF!</v>
      </c>
      <c r="E94" s="147" t="e">
        <f>IF(C94="X",VLOOKUP('Race 1'!$G94,#REF!,2,0),0)</f>
        <v>#REF!</v>
      </c>
      <c r="F94" s="44">
        <f>COUNTIF($B$92:B94,"X")</f>
        <v>0</v>
      </c>
      <c r="G94" s="44">
        <f>COUNTIF($C$92:C94,"X")</f>
        <v>0</v>
      </c>
      <c r="J94" s="64">
        <v>3</v>
      </c>
      <c r="K94" s="29">
        <v>92</v>
      </c>
      <c r="L94" s="2" t="e">
        <f>VLOOKUP($K94,#REF!,2,0)</f>
        <v>#REF!</v>
      </c>
      <c r="M94" s="2" t="e">
        <f>VLOOKUP($K94,#REF!,3,0)</f>
        <v>#REF!</v>
      </c>
      <c r="N94" s="2" t="e">
        <f>VLOOKUP($K94,#REF!,4,0)</f>
        <v>#REF!</v>
      </c>
      <c r="O94" s="23" t="e">
        <f>VLOOKUP($K94,#REF!,5,0)</f>
        <v>#REF!</v>
      </c>
      <c r="P94" s="23" t="e">
        <f>VLOOKUP($K94,#REF!,6,0)</f>
        <v>#REF!</v>
      </c>
      <c r="Q94" s="2" t="e">
        <f>VLOOKUP($K94,#REF!,7,0)</f>
        <v>#REF!</v>
      </c>
      <c r="R94" s="6">
        <f t="shared" si="8"/>
        <v>10.913</v>
      </c>
      <c r="S94" s="5">
        <f t="shared" si="9"/>
        <v>11.002000000000001</v>
      </c>
      <c r="T94" s="73">
        <f t="shared" si="7"/>
        <v>8.1554109777330162E-3</v>
      </c>
      <c r="U94" s="5">
        <f t="shared" si="10"/>
        <v>11.201000000000001</v>
      </c>
      <c r="V94" s="7">
        <v>11.201000000000001</v>
      </c>
      <c r="W94" s="7">
        <v>11.356</v>
      </c>
      <c r="X94" s="7">
        <v>11.455</v>
      </c>
      <c r="Y94" s="7">
        <v>11.214</v>
      </c>
      <c r="Z94" s="7">
        <v>11.212999999999999</v>
      </c>
      <c r="AA94" s="7">
        <v>10.913</v>
      </c>
      <c r="AB94" s="7">
        <v>11.002000000000001</v>
      </c>
      <c r="AC94" s="7"/>
      <c r="AD94" s="7"/>
      <c r="AE94" s="7"/>
      <c r="AF94" s="7"/>
      <c r="AG94" s="7"/>
      <c r="AH94" s="120"/>
      <c r="AI94" s="13"/>
      <c r="AJ94" s="13"/>
      <c r="AK94" s="13"/>
      <c r="AL94" s="13"/>
      <c r="AM94"/>
    </row>
    <row r="95" spans="1:104" ht="16.2" thickBot="1" x14ac:dyDescent="0.35">
      <c r="A95" s="44">
        <f>K95</f>
        <v>10</v>
      </c>
      <c r="B95" s="72" t="e">
        <f>IF($J95="DNF",0,VLOOKUP($K95,#REF!,8,0))</f>
        <v>#REF!</v>
      </c>
      <c r="C95" s="72" t="e">
        <f>IF($J95="DNF",0,VLOOKUP($K95,#REF!,9,0))</f>
        <v>#REF!</v>
      </c>
      <c r="D95" s="147" t="e">
        <f>IF(B95="X",VLOOKUP('Race 1'!$F95,#REF!,2,0),0)</f>
        <v>#REF!</v>
      </c>
      <c r="E95" s="147" t="e">
        <f>IF(C95="X",VLOOKUP('Race 1'!$G95,#REF!,2,0),0)</f>
        <v>#REF!</v>
      </c>
      <c r="F95" s="44">
        <f>COUNTIF($B$92:B95,"X")</f>
        <v>0</v>
      </c>
      <c r="G95" s="44">
        <f>COUNTIF($C$92:C95,"X")</f>
        <v>0</v>
      </c>
      <c r="J95" s="100">
        <v>4</v>
      </c>
      <c r="K95" s="125">
        <v>10</v>
      </c>
      <c r="L95" s="126" t="e">
        <f>VLOOKUP($K95,#REF!,2,0)</f>
        <v>#REF!</v>
      </c>
      <c r="M95" s="126" t="e">
        <f>VLOOKUP($K95,#REF!,3,0)</f>
        <v>#REF!</v>
      </c>
      <c r="N95" s="126" t="e">
        <f>VLOOKUP($K95,#REF!,4,0)</f>
        <v>#REF!</v>
      </c>
      <c r="O95" s="127" t="e">
        <f>VLOOKUP($K95,#REF!,5,0)</f>
        <v>#REF!</v>
      </c>
      <c r="P95" s="127" t="e">
        <f>VLOOKUP($K95,#REF!,6,0)</f>
        <v>#REF!</v>
      </c>
      <c r="Q95" s="126" t="e">
        <f>VLOOKUP($K95,#REF!,7,0)</f>
        <v>#REF!</v>
      </c>
      <c r="R95" s="128">
        <f t="shared" si="8"/>
        <v>13.474</v>
      </c>
      <c r="S95" s="129">
        <f t="shared" si="9"/>
        <v>13.614000000000001</v>
      </c>
      <c r="T95" s="81">
        <f t="shared" si="7"/>
        <v>1.0390381475434212E-2</v>
      </c>
      <c r="U95" s="129">
        <f t="shared" si="10"/>
        <v>14.018000000000001</v>
      </c>
      <c r="V95" s="130">
        <v>14.612</v>
      </c>
      <c r="W95" s="130">
        <v>13.474</v>
      </c>
      <c r="X95" s="130">
        <v>13.614000000000001</v>
      </c>
      <c r="Y95" s="130" t="s">
        <v>108</v>
      </c>
      <c r="Z95" s="129">
        <v>14.018000000000001</v>
      </c>
      <c r="AA95" s="129"/>
      <c r="AB95" s="129"/>
      <c r="AC95" s="129"/>
      <c r="AD95" s="129"/>
      <c r="AE95" s="129"/>
      <c r="AF95" s="129"/>
      <c r="AG95" s="129"/>
      <c r="AH95" s="131"/>
      <c r="AI95" s="13"/>
      <c r="AJ95" s="13"/>
      <c r="AK95" s="13"/>
      <c r="AL95" s="13"/>
      <c r="AM95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16"/>
    </row>
    <row r="97" spans="2:14" x14ac:dyDescent="0.3">
      <c r="B97" s="1">
        <f>COUNTIF(B3:B95,"x")</f>
        <v>0</v>
      </c>
      <c r="C97" s="1">
        <f>COUNTIF(C3:C95,"x")</f>
        <v>0</v>
      </c>
    </row>
    <row r="98" spans="2:14" ht="15.6" x14ac:dyDescent="0.3">
      <c r="L98" s="150" t="s">
        <v>96</v>
      </c>
      <c r="M98" s="149">
        <f>COUNTIF(M3:M95,L98)</f>
        <v>0</v>
      </c>
      <c r="N98" s="32">
        <f>COUNTA(N3:N95)</f>
        <v>76</v>
      </c>
    </row>
    <row r="99" spans="2:14" x14ac:dyDescent="0.3">
      <c r="L99" s="151" t="s">
        <v>95</v>
      </c>
      <c r="M99" s="149">
        <f>COUNTIF(M3:M95,L99)</f>
        <v>0</v>
      </c>
    </row>
    <row r="100" spans="2:14" ht="15.6" x14ac:dyDescent="0.3">
      <c r="L100" s="150" t="s">
        <v>123</v>
      </c>
      <c r="M100" s="149">
        <f>COUNTIF(M3:M95,L100)</f>
        <v>0</v>
      </c>
    </row>
    <row r="101" spans="2:14" ht="15.6" x14ac:dyDescent="0.3">
      <c r="L101" s="150" t="s">
        <v>272</v>
      </c>
      <c r="M101" s="149">
        <f>COUNTIF(M3:M95,L101)</f>
        <v>0</v>
      </c>
    </row>
    <row r="102" spans="2:14" ht="15.6" x14ac:dyDescent="0.3">
      <c r="L102" s="150" t="s">
        <v>98</v>
      </c>
      <c r="M102" s="149">
        <f>COUNTIF(M4:M96,L102)</f>
        <v>0</v>
      </c>
    </row>
    <row r="103" spans="2:14" ht="15.6" x14ac:dyDescent="0.3">
      <c r="L103" s="150" t="s">
        <v>147</v>
      </c>
      <c r="M103" s="149">
        <f>SUM(M98:M102)</f>
        <v>0</v>
      </c>
    </row>
  </sheetData>
  <mergeCells count="1">
    <mergeCell ref="J1:AH1"/>
  </mergeCells>
  <conditionalFormatting sqref="T11:T13 T15:T20 T22:T23 T25 T27:T41 T43:T47 T49:T51 T53:T56 T58:T59 T61 T63:T65 T67 T69:T70 T72 T74:T75 T77:T85 T3:T9 T87:T90 T92:T95">
    <cfRule type="cellIs" dxfId="85" priority="20" operator="greaterThan">
      <formula>1%</formula>
    </cfRule>
  </conditionalFormatting>
  <conditionalFormatting sqref="U3:U13 U69:U70 U87:U90 U15:U20 U22:U23 U25 U27:U41 U43:U47 U49:U51 U53:U56 U58:U59 U61 U63:U65 U67 U72 U74:U75 U77:U85 U92:U95">
    <cfRule type="cellIs" dxfId="84" priority="19" operator="equal">
      <formula>"DNF"</formula>
    </cfRule>
  </conditionalFormatting>
  <conditionalFormatting sqref="T86">
    <cfRule type="cellIs" dxfId="83" priority="18" operator="greaterThan">
      <formula>1%</formula>
    </cfRule>
  </conditionalFormatting>
  <conditionalFormatting sqref="U86">
    <cfRule type="cellIs" dxfId="82" priority="17" operator="equal">
      <formula>"DNF"</formula>
    </cfRule>
  </conditionalFormatting>
  <conditionalFormatting sqref="U14">
    <cfRule type="cellIs" dxfId="81" priority="16" operator="equal">
      <formula>"DNF"</formula>
    </cfRule>
  </conditionalFormatting>
  <conditionalFormatting sqref="U21">
    <cfRule type="cellIs" dxfId="80" priority="15" operator="equal">
      <formula>"DNF"</formula>
    </cfRule>
  </conditionalFormatting>
  <conditionalFormatting sqref="U24">
    <cfRule type="cellIs" dxfId="79" priority="14" operator="equal">
      <formula>"DNF"</formula>
    </cfRule>
  </conditionalFormatting>
  <conditionalFormatting sqref="U26">
    <cfRule type="cellIs" dxfId="78" priority="13" operator="equal">
      <formula>"DNF"</formula>
    </cfRule>
  </conditionalFormatting>
  <conditionalFormatting sqref="U42">
    <cfRule type="cellIs" dxfId="77" priority="12" operator="equal">
      <formula>"DNF"</formula>
    </cfRule>
  </conditionalFormatting>
  <conditionalFormatting sqref="U48">
    <cfRule type="cellIs" dxfId="76" priority="11" operator="equal">
      <formula>"DNF"</formula>
    </cfRule>
  </conditionalFormatting>
  <conditionalFormatting sqref="U52">
    <cfRule type="cellIs" dxfId="75" priority="10" operator="equal">
      <formula>"DNF"</formula>
    </cfRule>
  </conditionalFormatting>
  <conditionalFormatting sqref="U57">
    <cfRule type="cellIs" dxfId="74" priority="9" operator="equal">
      <formula>"DNF"</formula>
    </cfRule>
  </conditionalFormatting>
  <conditionalFormatting sqref="U60">
    <cfRule type="cellIs" dxfId="73" priority="8" operator="equal">
      <formula>"DNF"</formula>
    </cfRule>
  </conditionalFormatting>
  <conditionalFormatting sqref="U62">
    <cfRule type="cellIs" dxfId="72" priority="7" operator="equal">
      <formula>"DNF"</formula>
    </cfRule>
  </conditionalFormatting>
  <conditionalFormatting sqref="U66">
    <cfRule type="cellIs" dxfId="71" priority="6" operator="equal">
      <formula>"DNF"</formula>
    </cfRule>
  </conditionalFormatting>
  <conditionalFormatting sqref="U68">
    <cfRule type="cellIs" dxfId="70" priority="5" operator="equal">
      <formula>"DNF"</formula>
    </cfRule>
  </conditionalFormatting>
  <conditionalFormatting sqref="U71">
    <cfRule type="cellIs" dxfId="69" priority="4" operator="equal">
      <formula>"DNF"</formula>
    </cfRule>
  </conditionalFormatting>
  <conditionalFormatting sqref="U73">
    <cfRule type="cellIs" dxfId="68" priority="3" operator="equal">
      <formula>"DNF"</formula>
    </cfRule>
  </conditionalFormatting>
  <conditionalFormatting sqref="U76">
    <cfRule type="cellIs" dxfId="67" priority="2" operator="equal">
      <formula>"DNF"</formula>
    </cfRule>
  </conditionalFormatting>
  <conditionalFormatting sqref="U91">
    <cfRule type="cellIs" dxfId="66" priority="1" operator="equal">
      <formula>"DNF"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69"/>
  <sheetViews>
    <sheetView topLeftCell="A31" zoomScale="80" zoomScaleNormal="80" workbookViewId="0">
      <selection activeCell="Q70" sqref="Q70"/>
    </sheetView>
  </sheetViews>
  <sheetFormatPr defaultRowHeight="14.4" x14ac:dyDescent="0.3"/>
  <cols>
    <col min="1" max="1" width="9.109375" customWidth="1"/>
    <col min="2" max="3" width="5.88671875" style="1" customWidth="1"/>
    <col min="4" max="4" width="12.109375" customWidth="1"/>
    <col min="5" max="5" width="11.5546875" customWidth="1"/>
    <col min="6" max="6" width="12.88671875" customWidth="1"/>
    <col min="7" max="7" width="12.6640625" customWidth="1"/>
    <col min="8" max="8" width="9.109375" customWidth="1"/>
    <col min="9" max="9" width="2.5546875" customWidth="1"/>
    <col min="10" max="10" width="6.6640625" style="4" bestFit="1" customWidth="1"/>
    <col min="11" max="11" width="9.88671875" style="32" bestFit="1" customWidth="1"/>
    <col min="12" max="12" width="10.109375" style="33" bestFit="1" customWidth="1"/>
    <col min="13" max="13" width="11.5546875" style="33" bestFit="1" customWidth="1"/>
    <col min="14" max="14" width="12.44140625" style="32" customWidth="1"/>
    <col min="15" max="15" width="18.44140625" style="34" customWidth="1"/>
    <col min="16" max="16" width="23" style="34" customWidth="1"/>
    <col min="17" max="17" width="33.44140625" style="32" customWidth="1"/>
    <col min="18" max="18" width="14.33203125" style="1" customWidth="1"/>
    <col min="19" max="21" width="12.88671875" style="1" hidden="1" customWidth="1"/>
    <col min="22" max="22" width="9.109375" style="4" customWidth="1"/>
    <col min="23" max="23" width="11" style="4" customWidth="1"/>
    <col min="24" max="24" width="9.5546875" style="4" customWidth="1"/>
    <col min="25" max="25" width="11.5546875" style="4" bestFit="1" customWidth="1"/>
    <col min="26" max="26" width="9.109375" style="4"/>
    <col min="27" max="27" width="9.109375" style="4" customWidth="1"/>
    <col min="28" max="28" width="9.5546875" style="4" customWidth="1"/>
    <col min="29" max="33" width="9.109375" style="4" customWidth="1"/>
    <col min="34" max="40" width="9.109375" style="11"/>
    <col min="41" max="41" width="76.44140625" style="11" bestFit="1" customWidth="1"/>
    <col min="42" max="103" width="9.109375" style="11"/>
  </cols>
  <sheetData>
    <row r="1" spans="1:104" ht="21.6" thickBot="1" x14ac:dyDescent="0.45">
      <c r="B1" s="1">
        <v>2</v>
      </c>
      <c r="C1" s="1">
        <v>3</v>
      </c>
      <c r="D1">
        <v>4</v>
      </c>
      <c r="E1">
        <v>5</v>
      </c>
      <c r="F1">
        <v>6</v>
      </c>
      <c r="G1">
        <v>7</v>
      </c>
      <c r="J1" s="357" t="s">
        <v>294</v>
      </c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9"/>
    </row>
    <row r="2" spans="1:104" ht="21.6" thickBot="1" x14ac:dyDescent="0.45">
      <c r="A2" s="85" t="s">
        <v>33</v>
      </c>
      <c r="B2" s="86" t="s">
        <v>143</v>
      </c>
      <c r="C2" s="86" t="s">
        <v>144</v>
      </c>
      <c r="D2" s="85" t="s">
        <v>148</v>
      </c>
      <c r="E2" s="85" t="s">
        <v>149</v>
      </c>
      <c r="F2" s="85" t="s">
        <v>150</v>
      </c>
      <c r="G2" s="85" t="s">
        <v>151</v>
      </c>
      <c r="J2" s="164" t="s">
        <v>119</v>
      </c>
      <c r="K2" s="165" t="s">
        <v>33</v>
      </c>
      <c r="L2" s="165" t="s">
        <v>34</v>
      </c>
      <c r="M2" s="165" t="s">
        <v>97</v>
      </c>
      <c r="N2" s="165" t="s">
        <v>35</v>
      </c>
      <c r="O2" s="165" t="s">
        <v>36</v>
      </c>
      <c r="P2" s="165" t="s">
        <v>38</v>
      </c>
      <c r="Q2" s="165" t="s">
        <v>124</v>
      </c>
      <c r="R2" s="165" t="s">
        <v>37</v>
      </c>
      <c r="S2" s="166" t="s">
        <v>145</v>
      </c>
      <c r="T2" s="165" t="s">
        <v>146</v>
      </c>
      <c r="U2" s="167" t="s">
        <v>165</v>
      </c>
      <c r="V2" s="168">
        <v>1</v>
      </c>
      <c r="W2" s="169">
        <v>2</v>
      </c>
      <c r="X2" s="169">
        <v>3</v>
      </c>
      <c r="Y2" s="169">
        <v>4</v>
      </c>
      <c r="Z2" s="169">
        <v>5</v>
      </c>
      <c r="AA2" s="169">
        <v>6</v>
      </c>
      <c r="AB2" s="169">
        <v>7</v>
      </c>
      <c r="AC2" s="169">
        <v>8</v>
      </c>
      <c r="AD2" s="169">
        <v>9</v>
      </c>
      <c r="AE2" s="169">
        <v>10</v>
      </c>
      <c r="AF2" s="169">
        <v>11</v>
      </c>
      <c r="AG2" s="170">
        <v>12</v>
      </c>
      <c r="AH2" s="171">
        <v>13</v>
      </c>
    </row>
    <row r="3" spans="1:104" s="3" customFormat="1" ht="15.6" x14ac:dyDescent="0.3">
      <c r="A3" s="44">
        <f t="shared" ref="A3:A9" si="0">K3</f>
        <v>45</v>
      </c>
      <c r="B3" s="72" t="e">
        <f>IF($J3="DNF",0,VLOOKUP($K3,#REF!,8,0))</f>
        <v>#REF!</v>
      </c>
      <c r="C3" s="72" t="e">
        <f>IF($J3="DNF",0,VLOOKUP($K3,#REF!,9,0))</f>
        <v>#REF!</v>
      </c>
      <c r="D3" s="44" t="e">
        <f>IF(B3="X",VLOOKUP('Race 2'!$F3,#REF!,2,0),0)</f>
        <v>#REF!</v>
      </c>
      <c r="E3" s="44" t="e">
        <f>IF(C3="X",VLOOKUP('Race 2'!$G3,#REF!,2,0),0)</f>
        <v>#REF!</v>
      </c>
      <c r="F3" s="44">
        <f>COUNTIF($B$3:B3,"X")</f>
        <v>0</v>
      </c>
      <c r="G3" s="44">
        <f>COUNTIF($C$3:C3,"X")</f>
        <v>0</v>
      </c>
      <c r="H3"/>
      <c r="I3"/>
      <c r="J3" s="61">
        <v>1</v>
      </c>
      <c r="K3" s="37">
        <v>45</v>
      </c>
      <c r="L3" s="35" t="e">
        <f>VLOOKUP($K3,#REF!,2,0)</f>
        <v>#REF!</v>
      </c>
      <c r="M3" s="35" t="e">
        <f>VLOOKUP($K3,#REF!,3,0)</f>
        <v>#REF!</v>
      </c>
      <c r="N3" s="35" t="e">
        <f>VLOOKUP($K3,#REF!,4,0)</f>
        <v>#REF!</v>
      </c>
      <c r="O3" s="39" t="e">
        <f>VLOOKUP($K3,#REF!,5,0)</f>
        <v>#REF!</v>
      </c>
      <c r="P3" s="39" t="e">
        <f>VLOOKUP($K3,#REF!,6,0)</f>
        <v>#REF!</v>
      </c>
      <c r="Q3" s="35" t="e">
        <f>VLOOKUP($K3,#REF!,7,0)</f>
        <v>#REF!</v>
      </c>
      <c r="R3" s="27">
        <f>IF(ISERROR(SMALL(V3:AH3,1)),"DNF",SMALL(V3:AH3,1))</f>
        <v>13.247</v>
      </c>
      <c r="S3" s="79">
        <f>IF(ISERROR(SMALL(V3:AH3,2)),"DNF",SMALL(V3:AH3,2))</f>
        <v>13.308999999999999</v>
      </c>
      <c r="T3" s="74">
        <f>(S3-R3)/R3</f>
        <v>4.680304974711209E-3</v>
      </c>
      <c r="U3" s="82">
        <f>IF(ISERROR(SMALL(V3:AH3,3)),"DNF",SMALL(V3:AH3,3))</f>
        <v>13.435</v>
      </c>
      <c r="V3" s="7">
        <v>13.544</v>
      </c>
      <c r="W3" s="7">
        <v>13.435</v>
      </c>
      <c r="X3" s="7">
        <v>13.436999999999999</v>
      </c>
      <c r="Y3" s="7">
        <v>13.247</v>
      </c>
      <c r="Z3" s="7">
        <v>13.539</v>
      </c>
      <c r="AA3" s="7">
        <v>13.308999999999999</v>
      </c>
      <c r="AB3" s="7"/>
      <c r="AC3" s="7"/>
      <c r="AD3" s="7"/>
      <c r="AE3" s="7"/>
      <c r="AF3" s="26"/>
      <c r="AG3" s="26"/>
      <c r="AH3" s="134"/>
      <c r="AI3" s="11"/>
      <c r="AJ3" s="11"/>
      <c r="AK3" s="11"/>
      <c r="AL3" s="11"/>
      <c r="AM3" s="11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8"/>
    </row>
    <row r="4" spans="1:104" s="3" customFormat="1" ht="15.6" x14ac:dyDescent="0.3">
      <c r="A4" s="44">
        <f t="shared" si="0"/>
        <v>44</v>
      </c>
      <c r="B4" s="72" t="e">
        <f>IF($J4="DNF",0,VLOOKUP($K4,#REF!,8,0))</f>
        <v>#REF!</v>
      </c>
      <c r="C4" s="72" t="e">
        <f>IF($J4="DNF",0,VLOOKUP($K4,#REF!,9,0))</f>
        <v>#REF!</v>
      </c>
      <c r="D4" s="44" t="e">
        <f>IF(B4="X",VLOOKUP('Race 2'!$F4,#REF!,2,0),0)</f>
        <v>#REF!</v>
      </c>
      <c r="E4" s="44" t="e">
        <f>IF(C4="X",VLOOKUP('Race 2'!$G4,#REF!,2,0),0)</f>
        <v>#REF!</v>
      </c>
      <c r="F4" s="44">
        <f>COUNTIF($B$3:B4,"X")</f>
        <v>0</v>
      </c>
      <c r="G4" s="44">
        <f>COUNTIF($C$3:C4,"X")</f>
        <v>0</v>
      </c>
      <c r="H4"/>
      <c r="I4"/>
      <c r="J4" s="64">
        <v>2</v>
      </c>
      <c r="K4" s="29">
        <v>44</v>
      </c>
      <c r="L4" s="2" t="e">
        <f>VLOOKUP($K4,#REF!,2,0)</f>
        <v>#REF!</v>
      </c>
      <c r="M4" s="2" t="e">
        <f>VLOOKUP($K4,#REF!,3,0)</f>
        <v>#REF!</v>
      </c>
      <c r="N4" s="2" t="e">
        <f>VLOOKUP($K4,#REF!,4,0)</f>
        <v>#REF!</v>
      </c>
      <c r="O4" s="23" t="e">
        <f>VLOOKUP($K4,#REF!,5,0)</f>
        <v>#REF!</v>
      </c>
      <c r="P4" s="23" t="e">
        <f>VLOOKUP($K4,#REF!,6,0)</f>
        <v>#REF!</v>
      </c>
      <c r="Q4" s="2" t="e">
        <f>VLOOKUP($K4,#REF!,7,0)</f>
        <v>#REF!</v>
      </c>
      <c r="R4" s="6">
        <f t="shared" ref="R4:R49" si="1">IF(ISERROR(SMALL(V4:AH4,1)),"DNF",SMALL(V4:AH4,1))</f>
        <v>13.772</v>
      </c>
      <c r="S4" s="76">
        <f t="shared" ref="S4:S49" si="2">IF(ISERROR(SMALL(V4:AH4,2)),"DNF",SMALL(V4:AH4,2))</f>
        <v>13.815</v>
      </c>
      <c r="T4" s="73">
        <f t="shared" ref="T4:T47" si="3">(S4-R4)/R4</f>
        <v>3.122277083938372E-3</v>
      </c>
      <c r="U4" s="80">
        <f t="shared" ref="U4:U49" si="4">IF(ISERROR(SMALL(V4:AH4,3)),"DNF",SMALL(V4:AH4,3))</f>
        <v>13.829000000000001</v>
      </c>
      <c r="V4" s="7">
        <v>14.207000000000001</v>
      </c>
      <c r="W4" s="7">
        <v>14.025</v>
      </c>
      <c r="X4" s="7">
        <v>13.875999999999999</v>
      </c>
      <c r="Y4" s="7">
        <v>13.829000000000001</v>
      </c>
      <c r="Z4" s="7">
        <v>13.815</v>
      </c>
      <c r="AA4" s="7">
        <v>14.3</v>
      </c>
      <c r="AB4" s="7">
        <v>13.837999999999999</v>
      </c>
      <c r="AC4" s="7">
        <v>13.772</v>
      </c>
      <c r="AD4" s="7"/>
      <c r="AE4" s="7"/>
      <c r="AF4" s="5"/>
      <c r="AG4" s="5"/>
      <c r="AH4" s="119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/>
    </row>
    <row r="5" spans="1:104" ht="15.6" x14ac:dyDescent="0.3">
      <c r="A5" s="44">
        <f t="shared" si="0"/>
        <v>214</v>
      </c>
      <c r="B5" s="72" t="e">
        <f>IF($J5="DNF",0,VLOOKUP($K5,#REF!,8,0))</f>
        <v>#REF!</v>
      </c>
      <c r="C5" s="72" t="e">
        <f>IF($J5="DNF",0,VLOOKUP($K5,#REF!,9,0))</f>
        <v>#REF!</v>
      </c>
      <c r="D5" s="44" t="e">
        <f>IF(B5="X",VLOOKUP('Race 2'!$F5,#REF!,2,0),0)</f>
        <v>#REF!</v>
      </c>
      <c r="E5" s="44" t="e">
        <f>IF(C5="X",VLOOKUP('Race 2'!$G5,#REF!,2,0),0)</f>
        <v>#REF!</v>
      </c>
      <c r="F5" s="44">
        <f>COUNTIF($B$3:B5,"X")</f>
        <v>0</v>
      </c>
      <c r="G5" s="44">
        <f>COUNTIF($C$3:C5,"X")</f>
        <v>0</v>
      </c>
      <c r="J5" s="61">
        <v>3</v>
      </c>
      <c r="K5" s="29">
        <v>214</v>
      </c>
      <c r="L5" s="2" t="e">
        <f>VLOOKUP($K5,#REF!,2,0)</f>
        <v>#REF!</v>
      </c>
      <c r="M5" s="2" t="e">
        <f>VLOOKUP($K5,#REF!,3,0)</f>
        <v>#REF!</v>
      </c>
      <c r="N5" s="2" t="e">
        <f>VLOOKUP($K5,#REF!,4,0)</f>
        <v>#REF!</v>
      </c>
      <c r="O5" s="23" t="e">
        <f>VLOOKUP($K5,#REF!,5,0)</f>
        <v>#REF!</v>
      </c>
      <c r="P5" s="23" t="e">
        <f>VLOOKUP($K5,#REF!,6,0)</f>
        <v>#REF!</v>
      </c>
      <c r="Q5" s="2" t="e">
        <f>VLOOKUP($K5,#REF!,7,0)</f>
        <v>#REF!</v>
      </c>
      <c r="R5" s="6">
        <f t="shared" si="1"/>
        <v>13.797000000000001</v>
      </c>
      <c r="S5" s="76">
        <f t="shared" si="2"/>
        <v>13.851000000000001</v>
      </c>
      <c r="T5" s="73">
        <f t="shared" si="3"/>
        <v>3.9138943248532487E-3</v>
      </c>
      <c r="U5" s="80">
        <f t="shared" si="4"/>
        <v>13.872</v>
      </c>
      <c r="V5" s="7">
        <v>13.851000000000001</v>
      </c>
      <c r="W5" s="7">
        <v>15.112</v>
      </c>
      <c r="X5" s="7">
        <v>14.978</v>
      </c>
      <c r="Y5" s="7">
        <v>14.749000000000001</v>
      </c>
      <c r="Z5" s="7">
        <v>22.494</v>
      </c>
      <c r="AA5" s="7">
        <v>14.215</v>
      </c>
      <c r="AB5" s="7">
        <v>13.872</v>
      </c>
      <c r="AC5" s="7">
        <v>14.162000000000001</v>
      </c>
      <c r="AD5" s="7">
        <v>13.920999999999999</v>
      </c>
      <c r="AE5" s="7">
        <v>13.797000000000001</v>
      </c>
      <c r="AF5" s="7"/>
      <c r="AG5" s="7"/>
      <c r="AH5" s="119"/>
      <c r="CZ5" s="3"/>
    </row>
    <row r="6" spans="1:104" s="3" customFormat="1" ht="15.6" x14ac:dyDescent="0.3">
      <c r="A6" s="44">
        <f t="shared" si="0"/>
        <v>218</v>
      </c>
      <c r="B6" s="72" t="e">
        <f>IF($J6="DNF",0,VLOOKUP($K6,#REF!,8,0))</f>
        <v>#REF!</v>
      </c>
      <c r="C6" s="72" t="e">
        <f>IF($J6="DNF",0,VLOOKUP($K6,#REF!,9,0))</f>
        <v>#REF!</v>
      </c>
      <c r="D6" s="44" t="e">
        <f>IF(B6="X",VLOOKUP('Race 2'!$F6,#REF!,2,0),0)</f>
        <v>#REF!</v>
      </c>
      <c r="E6" s="44" t="e">
        <f>IF(C6="X",VLOOKUP('Race 2'!$G6,#REF!,2,0),0)</f>
        <v>#REF!</v>
      </c>
      <c r="F6" s="44">
        <f>COUNTIF($B$3:B6,"X")</f>
        <v>0</v>
      </c>
      <c r="G6" s="44">
        <f>COUNTIF($C$3:C6,"X")</f>
        <v>0</v>
      </c>
      <c r="H6"/>
      <c r="I6"/>
      <c r="J6" s="64">
        <v>4</v>
      </c>
      <c r="K6" s="29">
        <v>218</v>
      </c>
      <c r="L6" s="2" t="e">
        <f>VLOOKUP($K6,#REF!,2,0)</f>
        <v>#REF!</v>
      </c>
      <c r="M6" s="2" t="e">
        <f>VLOOKUP($K6,#REF!,3,0)</f>
        <v>#REF!</v>
      </c>
      <c r="N6" s="2" t="e">
        <f>VLOOKUP($K6,#REF!,4,0)</f>
        <v>#REF!</v>
      </c>
      <c r="O6" s="23" t="e">
        <f>VLOOKUP($K6,#REF!,5,0)</f>
        <v>#REF!</v>
      </c>
      <c r="P6" s="23" t="e">
        <f>VLOOKUP($K6,#REF!,6,0)</f>
        <v>#REF!</v>
      </c>
      <c r="Q6" s="2" t="e">
        <f>VLOOKUP($K6,#REF!,7,0)</f>
        <v>#REF!</v>
      </c>
      <c r="R6" s="6">
        <f t="shared" si="1"/>
        <v>14.318</v>
      </c>
      <c r="S6" s="76">
        <f t="shared" si="2"/>
        <v>14.455</v>
      </c>
      <c r="T6" s="73">
        <f t="shared" si="3"/>
        <v>9.5683754714345898E-3</v>
      </c>
      <c r="U6" s="80">
        <f t="shared" si="4"/>
        <v>14.523999999999999</v>
      </c>
      <c r="V6" s="7">
        <v>14.455</v>
      </c>
      <c r="W6" s="7">
        <v>14.746</v>
      </c>
      <c r="X6" s="7">
        <v>14.523999999999999</v>
      </c>
      <c r="Y6" s="7">
        <v>14.525</v>
      </c>
      <c r="Z6" s="7">
        <v>14.867000000000001</v>
      </c>
      <c r="AA6" s="7">
        <v>14.571</v>
      </c>
      <c r="AB6" s="7">
        <v>14.568</v>
      </c>
      <c r="AC6" s="7">
        <v>14.641</v>
      </c>
      <c r="AD6" s="7">
        <v>14.318</v>
      </c>
      <c r="AE6" s="7"/>
      <c r="AF6" s="5"/>
      <c r="AG6" s="5"/>
      <c r="AH6" s="119"/>
      <c r="AI6" s="11"/>
      <c r="AJ6" s="11"/>
      <c r="AK6" s="11"/>
      <c r="AL6" s="11"/>
      <c r="AM6" s="11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/>
    </row>
    <row r="7" spans="1:104" s="3" customFormat="1" ht="15.6" x14ac:dyDescent="0.3">
      <c r="A7" s="44">
        <f t="shared" si="0"/>
        <v>215</v>
      </c>
      <c r="B7" s="72" t="e">
        <f>IF($J7="DNF",0,VLOOKUP($K7,#REF!,8,0))</f>
        <v>#REF!</v>
      </c>
      <c r="C7" s="72" t="e">
        <f>IF($J7="DNF",0,VLOOKUP($K7,#REF!,9,0))</f>
        <v>#REF!</v>
      </c>
      <c r="D7" s="44" t="e">
        <f>IF(B7="X",VLOOKUP('Race 2'!$F7,#REF!,2,0),0)</f>
        <v>#REF!</v>
      </c>
      <c r="E7" s="44" t="e">
        <f>IF(C7="X",VLOOKUP('Race 2'!$G7,#REF!,2,0),0)</f>
        <v>#REF!</v>
      </c>
      <c r="F7" s="44">
        <f>COUNTIF($B$3:B7,"X")</f>
        <v>0</v>
      </c>
      <c r="G7" s="44">
        <f>COUNTIF($C$3:C7,"X")</f>
        <v>0</v>
      </c>
      <c r="H7"/>
      <c r="I7"/>
      <c r="J7" s="61">
        <v>5</v>
      </c>
      <c r="K7" s="30">
        <v>215</v>
      </c>
      <c r="L7" s="2" t="e">
        <f>VLOOKUP($K7,#REF!,2,0)</f>
        <v>#REF!</v>
      </c>
      <c r="M7" s="2" t="e">
        <f>VLOOKUP($K7,#REF!,3,0)</f>
        <v>#REF!</v>
      </c>
      <c r="N7" s="2" t="e">
        <f>VLOOKUP($K7,#REF!,4,0)</f>
        <v>#REF!</v>
      </c>
      <c r="O7" s="23" t="e">
        <f>VLOOKUP($K7,#REF!,5,0)</f>
        <v>#REF!</v>
      </c>
      <c r="P7" s="23" t="e">
        <f>VLOOKUP($K7,#REF!,6,0)</f>
        <v>#REF!</v>
      </c>
      <c r="Q7" s="2" t="e">
        <f>VLOOKUP($K7,#REF!,7,0)</f>
        <v>#REF!</v>
      </c>
      <c r="R7" s="6">
        <f t="shared" si="1"/>
        <v>14.526999999999999</v>
      </c>
      <c r="S7" s="76">
        <f t="shared" si="2"/>
        <v>14.845000000000001</v>
      </c>
      <c r="T7" s="73">
        <f t="shared" si="3"/>
        <v>2.1890273284229465E-2</v>
      </c>
      <c r="U7" s="80">
        <f t="shared" si="4"/>
        <v>14.929</v>
      </c>
      <c r="V7" s="7">
        <v>15.254</v>
      </c>
      <c r="W7" s="7">
        <v>14.96</v>
      </c>
      <c r="X7" s="7">
        <v>14.976000000000001</v>
      </c>
      <c r="Y7" s="7">
        <v>14.929</v>
      </c>
      <c r="Z7" s="7">
        <v>14.526999999999999</v>
      </c>
      <c r="AA7" s="7">
        <v>15.000999999999999</v>
      </c>
      <c r="AB7" s="7">
        <v>14.845000000000001</v>
      </c>
      <c r="AC7" s="7">
        <v>15.16</v>
      </c>
      <c r="AD7" s="7">
        <v>15.093</v>
      </c>
      <c r="AE7" s="7"/>
      <c r="AF7" s="5"/>
      <c r="AG7" s="5"/>
      <c r="AH7" s="119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/>
    </row>
    <row r="8" spans="1:104" s="3" customFormat="1" ht="15.6" x14ac:dyDescent="0.3">
      <c r="A8" s="44">
        <f t="shared" si="0"/>
        <v>37</v>
      </c>
      <c r="B8" s="72" t="e">
        <f>IF($J8="DNF",0,VLOOKUP($K8,#REF!,8,0))</f>
        <v>#REF!</v>
      </c>
      <c r="C8" s="72" t="e">
        <f>IF($J8="DNF",0,VLOOKUP($K8,#REF!,9,0))</f>
        <v>#REF!</v>
      </c>
      <c r="D8" s="44" t="e">
        <f>IF(B8="X",VLOOKUP('Race 2'!$F8,#REF!,2,0),0)</f>
        <v>#REF!</v>
      </c>
      <c r="E8" s="44" t="e">
        <f>IF(C8="X",VLOOKUP('Race 2'!$G8,#REF!,2,0),0)</f>
        <v>#REF!</v>
      </c>
      <c r="F8" s="44">
        <f>COUNTIF($B$3:B8,"X")</f>
        <v>0</v>
      </c>
      <c r="G8" s="44">
        <f>COUNTIF($C$3:C8,"X")</f>
        <v>0</v>
      </c>
      <c r="H8"/>
      <c r="I8"/>
      <c r="J8" s="64">
        <v>6</v>
      </c>
      <c r="K8" s="29">
        <v>37</v>
      </c>
      <c r="L8" s="2" t="e">
        <f>VLOOKUP($K8,#REF!,2,0)</f>
        <v>#REF!</v>
      </c>
      <c r="M8" s="2" t="e">
        <f>VLOOKUP($K8,#REF!,3,0)</f>
        <v>#REF!</v>
      </c>
      <c r="N8" s="2" t="e">
        <f>VLOOKUP($K8,#REF!,4,0)</f>
        <v>#REF!</v>
      </c>
      <c r="O8" s="23" t="e">
        <f>VLOOKUP($K8,#REF!,5,0)</f>
        <v>#REF!</v>
      </c>
      <c r="P8" s="23" t="e">
        <f>VLOOKUP($K8,#REF!,6,0)</f>
        <v>#REF!</v>
      </c>
      <c r="Q8" s="2" t="e">
        <f>VLOOKUP($K8,#REF!,7,0)</f>
        <v>#REF!</v>
      </c>
      <c r="R8" s="6">
        <f t="shared" si="1"/>
        <v>14.702</v>
      </c>
      <c r="S8" s="76">
        <f t="shared" si="2"/>
        <v>14.872999999999999</v>
      </c>
      <c r="T8" s="73">
        <f t="shared" si="3"/>
        <v>1.1631070602639054E-2</v>
      </c>
      <c r="U8" s="80">
        <f t="shared" si="4"/>
        <v>14.962</v>
      </c>
      <c r="V8" s="5">
        <v>15.202999999999999</v>
      </c>
      <c r="W8" s="5">
        <v>15.557</v>
      </c>
      <c r="X8" s="5">
        <v>14.962</v>
      </c>
      <c r="Y8" s="5">
        <v>15.581</v>
      </c>
      <c r="Z8" s="5">
        <v>14.872999999999999</v>
      </c>
      <c r="AA8" s="5">
        <v>15.077</v>
      </c>
      <c r="AB8" s="5">
        <v>14.702</v>
      </c>
      <c r="AC8" s="5">
        <v>15.537000000000001</v>
      </c>
      <c r="AD8" s="5"/>
      <c r="AE8" s="5"/>
      <c r="AF8" s="7"/>
      <c r="AG8" s="7"/>
      <c r="AH8" s="120"/>
      <c r="AI8" s="13"/>
      <c r="AJ8" s="13"/>
      <c r="AK8" s="13"/>
      <c r="AL8" s="13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/>
    </row>
    <row r="9" spans="1:104" ht="15.6" x14ac:dyDescent="0.3">
      <c r="A9" s="44">
        <f t="shared" si="0"/>
        <v>220</v>
      </c>
      <c r="B9" s="72" t="e">
        <f>IF($J9="DNF",0,VLOOKUP($K9,#REF!,8,0))</f>
        <v>#REF!</v>
      </c>
      <c r="C9" s="72" t="e">
        <f>IF($J9="DNF",0,VLOOKUP($K9,#REF!,9,0))</f>
        <v>#REF!</v>
      </c>
      <c r="D9" s="44" t="e">
        <f>IF(B9="X",VLOOKUP('Race 2'!$F9,#REF!,2,0),0)</f>
        <v>#REF!</v>
      </c>
      <c r="E9" s="44" t="e">
        <f>IF(C9="X",VLOOKUP('Race 2'!$G9,#REF!,2,0),0)</f>
        <v>#REF!</v>
      </c>
      <c r="F9" s="44">
        <f>COUNTIF($B$3:B9,"X")</f>
        <v>0</v>
      </c>
      <c r="G9" s="44">
        <f>COUNTIF($C$3:C9,"X")</f>
        <v>0</v>
      </c>
      <c r="J9" s="61">
        <v>7</v>
      </c>
      <c r="K9" s="24">
        <v>220</v>
      </c>
      <c r="L9" s="2" t="e">
        <f>VLOOKUP($K9,#REF!,2,0)</f>
        <v>#REF!</v>
      </c>
      <c r="M9" s="2" t="e">
        <f>VLOOKUP($K9,#REF!,3,0)</f>
        <v>#REF!</v>
      </c>
      <c r="N9" s="2" t="e">
        <f>VLOOKUP($K9,#REF!,4,0)</f>
        <v>#REF!</v>
      </c>
      <c r="O9" s="23" t="e">
        <f>VLOOKUP($K9,#REF!,5,0)</f>
        <v>#REF!</v>
      </c>
      <c r="P9" s="23" t="e">
        <f>VLOOKUP($K9,#REF!,6,0)</f>
        <v>#REF!</v>
      </c>
      <c r="Q9" s="2" t="e">
        <f>VLOOKUP($K9,#REF!,7,0)</f>
        <v>#REF!</v>
      </c>
      <c r="R9" s="6">
        <f t="shared" si="1"/>
        <v>15.195</v>
      </c>
      <c r="S9" s="76">
        <f t="shared" si="2"/>
        <v>15.33</v>
      </c>
      <c r="T9" s="73">
        <f t="shared" si="3"/>
        <v>8.8845014807502325E-3</v>
      </c>
      <c r="U9" s="80">
        <f t="shared" si="4"/>
        <v>15.334</v>
      </c>
      <c r="V9" s="7">
        <v>16.38</v>
      </c>
      <c r="W9" s="7">
        <v>15.33</v>
      </c>
      <c r="X9" s="7">
        <v>15.334</v>
      </c>
      <c r="Y9" s="7">
        <v>15.395</v>
      </c>
      <c r="Z9" s="7">
        <v>15.536</v>
      </c>
      <c r="AA9" s="7">
        <v>15.349</v>
      </c>
      <c r="AB9" s="7">
        <v>15.195</v>
      </c>
      <c r="AC9" s="7">
        <v>15.340999999999999</v>
      </c>
      <c r="AD9" s="7">
        <v>15.366</v>
      </c>
      <c r="AE9" s="7">
        <v>15.507</v>
      </c>
      <c r="AF9" s="20"/>
      <c r="AG9" s="20"/>
      <c r="AH9" s="121"/>
      <c r="AI9" s="14"/>
      <c r="AJ9" s="14"/>
      <c r="AK9" s="14"/>
      <c r="AL9" s="14"/>
      <c r="CZ9" s="9"/>
    </row>
    <row r="10" spans="1:104" ht="15.6" x14ac:dyDescent="0.3">
      <c r="A10" s="44">
        <f>K10</f>
        <v>95</v>
      </c>
      <c r="B10" s="72" t="e">
        <f>IF($J10="DNF",0,VLOOKUP($K10,#REF!,8,0))</f>
        <v>#REF!</v>
      </c>
      <c r="C10" s="72" t="e">
        <f>IF($J10="DNF",0,VLOOKUP($K10,#REF!,9,0))</f>
        <v>#REF!</v>
      </c>
      <c r="D10" s="44" t="e">
        <f>IF(B10="X",VLOOKUP('Race 2'!$F10,#REF!,2,0),0)</f>
        <v>#REF!</v>
      </c>
      <c r="E10" s="44" t="e">
        <f>IF(C10="X",VLOOKUP('Race 2'!$G10,#REF!,2,0),0)</f>
        <v>#REF!</v>
      </c>
      <c r="F10" s="44">
        <f>COUNTIF($B$3:B10,"X")</f>
        <v>0</v>
      </c>
      <c r="G10" s="44">
        <f>COUNTIF($C$3:C10,"X")</f>
        <v>0</v>
      </c>
      <c r="J10" s="64">
        <v>8</v>
      </c>
      <c r="K10" s="24">
        <v>95</v>
      </c>
      <c r="L10" s="2" t="e">
        <f>VLOOKUP($K10,#REF!,2,0)</f>
        <v>#REF!</v>
      </c>
      <c r="M10" s="2" t="e">
        <f>VLOOKUP($K10,#REF!,3,0)</f>
        <v>#REF!</v>
      </c>
      <c r="N10" s="2" t="e">
        <f>VLOOKUP($K10,#REF!,4,0)</f>
        <v>#REF!</v>
      </c>
      <c r="O10" s="23" t="e">
        <f>VLOOKUP($K10,#REF!,5,0)</f>
        <v>#REF!</v>
      </c>
      <c r="P10" s="23" t="e">
        <f>VLOOKUP($K10,#REF!,6,0)</f>
        <v>#REF!</v>
      </c>
      <c r="Q10" s="2" t="e">
        <f>VLOOKUP($K10,#REF!,7,0)</f>
        <v>#REF!</v>
      </c>
      <c r="R10" s="6">
        <f>IF(ISERROR(SMALL(V10:AH10,1)),"DNF",SMALL(V10:AH10,1))</f>
        <v>15.734999999999999</v>
      </c>
      <c r="S10" s="76">
        <f>IF(ISERROR(SMALL(V10:AH10,2)),"DNF",SMALL(V10:AH10,2))</f>
        <v>15.776999999999999</v>
      </c>
      <c r="T10" s="73">
        <f>(S10-R10)/R10</f>
        <v>2.6692087702573763E-3</v>
      </c>
      <c r="U10" s="80">
        <f>IF(ISERROR(SMALL(V10:AH10,3)),"DNF",SMALL(V10:AH10,3))</f>
        <v>15.881</v>
      </c>
      <c r="V10" s="20">
        <v>16.277999999999999</v>
      </c>
      <c r="W10" s="20">
        <v>18.119</v>
      </c>
      <c r="X10" s="20">
        <v>16.004999999999999</v>
      </c>
      <c r="Y10" s="20">
        <v>15.776999999999999</v>
      </c>
      <c r="Z10" s="20">
        <v>15.881</v>
      </c>
      <c r="AA10" s="20">
        <v>15.734999999999999</v>
      </c>
      <c r="AB10" s="20"/>
      <c r="AC10" s="20"/>
      <c r="AD10" s="20"/>
      <c r="AE10" s="20"/>
      <c r="AF10" s="20"/>
      <c r="AG10" s="20"/>
      <c r="AH10" s="121"/>
      <c r="AI10" s="14"/>
      <c r="AJ10" s="14"/>
      <c r="AK10" s="14"/>
      <c r="AL10" s="14"/>
      <c r="CZ10" s="9"/>
    </row>
    <row r="11" spans="1:104" s="3" customFormat="1" ht="15.6" x14ac:dyDescent="0.3">
      <c r="A11" s="43"/>
      <c r="B11" s="43"/>
      <c r="C11" s="43"/>
      <c r="D11" s="43"/>
      <c r="E11" s="43"/>
      <c r="F11" s="43"/>
      <c r="G11" s="43"/>
      <c r="H11"/>
      <c r="I11"/>
      <c r="J11" s="172"/>
      <c r="K11" s="173"/>
      <c r="L11" s="174"/>
      <c r="M11" s="174"/>
      <c r="N11" s="173"/>
      <c r="O11" s="175"/>
      <c r="P11" s="175"/>
      <c r="Q11" s="173"/>
      <c r="R11" s="173"/>
      <c r="S11" s="176"/>
      <c r="T11" s="173"/>
      <c r="U11" s="177"/>
      <c r="V11" s="176"/>
      <c r="W11" s="173"/>
      <c r="X11" s="173"/>
      <c r="Y11" s="178"/>
      <c r="Z11" s="178"/>
      <c r="AA11" s="178"/>
      <c r="AB11" s="178"/>
      <c r="AC11" s="178"/>
      <c r="AD11" s="178"/>
      <c r="AE11" s="178"/>
      <c r="AF11" s="178"/>
      <c r="AG11" s="178"/>
      <c r="AH11" s="179"/>
      <c r="AI11" s="13"/>
      <c r="AJ11" s="13"/>
      <c r="AK11" s="13"/>
      <c r="AL11" s="13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/>
    </row>
    <row r="12" spans="1:104" s="10" customFormat="1" ht="15.6" x14ac:dyDescent="0.3">
      <c r="A12" s="44">
        <f>K12</f>
        <v>36</v>
      </c>
      <c r="B12" s="72" t="e">
        <f>IF($J12="DNF",0,VLOOKUP($K12,#REF!,8,0))</f>
        <v>#REF!</v>
      </c>
      <c r="C12" s="72" t="e">
        <f>IF($J12="DNF",0,VLOOKUP($K12,#REF!,9,0))</f>
        <v>#REF!</v>
      </c>
      <c r="D12" s="44" t="e">
        <f>IF(B12="X",VLOOKUP('Race 2'!$F12,#REF!,2,0),0)</f>
        <v>#REF!</v>
      </c>
      <c r="E12" s="44" t="e">
        <f>IF(C12="X",VLOOKUP('Race 2'!$G12,#REF!,2,0),0)</f>
        <v>#REF!</v>
      </c>
      <c r="F12" s="44">
        <f>COUNTIF($B$12:B12,"X")</f>
        <v>0</v>
      </c>
      <c r="G12" s="44">
        <f>COUNTIF($C$12:C12,"X")</f>
        <v>0</v>
      </c>
      <c r="H12"/>
      <c r="I12"/>
      <c r="J12" s="64">
        <v>1</v>
      </c>
      <c r="K12" s="30">
        <v>36</v>
      </c>
      <c r="L12" s="2" t="e">
        <f>VLOOKUP($K12,#REF!,2,0)</f>
        <v>#REF!</v>
      </c>
      <c r="M12" s="2" t="e">
        <f>VLOOKUP($K12,#REF!,3,0)</f>
        <v>#REF!</v>
      </c>
      <c r="N12" s="2" t="e">
        <f>VLOOKUP($K12,#REF!,4,0)</f>
        <v>#REF!</v>
      </c>
      <c r="O12" s="23" t="e">
        <f>VLOOKUP($K12,#REF!,5,0)</f>
        <v>#REF!</v>
      </c>
      <c r="P12" s="23" t="e">
        <f>VLOOKUP($K12,#REF!,6,0)</f>
        <v>#REF!</v>
      </c>
      <c r="Q12" s="2" t="e">
        <f>VLOOKUP($K12,#REF!,7,0)</f>
        <v>#REF!</v>
      </c>
      <c r="R12" s="6">
        <f t="shared" si="1"/>
        <v>13.315</v>
      </c>
      <c r="S12" s="76">
        <f t="shared" si="2"/>
        <v>13.432</v>
      </c>
      <c r="T12" s="73">
        <f t="shared" si="3"/>
        <v>8.7870822380774222E-3</v>
      </c>
      <c r="U12" s="80">
        <f t="shared" si="4"/>
        <v>23.001000000000001</v>
      </c>
      <c r="V12" s="75" t="s">
        <v>291</v>
      </c>
      <c r="W12" s="7">
        <v>13.432</v>
      </c>
      <c r="X12" s="7">
        <v>13.315</v>
      </c>
      <c r="Y12" s="7">
        <v>23.001000000000001</v>
      </c>
      <c r="Z12" s="7"/>
      <c r="AA12" s="7"/>
      <c r="AB12" s="7"/>
      <c r="AC12" s="7"/>
      <c r="AD12" s="7"/>
      <c r="AE12" s="7"/>
      <c r="AF12" s="7"/>
      <c r="AG12" s="7"/>
      <c r="AH12" s="119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5"/>
    </row>
    <row r="13" spans="1:104" s="10" customFormat="1" ht="15.6" x14ac:dyDescent="0.3">
      <c r="A13" s="44">
        <f>K13</f>
        <v>126</v>
      </c>
      <c r="B13" s="72" t="e">
        <f>IF($J13="DNF",0,VLOOKUP($K13,#REF!,8,0))</f>
        <v>#REF!</v>
      </c>
      <c r="C13" s="72" t="e">
        <f>IF($J13="DNF",0,VLOOKUP($K13,#REF!,9,0))</f>
        <v>#REF!</v>
      </c>
      <c r="D13" s="44" t="e">
        <f>IF(B13="X",VLOOKUP('Race 2'!$F13,#REF!,2,0),0)</f>
        <v>#REF!</v>
      </c>
      <c r="E13" s="44" t="e">
        <f>IF(C13="X",VLOOKUP('Race 2'!$G13,#REF!,2,0),0)</f>
        <v>#REF!</v>
      </c>
      <c r="F13" s="44">
        <f>COUNTIF($B$12:B13,"X")</f>
        <v>0</v>
      </c>
      <c r="G13" s="44">
        <f>COUNTIF($C$12:C13,"X")</f>
        <v>0</v>
      </c>
      <c r="H13"/>
      <c r="I13"/>
      <c r="J13" s="64">
        <v>2</v>
      </c>
      <c r="K13" s="31">
        <v>126</v>
      </c>
      <c r="L13" s="2" t="e">
        <f>VLOOKUP($K13,#REF!,2,0)</f>
        <v>#REF!</v>
      </c>
      <c r="M13" s="2" t="e">
        <f>VLOOKUP($K13,#REF!,3,0)</f>
        <v>#REF!</v>
      </c>
      <c r="N13" s="2" t="e">
        <f>VLOOKUP($K13,#REF!,4,0)</f>
        <v>#REF!</v>
      </c>
      <c r="O13" s="23" t="e">
        <f>VLOOKUP($K13,#REF!,5,0)</f>
        <v>#REF!</v>
      </c>
      <c r="P13" s="23" t="e">
        <f>VLOOKUP($K13,#REF!,6,0)</f>
        <v>#REF!</v>
      </c>
      <c r="Q13" s="2" t="e">
        <f>VLOOKUP($K13,#REF!,7,0)</f>
        <v>#REF!</v>
      </c>
      <c r="R13" s="6">
        <f t="shared" si="1"/>
        <v>13.573</v>
      </c>
      <c r="S13" s="76">
        <f t="shared" si="2"/>
        <v>13.619</v>
      </c>
      <c r="T13" s="73">
        <f t="shared" si="3"/>
        <v>3.3890812642746169E-3</v>
      </c>
      <c r="U13" s="80">
        <f t="shared" si="4"/>
        <v>13.731</v>
      </c>
      <c r="V13" s="75">
        <v>13.858000000000001</v>
      </c>
      <c r="W13" s="7">
        <v>13.801</v>
      </c>
      <c r="X13" s="7">
        <v>13.619</v>
      </c>
      <c r="Y13" s="7">
        <v>13.573</v>
      </c>
      <c r="Z13" s="7">
        <v>13.972</v>
      </c>
      <c r="AA13" s="7">
        <v>13.965999999999999</v>
      </c>
      <c r="AB13" s="7">
        <v>13.731</v>
      </c>
      <c r="AC13" s="7">
        <v>13.951000000000001</v>
      </c>
      <c r="AD13" s="7"/>
      <c r="AE13" s="7"/>
      <c r="AF13" s="7"/>
      <c r="AG13" s="7"/>
      <c r="AH13" s="120"/>
      <c r="AI13" s="13"/>
      <c r="AJ13" s="13"/>
      <c r="AK13" s="13"/>
      <c r="AL13" s="13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</row>
    <row r="14" spans="1:104" s="10" customFormat="1" ht="15.6" x14ac:dyDescent="0.3">
      <c r="A14" s="43"/>
      <c r="B14" s="43"/>
      <c r="C14" s="43"/>
      <c r="D14" s="43"/>
      <c r="E14" s="43"/>
      <c r="F14" s="43"/>
      <c r="G14" s="43"/>
      <c r="H14"/>
      <c r="I14"/>
      <c r="J14" s="172"/>
      <c r="K14" s="173"/>
      <c r="L14" s="174"/>
      <c r="M14" s="174"/>
      <c r="N14" s="173"/>
      <c r="O14" s="175"/>
      <c r="P14" s="175"/>
      <c r="Q14" s="173"/>
      <c r="R14" s="173"/>
      <c r="S14" s="176"/>
      <c r="T14" s="173"/>
      <c r="U14" s="177"/>
      <c r="V14" s="176"/>
      <c r="W14" s="173"/>
      <c r="X14" s="173"/>
      <c r="Y14" s="178"/>
      <c r="Z14" s="178"/>
      <c r="AA14" s="178"/>
      <c r="AB14" s="178"/>
      <c r="AC14" s="178"/>
      <c r="AD14" s="178"/>
      <c r="AE14" s="178"/>
      <c r="AF14" s="178"/>
      <c r="AG14" s="178"/>
      <c r="AH14" s="179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9"/>
    </row>
    <row r="15" spans="1:104" s="10" customFormat="1" ht="15.6" x14ac:dyDescent="0.3">
      <c r="A15" s="44">
        <f>K15</f>
        <v>113</v>
      </c>
      <c r="B15" s="72" t="e">
        <f>IF($J15="DNF",0,VLOOKUP($K15,#REF!,8,0))</f>
        <v>#REF!</v>
      </c>
      <c r="C15" s="72" t="e">
        <f>IF($J15="DNF",0,VLOOKUP($K15,#REF!,9,0))</f>
        <v>#REF!</v>
      </c>
      <c r="D15" s="44" t="e">
        <f>IF(B15="X",VLOOKUP('Race 2'!$F15,#REF!,2,0),0)</f>
        <v>#REF!</v>
      </c>
      <c r="E15" s="44" t="e">
        <f>IF(C15="X",VLOOKUP('Race 2'!$G15,#REF!,2,0),0)</f>
        <v>#REF!</v>
      </c>
      <c r="F15" s="44">
        <f>COUNTIF($B$15:B15,"X")</f>
        <v>0</v>
      </c>
      <c r="G15" s="44">
        <f>COUNTIF($C$15:C15,"X")</f>
        <v>0</v>
      </c>
      <c r="H15"/>
      <c r="I15"/>
      <c r="J15" s="64">
        <v>1</v>
      </c>
      <c r="K15" s="29">
        <v>113</v>
      </c>
      <c r="L15" s="2" t="e">
        <f>VLOOKUP($K15,#REF!,2,0)</f>
        <v>#REF!</v>
      </c>
      <c r="M15" s="2" t="e">
        <f>VLOOKUP($K15,#REF!,3,0)</f>
        <v>#REF!</v>
      </c>
      <c r="N15" s="2" t="e">
        <f>VLOOKUP($K15,#REF!,4,0)</f>
        <v>#REF!</v>
      </c>
      <c r="O15" s="23" t="e">
        <f>VLOOKUP($K15,#REF!,5,0)</f>
        <v>#REF!</v>
      </c>
      <c r="P15" s="23" t="e">
        <f>VLOOKUP($K15,#REF!,6,0)</f>
        <v>#REF!</v>
      </c>
      <c r="Q15" s="2" t="e">
        <f>VLOOKUP($K15,#REF!,7,0)</f>
        <v>#REF!</v>
      </c>
      <c r="R15" s="6">
        <f t="shared" si="1"/>
        <v>12.231</v>
      </c>
      <c r="S15" s="76">
        <f t="shared" si="2"/>
        <v>12.295999999999999</v>
      </c>
      <c r="T15" s="73">
        <f t="shared" si="3"/>
        <v>5.3143651377646553E-3</v>
      </c>
      <c r="U15" s="80">
        <f t="shared" si="4"/>
        <v>12.404</v>
      </c>
      <c r="V15" s="5">
        <v>12.295999999999999</v>
      </c>
      <c r="W15" s="5">
        <v>12.231</v>
      </c>
      <c r="X15" s="5">
        <v>12.404</v>
      </c>
      <c r="Y15" s="5">
        <v>12.513</v>
      </c>
      <c r="Z15" s="5">
        <v>12.51</v>
      </c>
      <c r="AA15" s="5">
        <v>12.512</v>
      </c>
      <c r="AB15" s="5"/>
      <c r="AC15" s="7"/>
      <c r="AD15" s="7"/>
      <c r="AE15" s="7"/>
      <c r="AF15" s="7"/>
      <c r="AG15" s="7"/>
      <c r="AH15" s="11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</row>
    <row r="16" spans="1:104" s="10" customFormat="1" ht="15.6" x14ac:dyDescent="0.3">
      <c r="A16" s="43"/>
      <c r="B16" s="43"/>
      <c r="C16" s="43"/>
      <c r="D16" s="43"/>
      <c r="E16" s="43"/>
      <c r="F16" s="43"/>
      <c r="G16" s="43"/>
      <c r="H16"/>
      <c r="I16"/>
      <c r="J16" s="172"/>
      <c r="K16" s="173"/>
      <c r="L16" s="174"/>
      <c r="M16" s="174"/>
      <c r="N16" s="173"/>
      <c r="O16" s="175"/>
      <c r="P16" s="175"/>
      <c r="Q16" s="173"/>
      <c r="R16" s="173"/>
      <c r="S16" s="176"/>
      <c r="T16" s="173"/>
      <c r="U16" s="177"/>
      <c r="V16" s="176"/>
      <c r="W16" s="173"/>
      <c r="X16" s="173"/>
      <c r="Y16" s="178"/>
      <c r="Z16" s="178"/>
      <c r="AA16" s="178"/>
      <c r="AB16" s="178"/>
      <c r="AC16" s="178"/>
      <c r="AD16" s="178"/>
      <c r="AE16" s="178"/>
      <c r="AF16" s="178"/>
      <c r="AG16" s="178"/>
      <c r="AH16" s="179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</row>
    <row r="17" spans="1:104" s="10" customFormat="1" ht="15.6" x14ac:dyDescent="0.3">
      <c r="A17" s="44">
        <f>K17</f>
        <v>226</v>
      </c>
      <c r="B17" s="72" t="e">
        <f>IF($J17="DNF",0,VLOOKUP($K17,#REF!,8,0))</f>
        <v>#REF!</v>
      </c>
      <c r="C17" s="72" t="e">
        <f>IF($J17="DNF",0,VLOOKUP($K17,#REF!,9,0))</f>
        <v>#REF!</v>
      </c>
      <c r="D17" s="44" t="e">
        <f>IF(B17="X",VLOOKUP('Race 2'!$F17,#REF!,2,0),0)</f>
        <v>#REF!</v>
      </c>
      <c r="E17" s="44" t="e">
        <f>IF(C17="X",VLOOKUP('Race 2'!$G17,#REF!,2,0),0)</f>
        <v>#REF!</v>
      </c>
      <c r="F17" s="44">
        <f>COUNTIF($B$17:B17,"X")</f>
        <v>0</v>
      </c>
      <c r="G17" s="44">
        <f>COUNTIF($C$17:C17,"X")</f>
        <v>0</v>
      </c>
      <c r="H17"/>
      <c r="I17"/>
      <c r="J17" s="64">
        <v>1</v>
      </c>
      <c r="K17" s="28">
        <v>226</v>
      </c>
      <c r="L17" s="2" t="e">
        <f>VLOOKUP($K17,#REF!,2,0)</f>
        <v>#REF!</v>
      </c>
      <c r="M17" s="2" t="e">
        <f>VLOOKUP($K17,#REF!,3,0)</f>
        <v>#REF!</v>
      </c>
      <c r="N17" s="2" t="e">
        <f>VLOOKUP($K17,#REF!,4,0)</f>
        <v>#REF!</v>
      </c>
      <c r="O17" s="23" t="e">
        <f>VLOOKUP($K17,#REF!,5,0)</f>
        <v>#REF!</v>
      </c>
      <c r="P17" s="23" t="e">
        <f>VLOOKUP($K17,#REF!,6,0)</f>
        <v>#REF!</v>
      </c>
      <c r="Q17" s="2" t="e">
        <f>VLOOKUP($K17,#REF!,7,0)</f>
        <v>#REF!</v>
      </c>
      <c r="R17" s="6">
        <f t="shared" si="1"/>
        <v>12.228999999999999</v>
      </c>
      <c r="S17" s="76">
        <f t="shared" si="2"/>
        <v>12.472</v>
      </c>
      <c r="T17" s="73">
        <f t="shared" si="3"/>
        <v>1.9870798920598606E-2</v>
      </c>
      <c r="U17" s="80">
        <f t="shared" si="4"/>
        <v>12.522</v>
      </c>
      <c r="V17" s="7">
        <v>12.522</v>
      </c>
      <c r="W17" s="7">
        <v>12.699</v>
      </c>
      <c r="X17" s="7">
        <v>12.472</v>
      </c>
      <c r="Y17" s="7">
        <v>12.228999999999999</v>
      </c>
      <c r="Z17" s="7">
        <v>12.656000000000001</v>
      </c>
      <c r="AA17" s="7"/>
      <c r="AB17" s="7"/>
      <c r="AC17" s="7"/>
      <c r="AD17" s="7"/>
      <c r="AE17" s="7"/>
      <c r="AF17" s="20"/>
      <c r="AG17" s="20"/>
      <c r="AH17" s="122"/>
      <c r="AI17" s="16"/>
      <c r="AJ17" s="16"/>
      <c r="AK17" s="16"/>
      <c r="AL17" s="16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</row>
    <row r="18" spans="1:104" s="10" customFormat="1" ht="15.6" x14ac:dyDescent="0.3">
      <c r="A18" s="44">
        <f>K18</f>
        <v>125</v>
      </c>
      <c r="B18" s="72" t="e">
        <f>IF($J18="DNF",0,VLOOKUP($K18,#REF!,8,0))</f>
        <v>#REF!</v>
      </c>
      <c r="C18" s="72" t="e">
        <f>IF($J18="DNF",0,VLOOKUP($K18,#REF!,9,0))</f>
        <v>#REF!</v>
      </c>
      <c r="D18" s="44" t="e">
        <f>IF(B18="X",VLOOKUP('Race 2'!$F18,#REF!,2,0),0)</f>
        <v>#REF!</v>
      </c>
      <c r="E18" s="44" t="e">
        <f>IF(C18="X",VLOOKUP('Race 2'!$G18,#REF!,2,0),0)</f>
        <v>#REF!</v>
      </c>
      <c r="F18" s="44">
        <f>COUNTIF($B$17:B18,"X")</f>
        <v>0</v>
      </c>
      <c r="G18" s="44">
        <f>COUNTIF($C$17:C18,"X")</f>
        <v>0</v>
      </c>
      <c r="H18"/>
      <c r="I18"/>
      <c r="J18" s="64">
        <v>2</v>
      </c>
      <c r="K18" s="24">
        <v>125</v>
      </c>
      <c r="L18" s="2" t="e">
        <f>VLOOKUP($K18,#REF!,2,0)</f>
        <v>#REF!</v>
      </c>
      <c r="M18" s="2" t="e">
        <f>VLOOKUP($K18,#REF!,3,0)</f>
        <v>#REF!</v>
      </c>
      <c r="N18" s="2" t="e">
        <f>VLOOKUP($K18,#REF!,4,0)</f>
        <v>#REF!</v>
      </c>
      <c r="O18" s="23" t="e">
        <f>VLOOKUP($K18,#REF!,5,0)</f>
        <v>#REF!</v>
      </c>
      <c r="P18" s="23" t="e">
        <f>VLOOKUP($K18,#REF!,6,0)</f>
        <v>#REF!</v>
      </c>
      <c r="Q18" s="2" t="e">
        <f>VLOOKUP($K18,#REF!,7,0)</f>
        <v>#REF!</v>
      </c>
      <c r="R18" s="6">
        <f t="shared" si="1"/>
        <v>13.542999999999999</v>
      </c>
      <c r="S18" s="76">
        <f t="shared" si="2"/>
        <v>13.66</v>
      </c>
      <c r="T18" s="73">
        <f t="shared" si="3"/>
        <v>8.6391493760615001E-3</v>
      </c>
      <c r="U18" s="80">
        <f t="shared" si="4"/>
        <v>13.686</v>
      </c>
      <c r="V18" s="7">
        <v>14.91</v>
      </c>
      <c r="W18" s="7">
        <v>13.762</v>
      </c>
      <c r="X18" s="7">
        <v>13.753</v>
      </c>
      <c r="Y18" s="7">
        <v>13.542999999999999</v>
      </c>
      <c r="Z18" s="7">
        <v>13.694000000000001</v>
      </c>
      <c r="AA18" s="7">
        <v>13.954000000000001</v>
      </c>
      <c r="AB18" s="7">
        <v>13.686</v>
      </c>
      <c r="AC18" s="7">
        <v>13.874000000000001</v>
      </c>
      <c r="AD18" s="7">
        <v>13.66</v>
      </c>
      <c r="AE18" s="7">
        <v>13.875</v>
      </c>
      <c r="AF18" s="20"/>
      <c r="AG18" s="20"/>
      <c r="AH18" s="121"/>
      <c r="AI18" s="14"/>
      <c r="AJ18" s="14"/>
      <c r="AK18" s="14"/>
      <c r="AL18" s="14"/>
      <c r="AM18" s="11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/>
    </row>
    <row r="19" spans="1:104" s="10" customFormat="1" ht="15.6" x14ac:dyDescent="0.3">
      <c r="A19" s="44">
        <f>K19</f>
        <v>13</v>
      </c>
      <c r="B19" s="72" t="e">
        <f>IF($J19="DNF",0,VLOOKUP($K19,#REF!,8,0))</f>
        <v>#REF!</v>
      </c>
      <c r="C19" s="72" t="e">
        <f>IF($J19="DNF",0,VLOOKUP($K19,#REF!,9,0))</f>
        <v>#REF!</v>
      </c>
      <c r="D19" s="44" t="e">
        <f>IF(B19="X",VLOOKUP('Race 2'!$F19,#REF!,2,0),0)</f>
        <v>#REF!</v>
      </c>
      <c r="E19" s="44" t="e">
        <f>IF(C19="X",VLOOKUP('Race 2'!$G19,#REF!,2,0),0)</f>
        <v>#REF!</v>
      </c>
      <c r="F19" s="44">
        <f>COUNTIF($B$17:B19,"X")</f>
        <v>0</v>
      </c>
      <c r="G19" s="44">
        <f>COUNTIF($C$17:C19,"X")</f>
        <v>0</v>
      </c>
      <c r="H19"/>
      <c r="I19"/>
      <c r="J19" s="64">
        <v>3</v>
      </c>
      <c r="K19" s="24">
        <v>13</v>
      </c>
      <c r="L19" s="2" t="e">
        <f>VLOOKUP($K19,#REF!,2,0)</f>
        <v>#REF!</v>
      </c>
      <c r="M19" s="2" t="e">
        <f>VLOOKUP($K19,#REF!,3,0)</f>
        <v>#REF!</v>
      </c>
      <c r="N19" s="2" t="e">
        <f>VLOOKUP($K19,#REF!,4,0)</f>
        <v>#REF!</v>
      </c>
      <c r="O19" s="23" t="e">
        <f>VLOOKUP($K19,#REF!,5,0)</f>
        <v>#REF!</v>
      </c>
      <c r="P19" s="23" t="e">
        <f>VLOOKUP($K19,#REF!,6,0)</f>
        <v>#REF!</v>
      </c>
      <c r="Q19" s="2" t="e">
        <f>VLOOKUP($K19,#REF!,7,0)</f>
        <v>#REF!</v>
      </c>
      <c r="R19" s="6">
        <f t="shared" si="1"/>
        <v>13.686999999999999</v>
      </c>
      <c r="S19" s="76">
        <f>IF(ISERROR(SMALL(V19:AH19,2)),"DNF",SMALL(V19:AH19,2))</f>
        <v>13.69</v>
      </c>
      <c r="T19" s="73">
        <f>(S19-R19)/R19</f>
        <v>2.1918608898956044E-4</v>
      </c>
      <c r="U19" s="80">
        <f>IF(ISERROR(SMALL(V19:AH19,3)),"DNF",SMALL(V19:AH19,3))</f>
        <v>13.795999999999999</v>
      </c>
      <c r="V19" s="7">
        <v>14.321999999999999</v>
      </c>
      <c r="W19" s="7">
        <v>13.69</v>
      </c>
      <c r="X19" s="7">
        <v>13.686999999999999</v>
      </c>
      <c r="Y19" s="7">
        <v>16.363</v>
      </c>
      <c r="Z19" s="7">
        <v>13.795999999999999</v>
      </c>
      <c r="AA19" s="7" t="s">
        <v>108</v>
      </c>
      <c r="AB19" s="7">
        <v>14.007999999999999</v>
      </c>
      <c r="AC19" s="7"/>
      <c r="AD19" s="7"/>
      <c r="AE19" s="7"/>
      <c r="AF19" s="20"/>
      <c r="AG19" s="20"/>
      <c r="AH19" s="121"/>
      <c r="AI19" s="14"/>
      <c r="AJ19" s="14"/>
      <c r="AK19" s="14"/>
      <c r="AL19" s="14"/>
      <c r="AM19" s="11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/>
    </row>
    <row r="20" spans="1:104" s="10" customFormat="1" ht="15.6" x14ac:dyDescent="0.3">
      <c r="A20" s="44">
        <f>K20</f>
        <v>227</v>
      </c>
      <c r="B20" s="72" t="e">
        <f>IF($J20="DNF",0,VLOOKUP($K20,#REF!,8,0))</f>
        <v>#REF!</v>
      </c>
      <c r="C20" s="72" t="e">
        <f>IF($J20="DNF",0,VLOOKUP($K20,#REF!,9,0))</f>
        <v>#REF!</v>
      </c>
      <c r="D20" s="44" t="e">
        <f>IF(B20="X",VLOOKUP('Race 2'!$F20,#REF!,2,0),0)</f>
        <v>#REF!</v>
      </c>
      <c r="E20" s="44" t="e">
        <f>IF(C20="X",VLOOKUP('Race 2'!$G20,#REF!,2,0),0)</f>
        <v>#REF!</v>
      </c>
      <c r="F20" s="44">
        <f>COUNTIF($B$17:B20,"X")</f>
        <v>0</v>
      </c>
      <c r="G20" s="44">
        <f>COUNTIF($C$17:C20,"X")</f>
        <v>0</v>
      </c>
      <c r="H20"/>
      <c r="I20"/>
      <c r="J20" s="64">
        <v>4</v>
      </c>
      <c r="K20" s="24">
        <v>227</v>
      </c>
      <c r="L20" s="2" t="e">
        <f>VLOOKUP($K20,#REF!,2,0)</f>
        <v>#REF!</v>
      </c>
      <c r="M20" s="2" t="e">
        <f>VLOOKUP($K20,#REF!,3,0)</f>
        <v>#REF!</v>
      </c>
      <c r="N20" s="2" t="e">
        <f>VLOOKUP($K20,#REF!,4,0)</f>
        <v>#REF!</v>
      </c>
      <c r="O20" s="23" t="e">
        <f>VLOOKUP($K20,#REF!,5,0)</f>
        <v>#REF!</v>
      </c>
      <c r="P20" s="23" t="e">
        <f>VLOOKUP($K20,#REF!,6,0)</f>
        <v>#REF!</v>
      </c>
      <c r="Q20" s="2" t="e">
        <f>VLOOKUP($K20,#REF!,7,0)</f>
        <v>#REF!</v>
      </c>
      <c r="R20" s="6">
        <f t="shared" si="1"/>
        <v>14.971</v>
      </c>
      <c r="S20" s="76">
        <f>IF(ISERROR(SMALL(V20:AH20,2)),"DNF",SMALL(V20:AH20,2))</f>
        <v>14.978999999999999</v>
      </c>
      <c r="T20" s="73">
        <f>(S20-R20)/R20</f>
        <v>5.3436644178739691E-4</v>
      </c>
      <c r="U20" s="80">
        <f>IF(ISERROR(SMALL(V20:AH20,3)),"DNF",SMALL(V20:AH20,3))</f>
        <v>15.201000000000001</v>
      </c>
      <c r="V20" s="7">
        <v>14.978999999999999</v>
      </c>
      <c r="W20" s="7">
        <v>14.971</v>
      </c>
      <c r="X20" s="7">
        <v>15.201000000000001</v>
      </c>
      <c r="Y20" s="7"/>
      <c r="Z20" s="7"/>
      <c r="AA20" s="7"/>
      <c r="AB20" s="7"/>
      <c r="AC20" s="7"/>
      <c r="AD20" s="7"/>
      <c r="AE20" s="7"/>
      <c r="AF20" s="20"/>
      <c r="AG20" s="20"/>
      <c r="AH20" s="121"/>
      <c r="AI20" s="14"/>
      <c r="AJ20" s="14"/>
      <c r="AK20" s="14"/>
      <c r="AL20" s="14"/>
      <c r="AM20" s="11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/>
    </row>
    <row r="21" spans="1:104" s="10" customFormat="1" ht="15.6" x14ac:dyDescent="0.3">
      <c r="A21" s="43"/>
      <c r="B21" s="43"/>
      <c r="C21" s="43"/>
      <c r="D21" s="43"/>
      <c r="E21" s="43"/>
      <c r="F21" s="43"/>
      <c r="G21" s="43"/>
      <c r="H21"/>
      <c r="I21"/>
      <c r="J21" s="172"/>
      <c r="K21" s="173"/>
      <c r="L21" s="174"/>
      <c r="M21" s="174"/>
      <c r="N21" s="173"/>
      <c r="O21" s="175"/>
      <c r="P21" s="175"/>
      <c r="Q21" s="173"/>
      <c r="R21" s="173"/>
      <c r="S21" s="176"/>
      <c r="T21" s="173"/>
      <c r="U21" s="177"/>
      <c r="V21" s="176"/>
      <c r="W21" s="173"/>
      <c r="X21" s="173"/>
      <c r="Y21" s="178"/>
      <c r="Z21" s="178"/>
      <c r="AA21" s="178"/>
      <c r="AB21" s="178"/>
      <c r="AC21" s="178"/>
      <c r="AD21" s="178"/>
      <c r="AE21" s="178"/>
      <c r="AF21" s="178"/>
      <c r="AG21" s="178"/>
      <c r="AH21" s="179"/>
      <c r="AI21" s="14"/>
      <c r="AJ21" s="14"/>
      <c r="AK21" s="14"/>
      <c r="AL21" s="14"/>
      <c r="AM21" s="11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/>
    </row>
    <row r="22" spans="1:104" s="10" customFormat="1" ht="15.6" x14ac:dyDescent="0.3">
      <c r="A22" s="44">
        <f>K22</f>
        <v>224</v>
      </c>
      <c r="B22" s="72" t="e">
        <f>IF($J22="DNF",0,VLOOKUP($K22,#REF!,8,0))</f>
        <v>#REF!</v>
      </c>
      <c r="C22" s="72" t="e">
        <f>IF($J22="DNF",0,VLOOKUP($K22,#REF!,9,0))</f>
        <v>#REF!</v>
      </c>
      <c r="D22" s="44" t="e">
        <f>IF(B22="X",VLOOKUP('Race 2'!$F22,#REF!,2,0),0)</f>
        <v>#REF!</v>
      </c>
      <c r="E22" s="44" t="e">
        <f>IF(C22="X",VLOOKUP('Race 2'!$G22,#REF!,2,0),0)</f>
        <v>#REF!</v>
      </c>
      <c r="F22" s="44">
        <f>COUNTIF($B$22:B22,"X")</f>
        <v>0</v>
      </c>
      <c r="G22" s="44">
        <f>COUNTIF($C$22:C22,"X")</f>
        <v>0</v>
      </c>
      <c r="H22"/>
      <c r="I22"/>
      <c r="J22" s="64">
        <v>1</v>
      </c>
      <c r="K22" s="31">
        <v>224</v>
      </c>
      <c r="L22" s="2" t="e">
        <f>VLOOKUP($K22,#REF!,2,0)</f>
        <v>#REF!</v>
      </c>
      <c r="M22" s="2" t="e">
        <f>VLOOKUP($K22,#REF!,3,0)</f>
        <v>#REF!</v>
      </c>
      <c r="N22" s="2" t="e">
        <f>VLOOKUP($K22,#REF!,4,0)</f>
        <v>#REF!</v>
      </c>
      <c r="O22" s="23" t="e">
        <f>VLOOKUP($K22,#REF!,5,0)</f>
        <v>#REF!</v>
      </c>
      <c r="P22" s="23" t="e">
        <f>VLOOKUP($K22,#REF!,6,0)</f>
        <v>#REF!</v>
      </c>
      <c r="Q22" s="2" t="e">
        <f>VLOOKUP($K22,#REF!,7,0)</f>
        <v>#REF!</v>
      </c>
      <c r="R22" s="6">
        <f t="shared" si="1"/>
        <v>11.827</v>
      </c>
      <c r="S22" s="76">
        <f t="shared" si="2"/>
        <v>11.928000000000001</v>
      </c>
      <c r="T22" s="73">
        <f t="shared" si="3"/>
        <v>8.5397818550774392E-3</v>
      </c>
      <c r="U22" s="80">
        <f t="shared" si="4"/>
        <v>17.343</v>
      </c>
      <c r="V22" s="7">
        <v>11.928000000000001</v>
      </c>
      <c r="W22" s="7">
        <v>11.827</v>
      </c>
      <c r="X22" s="7">
        <v>17.343</v>
      </c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/>
    </row>
    <row r="23" spans="1:104" s="3" customFormat="1" ht="15.6" x14ac:dyDescent="0.3">
      <c r="A23" s="44">
        <f>K23</f>
        <v>42</v>
      </c>
      <c r="B23" s="72" t="e">
        <f>IF($J23="DNF",0,VLOOKUP($K23,#REF!,8,0))</f>
        <v>#REF!</v>
      </c>
      <c r="C23" s="72" t="e">
        <f>IF($J23="DNF",0,VLOOKUP($K23,#REF!,9,0))</f>
        <v>#REF!</v>
      </c>
      <c r="D23" s="44" t="e">
        <f>IF(B23="X",VLOOKUP('Race 2'!$F23,#REF!,2,0),0)</f>
        <v>#REF!</v>
      </c>
      <c r="E23" s="44" t="e">
        <f>IF(C23="X",VLOOKUP('Race 2'!$G23,#REF!,2,0),0)</f>
        <v>#REF!</v>
      </c>
      <c r="F23" s="44">
        <f>COUNTIF($B$22:B23,"X")</f>
        <v>0</v>
      </c>
      <c r="G23" s="44">
        <f>COUNTIF($C$22:C23,"X")</f>
        <v>0</v>
      </c>
      <c r="H23"/>
      <c r="I23"/>
      <c r="J23" s="64">
        <v>2</v>
      </c>
      <c r="K23" s="24">
        <v>42</v>
      </c>
      <c r="L23" s="2" t="e">
        <f>VLOOKUP($K23,#REF!,2,0)</f>
        <v>#REF!</v>
      </c>
      <c r="M23" s="2" t="e">
        <f>VLOOKUP($K23,#REF!,3,0)</f>
        <v>#REF!</v>
      </c>
      <c r="N23" s="2" t="e">
        <f>VLOOKUP($K23,#REF!,4,0)</f>
        <v>#REF!</v>
      </c>
      <c r="O23" s="23" t="e">
        <f>VLOOKUP($K23,#REF!,5,0)</f>
        <v>#REF!</v>
      </c>
      <c r="P23" s="23" t="e">
        <f>VLOOKUP($K23,#REF!,6,0)</f>
        <v>#REF!</v>
      </c>
      <c r="Q23" s="2" t="e">
        <f>VLOOKUP($K23,#REF!,7,0)</f>
        <v>#REF!</v>
      </c>
      <c r="R23" s="6">
        <f t="shared" si="1"/>
        <v>12.316000000000001</v>
      </c>
      <c r="S23" s="76">
        <f t="shared" si="2"/>
        <v>12.37</v>
      </c>
      <c r="T23" s="73">
        <f t="shared" si="3"/>
        <v>4.3845404352061135E-3</v>
      </c>
      <c r="U23" s="80">
        <f t="shared" si="4"/>
        <v>12.409000000000001</v>
      </c>
      <c r="V23" s="5">
        <v>12.46</v>
      </c>
      <c r="W23" s="5" t="s">
        <v>110</v>
      </c>
      <c r="X23" s="5">
        <v>13.18</v>
      </c>
      <c r="Y23" s="5">
        <v>13.010999999999999</v>
      </c>
      <c r="Z23" s="7">
        <v>12.504</v>
      </c>
      <c r="AA23" s="7">
        <v>12.467000000000001</v>
      </c>
      <c r="AB23" s="7">
        <v>12.37</v>
      </c>
      <c r="AC23" s="7">
        <v>12.409000000000001</v>
      </c>
      <c r="AD23" s="7">
        <v>12.316000000000001</v>
      </c>
      <c r="AE23" s="7"/>
      <c r="AF23" s="7"/>
      <c r="AG23" s="7"/>
      <c r="AH23" s="38"/>
      <c r="AI23" s="11"/>
      <c r="AJ23" s="11"/>
      <c r="AK23" s="11"/>
      <c r="AL23" s="11"/>
      <c r="AM23" s="11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/>
    </row>
    <row r="24" spans="1:104" s="10" customFormat="1" ht="15.6" x14ac:dyDescent="0.3">
      <c r="A24" s="44">
        <f>K24</f>
        <v>88</v>
      </c>
      <c r="B24" s="72" t="e">
        <f>IF($J24="DNF",0,VLOOKUP($K24,#REF!,8,0))</f>
        <v>#REF!</v>
      </c>
      <c r="C24" s="72" t="e">
        <f>IF($J24="DNF",0,VLOOKUP($K24,#REF!,9,0))</f>
        <v>#REF!</v>
      </c>
      <c r="D24" s="44" t="e">
        <f>IF(B24="X",VLOOKUP('Race 2'!$F24,#REF!,2,0),0)</f>
        <v>#REF!</v>
      </c>
      <c r="E24" s="44" t="e">
        <f>IF(C24="X",VLOOKUP('Race 2'!$G24,#REF!,2,0),0)</f>
        <v>#REF!</v>
      </c>
      <c r="F24" s="44">
        <f>COUNTIF($B$22:B24,"X")</f>
        <v>0</v>
      </c>
      <c r="G24" s="44">
        <f>COUNTIF($C$22:C24,"X")</f>
        <v>0</v>
      </c>
      <c r="H24"/>
      <c r="I24"/>
      <c r="J24" s="64">
        <v>3</v>
      </c>
      <c r="K24" s="190">
        <v>88</v>
      </c>
      <c r="L24" s="2" t="e">
        <f>VLOOKUP($K24,#REF!,2,0)</f>
        <v>#REF!</v>
      </c>
      <c r="M24" s="2" t="e">
        <f>VLOOKUP($K24,#REF!,3,0)</f>
        <v>#REF!</v>
      </c>
      <c r="N24" s="2" t="e">
        <f>VLOOKUP($K24,#REF!,4,0)</f>
        <v>#REF!</v>
      </c>
      <c r="O24" s="23" t="e">
        <f>VLOOKUP($K24,#REF!,5,0)</f>
        <v>#REF!</v>
      </c>
      <c r="P24" s="23" t="e">
        <f>VLOOKUP($K24,#REF!,6,0)</f>
        <v>#REF!</v>
      </c>
      <c r="Q24" s="2" t="e">
        <f>VLOOKUP($K24,#REF!,7,0)</f>
        <v>#REF!</v>
      </c>
      <c r="R24" s="6">
        <f t="shared" si="1"/>
        <v>13.32</v>
      </c>
      <c r="S24" s="76">
        <f t="shared" si="2"/>
        <v>13.333</v>
      </c>
      <c r="T24" s="73">
        <f t="shared" si="3"/>
        <v>9.7597597597596846E-4</v>
      </c>
      <c r="U24" s="80">
        <f t="shared" si="4"/>
        <v>13.334</v>
      </c>
      <c r="V24" s="5">
        <v>13.856999999999999</v>
      </c>
      <c r="W24" s="5">
        <v>17.640999999999998</v>
      </c>
      <c r="X24" s="5">
        <v>13.538</v>
      </c>
      <c r="Y24" s="5">
        <v>13.522</v>
      </c>
      <c r="Z24" s="7">
        <v>13.364000000000001</v>
      </c>
      <c r="AA24" s="7">
        <v>13.32</v>
      </c>
      <c r="AB24" s="7">
        <v>13.333</v>
      </c>
      <c r="AC24" s="7">
        <v>13.334</v>
      </c>
      <c r="AD24" s="7">
        <v>13.355</v>
      </c>
      <c r="AE24" s="7">
        <v>13.375999999999999</v>
      </c>
      <c r="AF24" s="7">
        <v>18.009</v>
      </c>
      <c r="AG24" s="7"/>
      <c r="AH24" s="38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/>
    </row>
    <row r="25" spans="1:104" ht="15.6" x14ac:dyDescent="0.3">
      <c r="A25" s="44">
        <f>K25</f>
        <v>53</v>
      </c>
      <c r="B25" s="72" t="e">
        <f>IF($J25="DNF",0,VLOOKUP($K25,#REF!,8,0))</f>
        <v>#REF!</v>
      </c>
      <c r="C25" s="72" t="e">
        <f>IF($J25="DNF",0,VLOOKUP($K25,#REF!,9,0))</f>
        <v>#REF!</v>
      </c>
      <c r="D25" s="44" t="e">
        <f>IF(B25="X",VLOOKUP('Race 2'!$F25,#REF!,2,0),0)</f>
        <v>#REF!</v>
      </c>
      <c r="E25" s="44" t="e">
        <f>IF(C25="X",VLOOKUP('Race 2'!$G25,#REF!,2,0),0)</f>
        <v>#REF!</v>
      </c>
      <c r="F25" s="44">
        <f>COUNTIF($B$22:B25,"X")</f>
        <v>0</v>
      </c>
      <c r="G25" s="44">
        <f>COUNTIF($C$22:C25,"X")</f>
        <v>0</v>
      </c>
      <c r="J25" s="64">
        <v>4</v>
      </c>
      <c r="K25" s="30">
        <v>53</v>
      </c>
      <c r="L25" s="2" t="e">
        <f>VLOOKUP($K25,#REF!,2,0)</f>
        <v>#REF!</v>
      </c>
      <c r="M25" s="2" t="e">
        <f>VLOOKUP($K25,#REF!,3,0)</f>
        <v>#REF!</v>
      </c>
      <c r="N25" s="2" t="e">
        <f>VLOOKUP($K25,#REF!,4,0)</f>
        <v>#REF!</v>
      </c>
      <c r="O25" s="23" t="e">
        <f>VLOOKUP($K25,#REF!,5,0)</f>
        <v>#REF!</v>
      </c>
      <c r="P25" s="23" t="e">
        <f>VLOOKUP($K25,#REF!,6,0)</f>
        <v>#REF!</v>
      </c>
      <c r="Q25" s="2" t="e">
        <f>VLOOKUP($K25,#REF!,7,0)</f>
        <v>#REF!</v>
      </c>
      <c r="R25" s="6">
        <f t="shared" si="1"/>
        <v>13.696</v>
      </c>
      <c r="S25" s="76">
        <f t="shared" si="2"/>
        <v>13.738</v>
      </c>
      <c r="T25" s="73">
        <f t="shared" si="3"/>
        <v>3.0665887850467154E-3</v>
      </c>
      <c r="U25" s="80">
        <f t="shared" si="4"/>
        <v>13.77</v>
      </c>
      <c r="V25" s="7">
        <v>13.92</v>
      </c>
      <c r="W25" s="7">
        <v>13.95</v>
      </c>
      <c r="X25" s="7">
        <v>13.738</v>
      </c>
      <c r="Y25" s="7">
        <v>14.004</v>
      </c>
      <c r="Z25" s="5">
        <v>13.901999999999999</v>
      </c>
      <c r="AA25" s="5">
        <v>13.77</v>
      </c>
      <c r="AB25" s="5">
        <v>13.696</v>
      </c>
      <c r="AC25" s="5">
        <v>13.932</v>
      </c>
      <c r="AD25" s="5">
        <v>15.396000000000001</v>
      </c>
      <c r="AE25" s="5"/>
      <c r="AF25" s="5"/>
      <c r="AG25" s="5"/>
      <c r="AH25" s="38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4" s="3" customFormat="1" ht="15.6" x14ac:dyDescent="0.3">
      <c r="A26" s="44">
        <f>K26</f>
        <v>39</v>
      </c>
      <c r="B26" s="72" t="e">
        <f>IF($J26="DNF",0,VLOOKUP($K26,#REF!,8,0))</f>
        <v>#REF!</v>
      </c>
      <c r="C26" s="72" t="e">
        <f>IF($J26="DNF",0,VLOOKUP($K26,#REF!,9,0))</f>
        <v>#REF!</v>
      </c>
      <c r="D26" s="44" t="e">
        <f>IF(B26="X",VLOOKUP('Race 2'!$F26,#REF!,2,0),0)</f>
        <v>#REF!</v>
      </c>
      <c r="E26" s="44" t="e">
        <f>IF(C26="X",VLOOKUP('Race 2'!$G26,#REF!,2,0),0)</f>
        <v>#REF!</v>
      </c>
      <c r="F26" s="44">
        <f>COUNTIF($B$22:B26,"X")</f>
        <v>0</v>
      </c>
      <c r="G26" s="44">
        <f>COUNTIF($C$22:C26,"X")</f>
        <v>0</v>
      </c>
      <c r="H26"/>
      <c r="I26"/>
      <c r="J26" s="64">
        <v>5</v>
      </c>
      <c r="K26" s="30">
        <v>39</v>
      </c>
      <c r="L26" s="2" t="e">
        <f>VLOOKUP($K26,#REF!,2,0)</f>
        <v>#REF!</v>
      </c>
      <c r="M26" s="2" t="e">
        <f>VLOOKUP($K26,#REF!,3,0)</f>
        <v>#REF!</v>
      </c>
      <c r="N26" s="2" t="e">
        <f>VLOOKUP($K26,#REF!,4,0)</f>
        <v>#REF!</v>
      </c>
      <c r="O26" s="23" t="e">
        <f>VLOOKUP($K26,#REF!,5,0)</f>
        <v>#REF!</v>
      </c>
      <c r="P26" s="23" t="e">
        <f>VLOOKUP($K26,#REF!,6,0)</f>
        <v>#REF!</v>
      </c>
      <c r="Q26" s="2" t="e">
        <f>VLOOKUP($K26,#REF!,7,0)</f>
        <v>#REF!</v>
      </c>
      <c r="R26" s="6">
        <f t="shared" si="1"/>
        <v>14.555</v>
      </c>
      <c r="S26" s="76">
        <f t="shared" si="2"/>
        <v>14.762</v>
      </c>
      <c r="T26" s="73">
        <f t="shared" si="3"/>
        <v>1.4221916867056046E-2</v>
      </c>
      <c r="U26" s="80">
        <f t="shared" si="4"/>
        <v>14.894</v>
      </c>
      <c r="V26" s="7">
        <v>15.132999999999999</v>
      </c>
      <c r="W26" s="140">
        <v>14.555</v>
      </c>
      <c r="X26" s="7">
        <v>14.968</v>
      </c>
      <c r="Y26" s="7" t="s">
        <v>108</v>
      </c>
      <c r="Z26" s="7">
        <v>14.894</v>
      </c>
      <c r="AA26" s="7">
        <v>14.762</v>
      </c>
      <c r="AB26" s="7">
        <v>14.923999999999999</v>
      </c>
      <c r="AC26" s="7"/>
      <c r="AD26" s="7"/>
      <c r="AE26" s="7"/>
      <c r="AF26" s="7"/>
      <c r="AG26" s="7"/>
      <c r="AH26" s="12"/>
      <c r="AI26" s="11"/>
      <c r="AJ26" s="11"/>
      <c r="AK26" s="11"/>
      <c r="AL26" s="11"/>
      <c r="AM26" s="13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/>
    </row>
    <row r="27" spans="1:104" s="10" customFormat="1" ht="15.6" x14ac:dyDescent="0.3">
      <c r="A27" s="43"/>
      <c r="B27" s="43"/>
      <c r="C27" s="43"/>
      <c r="D27" s="43"/>
      <c r="E27" s="43"/>
      <c r="F27" s="43"/>
      <c r="G27" s="43"/>
      <c r="H27"/>
      <c r="I27"/>
      <c r="J27" s="172"/>
      <c r="K27" s="173"/>
      <c r="L27" s="174"/>
      <c r="M27" s="174"/>
      <c r="N27" s="173"/>
      <c r="O27" s="175"/>
      <c r="P27" s="175"/>
      <c r="Q27" s="173"/>
      <c r="R27" s="173"/>
      <c r="S27" s="176"/>
      <c r="T27" s="173"/>
      <c r="U27" s="177"/>
      <c r="V27" s="176"/>
      <c r="W27" s="173"/>
      <c r="X27" s="173"/>
      <c r="Y27" s="178"/>
      <c r="Z27" s="178"/>
      <c r="AA27" s="178"/>
      <c r="AB27" s="178"/>
      <c r="AC27" s="178"/>
      <c r="AD27" s="178"/>
      <c r="AE27" s="178"/>
      <c r="AF27" s="178"/>
      <c r="AG27" s="178"/>
      <c r="AH27" s="179"/>
      <c r="AI27" s="11"/>
      <c r="AJ27" s="11"/>
      <c r="AK27" s="11"/>
      <c r="AL27" s="11"/>
      <c r="AM27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</row>
    <row r="28" spans="1:104" ht="15.6" x14ac:dyDescent="0.3">
      <c r="A28" s="44">
        <f>K28</f>
        <v>59</v>
      </c>
      <c r="B28" s="72" t="e">
        <f>IF($J28="DNF",0,VLOOKUP($K28,#REF!,8,0))</f>
        <v>#REF!</v>
      </c>
      <c r="C28" s="72" t="e">
        <f>IF($J28="DNF",0,VLOOKUP($K28,#REF!,9,0))</f>
        <v>#REF!</v>
      </c>
      <c r="D28" s="44" t="e">
        <f>IF(B28="X",VLOOKUP('Race 2'!$F28,#REF!,2,0),0)</f>
        <v>#REF!</v>
      </c>
      <c r="E28" s="44" t="e">
        <f>IF(C28="X",VLOOKUP('Race 2'!$G28,#REF!,2,0),0)</f>
        <v>#REF!</v>
      </c>
      <c r="F28" s="44">
        <f>COUNTIF($B$28:B28,"X")</f>
        <v>0</v>
      </c>
      <c r="G28" s="44">
        <f>COUNTIF($C$28:C28,"X")</f>
        <v>0</v>
      </c>
      <c r="J28" s="64">
        <v>1</v>
      </c>
      <c r="K28" s="24">
        <v>59</v>
      </c>
      <c r="L28" s="2" t="e">
        <f>VLOOKUP($K28,#REF!,2,0)</f>
        <v>#REF!</v>
      </c>
      <c r="M28" s="2" t="e">
        <f>VLOOKUP($K28,#REF!,3,0)</f>
        <v>#REF!</v>
      </c>
      <c r="N28" s="2" t="e">
        <f>VLOOKUP($K28,#REF!,4,0)</f>
        <v>#REF!</v>
      </c>
      <c r="O28" s="23" t="e">
        <f>VLOOKUP($K28,#REF!,5,0)</f>
        <v>#REF!</v>
      </c>
      <c r="P28" s="23" t="e">
        <f>VLOOKUP($K28,#REF!,6,0)</f>
        <v>#REF!</v>
      </c>
      <c r="Q28" s="2" t="e">
        <f>VLOOKUP($K28,#REF!,7,0)</f>
        <v>#REF!</v>
      </c>
      <c r="R28" s="6">
        <f t="shared" si="1"/>
        <v>13.629</v>
      </c>
      <c r="S28" s="76">
        <f t="shared" si="2"/>
        <v>13.666</v>
      </c>
      <c r="T28" s="73">
        <f t="shared" si="3"/>
        <v>2.714799324968876E-3</v>
      </c>
      <c r="U28" s="80">
        <f t="shared" si="4"/>
        <v>13.75</v>
      </c>
      <c r="V28" s="77">
        <v>13.75</v>
      </c>
      <c r="W28" s="21">
        <v>13.666</v>
      </c>
      <c r="X28" s="21">
        <v>13.629</v>
      </c>
      <c r="Y28" s="21">
        <v>14.089</v>
      </c>
      <c r="Z28" s="21">
        <v>19.748999999999999</v>
      </c>
      <c r="AA28" s="21"/>
      <c r="AB28" s="21"/>
      <c r="AC28" s="21"/>
      <c r="AD28" s="21"/>
      <c r="AE28" s="21"/>
      <c r="AF28" s="21"/>
      <c r="AG28" s="21"/>
      <c r="AH28" s="65"/>
      <c r="AM28"/>
    </row>
    <row r="29" spans="1:104" s="10" customFormat="1" ht="15.6" x14ac:dyDescent="0.3">
      <c r="A29" s="44">
        <f>K29</f>
        <v>23</v>
      </c>
      <c r="B29" s="72" t="e">
        <f>IF($J29="DNF",0,VLOOKUP($K29,#REF!,8,0))</f>
        <v>#REF!</v>
      </c>
      <c r="C29" s="72" t="e">
        <f>IF($J29="DNF",0,VLOOKUP($K29,#REF!,9,0))</f>
        <v>#REF!</v>
      </c>
      <c r="D29" s="44" t="e">
        <f>IF(B29="X",VLOOKUP('Race 2'!$F29,#REF!,2,0),0)</f>
        <v>#REF!</v>
      </c>
      <c r="E29" s="44" t="e">
        <f>IF(C29="X",VLOOKUP('Race 2'!$G29,#REF!,2,0),0)</f>
        <v>#REF!</v>
      </c>
      <c r="F29" s="44">
        <f>COUNTIF($B$28:B29,"X")</f>
        <v>0</v>
      </c>
      <c r="G29" s="44">
        <f>COUNTIF($C$28:C29,"X")</f>
        <v>0</v>
      </c>
      <c r="H29"/>
      <c r="I29"/>
      <c r="J29" s="64">
        <v>2</v>
      </c>
      <c r="K29" s="29">
        <v>23</v>
      </c>
      <c r="L29" s="2" t="e">
        <f>VLOOKUP($K29,#REF!,2,0)</f>
        <v>#REF!</v>
      </c>
      <c r="M29" s="2" t="e">
        <f>VLOOKUP($K29,#REF!,3,0)</f>
        <v>#REF!</v>
      </c>
      <c r="N29" s="2" t="e">
        <f>VLOOKUP($K29,#REF!,4,0)</f>
        <v>#REF!</v>
      </c>
      <c r="O29" s="23" t="e">
        <f>VLOOKUP($K29,#REF!,5,0)</f>
        <v>#REF!</v>
      </c>
      <c r="P29" s="23" t="e">
        <f>VLOOKUP($K29,#REF!,6,0)</f>
        <v>#REF!</v>
      </c>
      <c r="Q29" s="2" t="e">
        <f>VLOOKUP($K29,#REF!,7,0)</f>
        <v>#REF!</v>
      </c>
      <c r="R29" s="6">
        <f t="shared" si="1"/>
        <v>13.772</v>
      </c>
      <c r="S29" s="76">
        <f t="shared" si="2"/>
        <v>13.951000000000001</v>
      </c>
      <c r="T29" s="73">
        <f t="shared" si="3"/>
        <v>1.2997386000580908E-2</v>
      </c>
      <c r="U29" s="80">
        <f t="shared" si="4"/>
        <v>13.965</v>
      </c>
      <c r="V29" s="78">
        <v>14.254</v>
      </c>
      <c r="W29" s="22">
        <v>14.057</v>
      </c>
      <c r="X29" s="22">
        <v>13.965</v>
      </c>
      <c r="Y29" s="22">
        <v>13.951000000000001</v>
      </c>
      <c r="Z29" s="22">
        <v>14.125999999999999</v>
      </c>
      <c r="AA29" s="22">
        <v>14.583</v>
      </c>
      <c r="AB29" s="22">
        <v>13.772</v>
      </c>
      <c r="AC29" s="22">
        <v>14.081</v>
      </c>
      <c r="AD29" s="22"/>
      <c r="AE29" s="22"/>
      <c r="AF29" s="22"/>
      <c r="AG29" s="22"/>
      <c r="AH29" s="120"/>
      <c r="AI29" s="13"/>
      <c r="AJ29" s="13"/>
      <c r="AK29" s="13"/>
      <c r="AL29" s="13"/>
      <c r="AM29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</row>
    <row r="30" spans="1:104" ht="15.6" x14ac:dyDescent="0.3">
      <c r="A30" s="44">
        <f>K30</f>
        <v>84</v>
      </c>
      <c r="B30" s="72" t="e">
        <f>IF($J30="DNF",0,VLOOKUP($K30,#REF!,8,0))</f>
        <v>#REF!</v>
      </c>
      <c r="C30" s="72" t="e">
        <f>IF($J30="DNF",0,VLOOKUP($K30,#REF!,9,0))</f>
        <v>#REF!</v>
      </c>
      <c r="D30" s="44" t="e">
        <f>IF(B30="X",VLOOKUP('Race 2'!$F30,#REF!,2,0),0)</f>
        <v>#REF!</v>
      </c>
      <c r="E30" s="44" t="e">
        <f>IF(C30="X",VLOOKUP('Race 2'!$G30,#REF!,2,0),0)</f>
        <v>#REF!</v>
      </c>
      <c r="F30" s="44">
        <f>COUNTIF($B$28:B30,"X")</f>
        <v>0</v>
      </c>
      <c r="G30" s="44">
        <f>COUNTIF($C$28:C30,"X")</f>
        <v>0</v>
      </c>
      <c r="J30" s="64">
        <v>3</v>
      </c>
      <c r="K30" s="29">
        <v>84</v>
      </c>
      <c r="L30" s="2" t="e">
        <f>VLOOKUP($K30,#REF!,2,0)</f>
        <v>#REF!</v>
      </c>
      <c r="M30" s="2" t="e">
        <f>VLOOKUP($K30,#REF!,3,0)</f>
        <v>#REF!</v>
      </c>
      <c r="N30" s="2" t="e">
        <f>VLOOKUP($K30,#REF!,4,0)</f>
        <v>#REF!</v>
      </c>
      <c r="O30" s="23" t="e">
        <f>VLOOKUP($K30,#REF!,5,0)</f>
        <v>#REF!</v>
      </c>
      <c r="P30" s="23" t="e">
        <f>VLOOKUP($K30,#REF!,6,0)</f>
        <v>#REF!</v>
      </c>
      <c r="Q30" s="2" t="e">
        <f>VLOOKUP($K30,#REF!,7,0)</f>
        <v>#REF!</v>
      </c>
      <c r="R30" s="6">
        <f t="shared" si="1"/>
        <v>14.224</v>
      </c>
      <c r="S30" s="76">
        <f t="shared" si="2"/>
        <v>14.305</v>
      </c>
      <c r="T30" s="73">
        <f t="shared" si="3"/>
        <v>5.6946006749156019E-3</v>
      </c>
      <c r="U30" s="80">
        <f t="shared" si="4"/>
        <v>14.458</v>
      </c>
      <c r="V30" s="76">
        <v>14.657</v>
      </c>
      <c r="W30" s="5">
        <v>14.558</v>
      </c>
      <c r="X30" s="5">
        <v>14.87</v>
      </c>
      <c r="Y30" s="5">
        <v>14.305</v>
      </c>
      <c r="Z30" s="5">
        <v>14.224</v>
      </c>
      <c r="AA30" s="5">
        <v>14.458</v>
      </c>
      <c r="AB30" s="5">
        <v>15.15</v>
      </c>
      <c r="AC30" s="5">
        <v>14.497999999999999</v>
      </c>
      <c r="AD30" s="5">
        <v>14.613</v>
      </c>
      <c r="AE30" s="5"/>
      <c r="AF30" s="5"/>
      <c r="AG30" s="5"/>
      <c r="AH30" s="119"/>
      <c r="AM30"/>
      <c r="CZ30" s="25"/>
    </row>
    <row r="31" spans="1:104" ht="15.6" x14ac:dyDescent="0.3">
      <c r="A31" s="44">
        <f>K31</f>
        <v>19</v>
      </c>
      <c r="B31" s="72" t="e">
        <f>IF($J31="DNF",0,VLOOKUP($K31,#REF!,8,0))</f>
        <v>#REF!</v>
      </c>
      <c r="C31" s="72" t="e">
        <f>IF($J31="DNF",0,VLOOKUP($K31,#REF!,9,0))</f>
        <v>#REF!</v>
      </c>
      <c r="D31" s="44" t="e">
        <f>IF(B31="X",VLOOKUP('Race 2'!$F31,#REF!,2,0),0)</f>
        <v>#REF!</v>
      </c>
      <c r="E31" s="44" t="e">
        <f>IF(C31="X",VLOOKUP('Race 2'!$G31,#REF!,2,0),0)</f>
        <v>#REF!</v>
      </c>
      <c r="F31" s="44">
        <f>COUNTIF($B$28:B31,"X")</f>
        <v>0</v>
      </c>
      <c r="G31" s="44">
        <f>COUNTIF($C$28:C31,"X")</f>
        <v>0</v>
      </c>
      <c r="J31" s="64">
        <v>4</v>
      </c>
      <c r="K31" s="28">
        <v>19</v>
      </c>
      <c r="L31" s="2" t="e">
        <f>VLOOKUP($K31,#REF!,2,0)</f>
        <v>#REF!</v>
      </c>
      <c r="M31" s="2" t="e">
        <f>VLOOKUP($K31,#REF!,3,0)</f>
        <v>#REF!</v>
      </c>
      <c r="N31" s="2" t="e">
        <f>VLOOKUP($K31,#REF!,4,0)</f>
        <v>#REF!</v>
      </c>
      <c r="O31" s="23" t="e">
        <f>VLOOKUP($K31,#REF!,5,0)</f>
        <v>#REF!</v>
      </c>
      <c r="P31" s="23" t="e">
        <f>VLOOKUP($K31,#REF!,6,0)</f>
        <v>#REF!</v>
      </c>
      <c r="Q31" s="2" t="e">
        <f>VLOOKUP($K31,#REF!,7,0)</f>
        <v>#REF!</v>
      </c>
      <c r="R31" s="6">
        <f t="shared" si="1"/>
        <v>14.308</v>
      </c>
      <c r="S31" s="76">
        <f t="shared" si="2"/>
        <v>14.356</v>
      </c>
      <c r="T31" s="73">
        <f t="shared" si="3"/>
        <v>3.3547665641599136E-3</v>
      </c>
      <c r="U31" s="80">
        <f t="shared" si="4"/>
        <v>14.505000000000001</v>
      </c>
      <c r="V31" s="75">
        <v>14.505000000000001</v>
      </c>
      <c r="W31" s="7">
        <v>14.513999999999999</v>
      </c>
      <c r="X31" s="7">
        <v>14.308</v>
      </c>
      <c r="Y31" s="7">
        <v>14.356</v>
      </c>
      <c r="Z31" s="5">
        <v>14.544</v>
      </c>
      <c r="AA31" s="5">
        <v>15.696</v>
      </c>
      <c r="AB31" s="5"/>
      <c r="AC31" s="5"/>
      <c r="AD31" s="5"/>
      <c r="AE31" s="5"/>
      <c r="AF31" s="5"/>
      <c r="AG31" s="5"/>
      <c r="AH31" s="119"/>
      <c r="AM31"/>
      <c r="CZ31" s="10"/>
    </row>
    <row r="32" spans="1:104" ht="15.6" x14ac:dyDescent="0.3">
      <c r="A32" s="43"/>
      <c r="B32" s="43"/>
      <c r="C32" s="43"/>
      <c r="D32" s="43"/>
      <c r="E32" s="43"/>
      <c r="F32" s="43"/>
      <c r="G32" s="43"/>
      <c r="J32" s="172"/>
      <c r="K32" s="173"/>
      <c r="L32" s="174"/>
      <c r="M32" s="174"/>
      <c r="N32" s="173"/>
      <c r="O32" s="175"/>
      <c r="P32" s="175"/>
      <c r="Q32" s="173"/>
      <c r="R32" s="173"/>
      <c r="S32" s="176"/>
      <c r="T32" s="173"/>
      <c r="U32" s="177"/>
      <c r="V32" s="176"/>
      <c r="W32" s="173"/>
      <c r="X32" s="173"/>
      <c r="Y32" s="178"/>
      <c r="Z32" s="178"/>
      <c r="AA32" s="178"/>
      <c r="AB32" s="178"/>
      <c r="AC32" s="178"/>
      <c r="AD32" s="178"/>
      <c r="AE32" s="178"/>
      <c r="AF32" s="178"/>
      <c r="AG32" s="178"/>
      <c r="AH32" s="179"/>
      <c r="AM32"/>
    </row>
    <row r="33" spans="1:104" ht="15.6" x14ac:dyDescent="0.3">
      <c r="A33" s="44">
        <f>K33</f>
        <v>212</v>
      </c>
      <c r="B33" s="72" t="e">
        <f>IF($J33="DNF",0,VLOOKUP($K33,#REF!,8,0))</f>
        <v>#REF!</v>
      </c>
      <c r="C33" s="72" t="e">
        <f>IF($J33="DNF",0,VLOOKUP($K33,#REF!,9,0))</f>
        <v>#REF!</v>
      </c>
      <c r="D33" s="44" t="e">
        <f>IF(B33="X",VLOOKUP('Race 2'!$F33,#REF!,2,0),0)</f>
        <v>#REF!</v>
      </c>
      <c r="E33" s="44" t="e">
        <f>IF(C33="X",VLOOKUP('Race 2'!$G33,#REF!,2,0),0)</f>
        <v>#REF!</v>
      </c>
      <c r="F33" s="44">
        <f>COUNTIF($B33:B$33,"X")</f>
        <v>0</v>
      </c>
      <c r="G33" s="44">
        <f>COUNTIF($C33:C$33,"X")</f>
        <v>0</v>
      </c>
      <c r="J33" s="64">
        <v>1</v>
      </c>
      <c r="K33" s="29">
        <v>212</v>
      </c>
      <c r="L33" s="2" t="e">
        <f>VLOOKUP($K33,#REF!,2,0)</f>
        <v>#REF!</v>
      </c>
      <c r="M33" s="2" t="e">
        <f>VLOOKUP($K33,#REF!,3,0)</f>
        <v>#REF!</v>
      </c>
      <c r="N33" s="2" t="e">
        <f>VLOOKUP($K33,#REF!,4,0)</f>
        <v>#REF!</v>
      </c>
      <c r="O33" s="23" t="e">
        <f>VLOOKUP($K33,#REF!,5,0)</f>
        <v>#REF!</v>
      </c>
      <c r="P33" s="23" t="e">
        <f>VLOOKUP($K33,#REF!,6,0)</f>
        <v>#REF!</v>
      </c>
      <c r="Q33" s="2" t="e">
        <f>VLOOKUP($K33,#REF!,7,0)</f>
        <v>#REF!</v>
      </c>
      <c r="R33" s="6">
        <f>IF(ISERROR(SMALL(V33:AH33,1)),"DNF",SMALL(V33:AH33,1))</f>
        <v>10.938000000000001</v>
      </c>
      <c r="S33" s="76">
        <f>IF(ISERROR(SMALL(V33:AH33,2)),"DNF",SMALL(V33:AH33,2))</f>
        <v>10.946999999999999</v>
      </c>
      <c r="T33" s="73">
        <f>(S33-R33)/R33</f>
        <v>8.2281952825000583E-4</v>
      </c>
      <c r="U33" s="80">
        <f>IF(ISERROR(SMALL(V33:AH33,3)),"DNF",SMALL(V33:AH33,3))</f>
        <v>10.951000000000001</v>
      </c>
      <c r="V33" s="7">
        <v>11.699</v>
      </c>
      <c r="W33" s="7">
        <v>11.489000000000001</v>
      </c>
      <c r="X33" s="7">
        <v>11.526</v>
      </c>
      <c r="Y33" s="7">
        <v>11.504</v>
      </c>
      <c r="Z33" s="7">
        <v>11.504</v>
      </c>
      <c r="AA33" s="7">
        <v>11.125</v>
      </c>
      <c r="AB33" s="7">
        <v>10.938000000000001</v>
      </c>
      <c r="AC33" s="7">
        <v>10.951000000000001</v>
      </c>
      <c r="AD33" s="7">
        <v>10.946999999999999</v>
      </c>
      <c r="AE33" s="7"/>
      <c r="AF33" s="5"/>
      <c r="AG33" s="5"/>
      <c r="AH33" s="120"/>
      <c r="AI33" s="13"/>
      <c r="AJ33" s="13"/>
      <c r="AK33" s="13"/>
      <c r="AL33" s="13"/>
      <c r="AM33"/>
      <c r="CZ33" s="10"/>
    </row>
    <row r="34" spans="1:104" ht="15.6" x14ac:dyDescent="0.3">
      <c r="A34" s="43"/>
      <c r="B34" s="43"/>
      <c r="C34" s="43"/>
      <c r="D34" s="43"/>
      <c r="E34" s="43"/>
      <c r="F34" s="43"/>
      <c r="G34" s="43"/>
      <c r="J34" s="172"/>
      <c r="K34" s="173"/>
      <c r="L34" s="174"/>
      <c r="M34" s="174"/>
      <c r="N34" s="173"/>
      <c r="O34" s="175"/>
      <c r="P34" s="175"/>
      <c r="Q34" s="173"/>
      <c r="R34" s="173"/>
      <c r="S34" s="176"/>
      <c r="T34" s="173"/>
      <c r="U34" s="177"/>
      <c r="V34" s="176"/>
      <c r="W34" s="173"/>
      <c r="X34" s="173"/>
      <c r="Y34" s="178"/>
      <c r="Z34" s="178"/>
      <c r="AA34" s="178"/>
      <c r="AB34" s="178"/>
      <c r="AC34" s="178"/>
      <c r="AD34" s="178"/>
      <c r="AE34" s="178"/>
      <c r="AF34" s="178"/>
      <c r="AG34" s="178"/>
      <c r="AH34" s="179"/>
      <c r="AM34"/>
    </row>
    <row r="35" spans="1:104" ht="15.6" x14ac:dyDescent="0.3">
      <c r="A35" s="44">
        <f>K35</f>
        <v>43</v>
      </c>
      <c r="B35" s="72" t="e">
        <f>IF($J35="DNF",0,VLOOKUP($K35,#REF!,8,0))</f>
        <v>#REF!</v>
      </c>
      <c r="C35" s="72" t="e">
        <f>IF($J35="DNF",0,VLOOKUP($K35,#REF!,9,0))</f>
        <v>#REF!</v>
      </c>
      <c r="D35" s="44" t="e">
        <f>IF(B35="X",VLOOKUP('Race 2'!$F35,#REF!,2,0),0)</f>
        <v>#REF!</v>
      </c>
      <c r="E35" s="44" t="e">
        <f>IF(C35="X",VLOOKUP('Race 2'!$G35,#REF!,2,0),0)</f>
        <v>#REF!</v>
      </c>
      <c r="F35" s="44">
        <f>COUNTIF($B$35:B35,"X")</f>
        <v>0</v>
      </c>
      <c r="G35" s="44">
        <f>COUNTIF($C$35:C35,"X")</f>
        <v>0</v>
      </c>
      <c r="J35" s="64">
        <v>1</v>
      </c>
      <c r="K35" s="29">
        <v>43</v>
      </c>
      <c r="L35" s="2" t="e">
        <f>VLOOKUP($K35,#REF!,2,0)</f>
        <v>#REF!</v>
      </c>
      <c r="M35" s="2" t="e">
        <f>VLOOKUP($K35,#REF!,3,0)</f>
        <v>#REF!</v>
      </c>
      <c r="N35" s="2" t="e">
        <f>VLOOKUP($K35,#REF!,4,0)</f>
        <v>#REF!</v>
      </c>
      <c r="O35" s="23" t="e">
        <f>VLOOKUP($K35,#REF!,5,0)</f>
        <v>#REF!</v>
      </c>
      <c r="P35" s="23" t="e">
        <f>VLOOKUP($K35,#REF!,6,0)</f>
        <v>#REF!</v>
      </c>
      <c r="Q35" s="2" t="e">
        <f>VLOOKUP($K35,#REF!,7,0)</f>
        <v>#REF!</v>
      </c>
      <c r="R35" s="6">
        <f t="shared" si="1"/>
        <v>13.348000000000001</v>
      </c>
      <c r="S35" s="76">
        <f t="shared" si="2"/>
        <v>13.487</v>
      </c>
      <c r="T35" s="73">
        <f t="shared" si="3"/>
        <v>1.0413545100389521E-2</v>
      </c>
      <c r="U35" s="80">
        <f t="shared" si="4"/>
        <v>13.641999999999999</v>
      </c>
      <c r="V35" s="75">
        <v>14.138</v>
      </c>
      <c r="W35" s="7">
        <v>13.973000000000001</v>
      </c>
      <c r="X35" s="7">
        <v>13.699</v>
      </c>
      <c r="Y35" s="7">
        <v>13.702</v>
      </c>
      <c r="Z35" s="5">
        <v>13.487</v>
      </c>
      <c r="AA35" s="5">
        <v>13.348000000000001</v>
      </c>
      <c r="AB35" s="5">
        <v>13.641999999999999</v>
      </c>
      <c r="AC35" s="5">
        <v>13.768000000000001</v>
      </c>
      <c r="AD35" s="5">
        <v>13.728999999999999</v>
      </c>
      <c r="AE35" s="5"/>
      <c r="AF35" s="5"/>
      <c r="AG35" s="5"/>
      <c r="AH35" s="120"/>
      <c r="AI35" s="13"/>
      <c r="AJ35" s="13"/>
      <c r="AK35" s="13"/>
      <c r="AL35" s="13"/>
      <c r="AM35"/>
      <c r="CZ35" s="10"/>
    </row>
    <row r="36" spans="1:104" ht="15.6" x14ac:dyDescent="0.3">
      <c r="A36" s="43"/>
      <c r="B36" s="43"/>
      <c r="C36" s="43"/>
      <c r="D36" s="43"/>
      <c r="E36" s="43"/>
      <c r="F36" s="43"/>
      <c r="G36" s="43"/>
      <c r="J36" s="172"/>
      <c r="K36" s="173"/>
      <c r="L36" s="174"/>
      <c r="M36" s="174"/>
      <c r="N36" s="173"/>
      <c r="O36" s="175"/>
      <c r="P36" s="175"/>
      <c r="Q36" s="173"/>
      <c r="R36" s="173"/>
      <c r="S36" s="176"/>
      <c r="T36" s="173"/>
      <c r="U36" s="177"/>
      <c r="V36" s="176"/>
      <c r="W36" s="173"/>
      <c r="X36" s="173"/>
      <c r="Y36" s="178"/>
      <c r="Z36" s="178"/>
      <c r="AA36" s="178"/>
      <c r="AB36" s="178"/>
      <c r="AC36" s="178"/>
      <c r="AD36" s="178"/>
      <c r="AE36" s="178"/>
      <c r="AF36" s="178"/>
      <c r="AG36" s="178"/>
      <c r="AH36" s="179"/>
      <c r="AI36" s="14"/>
      <c r="AJ36" s="14"/>
      <c r="AK36" s="14"/>
      <c r="AL36" s="14"/>
      <c r="AM36"/>
      <c r="CZ36" s="9"/>
    </row>
    <row r="37" spans="1:104" ht="15.6" x14ac:dyDescent="0.3">
      <c r="A37" s="44">
        <f>K37</f>
        <v>221</v>
      </c>
      <c r="B37" s="72" t="e">
        <f>IF($J37="DNF",0,VLOOKUP($K37,#REF!,8,0))</f>
        <v>#REF!</v>
      </c>
      <c r="C37" s="72" t="e">
        <f>IF($J37="DNF",0,VLOOKUP($K37,#REF!,9,0))</f>
        <v>#REF!</v>
      </c>
      <c r="D37" s="44" t="e">
        <f>IF(B37="X",VLOOKUP('Race 2'!$F37,#REF!,2,0),0)</f>
        <v>#REF!</v>
      </c>
      <c r="E37" s="44" t="e">
        <f>IF(C37="X",VLOOKUP('Race 2'!$G37,#REF!,2,0),0)</f>
        <v>#REF!</v>
      </c>
      <c r="F37" s="44">
        <f>COUNTIF($B$37:B37,"X")</f>
        <v>0</v>
      </c>
      <c r="G37" s="44">
        <f>COUNTIF($C$37:C37,"X")</f>
        <v>0</v>
      </c>
      <c r="J37" s="64">
        <v>1</v>
      </c>
      <c r="K37" s="24">
        <v>221</v>
      </c>
      <c r="L37" s="2" t="e">
        <f>VLOOKUP($K37,#REF!,2,0)</f>
        <v>#REF!</v>
      </c>
      <c r="M37" s="2" t="e">
        <f>VLOOKUP($K37,#REF!,3,0)</f>
        <v>#REF!</v>
      </c>
      <c r="N37" s="2" t="e">
        <f>VLOOKUP($K37,#REF!,4,0)</f>
        <v>#REF!</v>
      </c>
      <c r="O37" s="23" t="e">
        <f>VLOOKUP($K37,#REF!,5,0)</f>
        <v>#REF!</v>
      </c>
      <c r="P37" s="23" t="e">
        <f>VLOOKUP($K37,#REF!,6,0)</f>
        <v>#REF!</v>
      </c>
      <c r="Q37" s="2" t="e">
        <f>VLOOKUP($K37,#REF!,7,0)</f>
        <v>#REF!</v>
      </c>
      <c r="R37" s="6">
        <f t="shared" si="1"/>
        <v>10.009</v>
      </c>
      <c r="S37" s="76">
        <f t="shared" si="2"/>
        <v>10.031000000000001</v>
      </c>
      <c r="T37" s="73">
        <f t="shared" si="3"/>
        <v>2.1980217803976663E-3</v>
      </c>
      <c r="U37" s="80">
        <f t="shared" si="4"/>
        <v>10.038</v>
      </c>
      <c r="V37" s="7" t="s">
        <v>110</v>
      </c>
      <c r="W37" s="7">
        <v>10.903</v>
      </c>
      <c r="X37" s="7">
        <v>10.031000000000001</v>
      </c>
      <c r="Y37" s="7">
        <v>10.247</v>
      </c>
      <c r="Z37" s="7">
        <v>16.652999999999999</v>
      </c>
      <c r="AA37" s="7">
        <v>10.009</v>
      </c>
      <c r="AB37" s="7">
        <v>10.038</v>
      </c>
      <c r="AC37" s="7">
        <v>10.391</v>
      </c>
      <c r="AD37" s="7">
        <v>10.724</v>
      </c>
      <c r="AE37" s="7">
        <v>10.416</v>
      </c>
      <c r="AF37" s="18"/>
      <c r="AG37" s="18"/>
      <c r="AH37" s="120"/>
      <c r="AI37" s="13"/>
      <c r="AJ37" s="13"/>
      <c r="AK37" s="13"/>
      <c r="AL37" s="13"/>
      <c r="AM37"/>
      <c r="CZ37" s="10"/>
    </row>
    <row r="38" spans="1:104" s="25" customFormat="1" ht="15.6" x14ac:dyDescent="0.3">
      <c r="A38" s="44">
        <f>K38</f>
        <v>49</v>
      </c>
      <c r="B38" s="72" t="e">
        <f>IF($J38="DNF",0,VLOOKUP($K38,#REF!,8,0))</f>
        <v>#REF!</v>
      </c>
      <c r="C38" s="72" t="e">
        <f>IF($J38="DNF",0,VLOOKUP($K38,#REF!,9,0))</f>
        <v>#REF!</v>
      </c>
      <c r="D38" s="44" t="e">
        <f>IF(B38="X",VLOOKUP('Race 2'!$F38,#REF!,2,0),0)</f>
        <v>#REF!</v>
      </c>
      <c r="E38" s="44" t="e">
        <f>IF(C38="X",VLOOKUP('Race 2'!$G38,#REF!,2,0),0)</f>
        <v>#REF!</v>
      </c>
      <c r="F38" s="44">
        <f>COUNTIF($B$37:B38,"X")</f>
        <v>0</v>
      </c>
      <c r="G38" s="44">
        <f>COUNTIF($C$37:C38,"X")</f>
        <v>0</v>
      </c>
      <c r="H38"/>
      <c r="I38"/>
      <c r="J38" s="64">
        <v>2</v>
      </c>
      <c r="K38" s="29">
        <v>49</v>
      </c>
      <c r="L38" s="2" t="e">
        <f>VLOOKUP($K38,#REF!,2,0)</f>
        <v>#REF!</v>
      </c>
      <c r="M38" s="2" t="e">
        <f>VLOOKUP($K38,#REF!,3,0)</f>
        <v>#REF!</v>
      </c>
      <c r="N38" s="2" t="e">
        <f>VLOOKUP($K38,#REF!,4,0)</f>
        <v>#REF!</v>
      </c>
      <c r="O38" s="23" t="e">
        <f>VLOOKUP($K38,#REF!,5,0)</f>
        <v>#REF!</v>
      </c>
      <c r="P38" s="23" t="e">
        <f>VLOOKUP($K38,#REF!,6,0)</f>
        <v>#REF!</v>
      </c>
      <c r="Q38" s="2" t="e">
        <f>VLOOKUP($K38,#REF!,7,0)</f>
        <v>#REF!</v>
      </c>
      <c r="R38" s="6">
        <f t="shared" si="1"/>
        <v>11.297000000000001</v>
      </c>
      <c r="S38" s="76">
        <f t="shared" si="2"/>
        <v>11.326000000000001</v>
      </c>
      <c r="T38" s="73">
        <f t="shared" si="3"/>
        <v>2.5670531999645845E-3</v>
      </c>
      <c r="U38" s="80">
        <f t="shared" si="4"/>
        <v>11.74</v>
      </c>
      <c r="V38" s="7" t="s">
        <v>108</v>
      </c>
      <c r="W38" s="7">
        <v>11.326000000000001</v>
      </c>
      <c r="X38" s="7">
        <v>11.297000000000001</v>
      </c>
      <c r="Y38" s="7">
        <v>11.74</v>
      </c>
      <c r="Z38" s="7"/>
      <c r="AA38" s="7"/>
      <c r="AB38" s="7"/>
      <c r="AC38" s="7"/>
      <c r="AD38" s="7"/>
      <c r="AE38" s="7"/>
      <c r="AF38" s="5"/>
      <c r="AG38" s="5"/>
      <c r="AH38" s="119"/>
      <c r="AI38" s="11"/>
      <c r="AJ38" s="11"/>
      <c r="AK38" s="11"/>
      <c r="AL38" s="11"/>
      <c r="AM38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3"/>
    </row>
    <row r="39" spans="1:104" ht="15.6" x14ac:dyDescent="0.3">
      <c r="A39" s="43"/>
      <c r="B39" s="43"/>
      <c r="C39" s="43"/>
      <c r="D39" s="43"/>
      <c r="E39" s="43"/>
      <c r="F39" s="43"/>
      <c r="G39" s="43"/>
      <c r="J39" s="172"/>
      <c r="K39" s="173"/>
      <c r="L39" s="174"/>
      <c r="M39" s="174"/>
      <c r="N39" s="173"/>
      <c r="O39" s="175"/>
      <c r="P39" s="175"/>
      <c r="Q39" s="173"/>
      <c r="R39" s="173"/>
      <c r="S39" s="176"/>
      <c r="T39" s="173"/>
      <c r="U39" s="177"/>
      <c r="V39" s="176"/>
      <c r="W39" s="173"/>
      <c r="X39" s="173"/>
      <c r="Y39" s="178"/>
      <c r="Z39" s="178"/>
      <c r="AA39" s="178"/>
      <c r="AB39" s="178"/>
      <c r="AC39" s="178"/>
      <c r="AD39" s="178"/>
      <c r="AE39" s="178"/>
      <c r="AF39" s="178"/>
      <c r="AG39" s="178"/>
      <c r="AH39" s="179"/>
      <c r="AM39"/>
    </row>
    <row r="40" spans="1:104" ht="15.6" x14ac:dyDescent="0.3">
      <c r="A40" s="44">
        <f>K40</f>
        <v>25</v>
      </c>
      <c r="B40" s="72" t="e">
        <f>IF($J40="DNF",0,VLOOKUP($K40,#REF!,8,0))</f>
        <v>#REF!</v>
      </c>
      <c r="C40" s="72" t="e">
        <f>IF($J40="DNF",0,VLOOKUP($K40,#REF!,9,0))</f>
        <v>#REF!</v>
      </c>
      <c r="D40" s="44" t="e">
        <f>IF(B40="X",VLOOKUP('Race 2'!$F40,#REF!,2,0),0)</f>
        <v>#REF!</v>
      </c>
      <c r="E40" s="44" t="e">
        <f>IF(C40="X",VLOOKUP('Race 2'!$G40,#REF!,2,0),0)</f>
        <v>#REF!</v>
      </c>
      <c r="F40" s="44">
        <f>COUNTIF($B$40:B40,"X")</f>
        <v>0</v>
      </c>
      <c r="G40" s="44">
        <f>COUNTIF($C$40:C40,"X")</f>
        <v>0</v>
      </c>
      <c r="J40" s="64">
        <v>1</v>
      </c>
      <c r="K40" s="30">
        <v>25</v>
      </c>
      <c r="L40" s="2" t="e">
        <f>VLOOKUP($K40,#REF!,2,0)</f>
        <v>#REF!</v>
      </c>
      <c r="M40" s="2" t="e">
        <f>VLOOKUP($K40,#REF!,3,0)</f>
        <v>#REF!</v>
      </c>
      <c r="N40" s="2" t="e">
        <f>VLOOKUP($K40,#REF!,4,0)</f>
        <v>#REF!</v>
      </c>
      <c r="O40" s="23" t="e">
        <f>VLOOKUP($K40,#REF!,5,0)</f>
        <v>#REF!</v>
      </c>
      <c r="P40" s="23" t="e">
        <f>VLOOKUP($K40,#REF!,6,0)</f>
        <v>#REF!</v>
      </c>
      <c r="Q40" s="2" t="e">
        <f>VLOOKUP($K40,#REF!,7,0)</f>
        <v>#REF!</v>
      </c>
      <c r="R40" s="6">
        <f t="shared" si="1"/>
        <v>11.055999999999999</v>
      </c>
      <c r="S40" s="76">
        <f t="shared" si="2"/>
        <v>11.192</v>
      </c>
      <c r="T40" s="73">
        <f t="shared" si="3"/>
        <v>1.2301013024602118E-2</v>
      </c>
      <c r="U40" s="80">
        <f t="shared" si="4"/>
        <v>11.287000000000001</v>
      </c>
      <c r="V40" s="5">
        <v>11.654</v>
      </c>
      <c r="W40" s="5">
        <v>12.048</v>
      </c>
      <c r="X40" s="5">
        <v>11.055999999999999</v>
      </c>
      <c r="Y40" s="5">
        <v>11.318</v>
      </c>
      <c r="Z40" s="5">
        <v>11.427</v>
      </c>
      <c r="AA40" s="5">
        <v>11.192</v>
      </c>
      <c r="AB40" s="5">
        <v>11.287000000000001</v>
      </c>
      <c r="AC40" s="5"/>
      <c r="AD40" s="7"/>
      <c r="AE40" s="7"/>
      <c r="AF40" s="7"/>
      <c r="AG40" s="7"/>
      <c r="AH40" s="119"/>
      <c r="AM40"/>
      <c r="CZ40" s="10"/>
    </row>
    <row r="41" spans="1:104" ht="15.6" x14ac:dyDescent="0.3">
      <c r="A41" s="44">
        <f>K41</f>
        <v>217</v>
      </c>
      <c r="B41" s="72" t="e">
        <f>IF($J41="DNF",0,VLOOKUP($K41,#REF!,8,0))</f>
        <v>#REF!</v>
      </c>
      <c r="C41" s="72" t="e">
        <f>IF($J41="DNF",0,VLOOKUP($K41,#REF!,9,0))</f>
        <v>#REF!</v>
      </c>
      <c r="D41" s="44" t="e">
        <f>IF(B41="X",VLOOKUP('Race 2'!$F41,#REF!,2,0),0)</f>
        <v>#REF!</v>
      </c>
      <c r="E41" s="44" t="e">
        <f>IF(C41="X",VLOOKUP('Race 2'!$G41,#REF!,2,0),0)</f>
        <v>#REF!</v>
      </c>
      <c r="F41" s="44">
        <f>COUNTIF($B$40:B41,"X")</f>
        <v>0</v>
      </c>
      <c r="G41" s="44">
        <f>COUNTIF($C$40:C41,"X")</f>
        <v>0</v>
      </c>
      <c r="J41" s="64">
        <v>2</v>
      </c>
      <c r="K41" s="24">
        <v>217</v>
      </c>
      <c r="L41" s="2" t="e">
        <f>VLOOKUP($K41,#REF!,2,0)</f>
        <v>#REF!</v>
      </c>
      <c r="M41" s="242" t="e">
        <f>VLOOKUP($K41,#REF!,3,0)</f>
        <v>#REF!</v>
      </c>
      <c r="N41" s="2" t="e">
        <f>VLOOKUP($K41,#REF!,4,0)</f>
        <v>#REF!</v>
      </c>
      <c r="O41" s="23" t="e">
        <f>VLOOKUP($K41,#REF!,5,0)</f>
        <v>#REF!</v>
      </c>
      <c r="P41" s="23" t="e">
        <f>VLOOKUP($K41,#REF!,6,0)</f>
        <v>#REF!</v>
      </c>
      <c r="Q41" s="2" t="e">
        <f>VLOOKUP($K41,#REF!,7,0)</f>
        <v>#REF!</v>
      </c>
      <c r="R41" s="6">
        <f t="shared" si="1"/>
        <v>11.358000000000001</v>
      </c>
      <c r="S41" s="76">
        <f t="shared" si="2"/>
        <v>11.448</v>
      </c>
      <c r="T41" s="73">
        <f t="shared" si="3"/>
        <v>7.9239302694136156E-3</v>
      </c>
      <c r="U41" s="80">
        <f t="shared" si="4"/>
        <v>11.484</v>
      </c>
      <c r="V41" s="7">
        <v>11.484</v>
      </c>
      <c r="W41" s="7">
        <v>11.448</v>
      </c>
      <c r="X41" s="7">
        <v>11.358000000000001</v>
      </c>
      <c r="Y41" s="7">
        <v>11.551</v>
      </c>
      <c r="Z41" s="7"/>
      <c r="AA41" s="7"/>
      <c r="AB41" s="7"/>
      <c r="AC41" s="7"/>
      <c r="AD41" s="20"/>
      <c r="AE41" s="20"/>
      <c r="AF41" s="20"/>
      <c r="AG41" s="20"/>
      <c r="AH41" s="121"/>
      <c r="AI41" s="14"/>
      <c r="AJ41" s="14"/>
      <c r="AK41" s="14"/>
      <c r="AL41" s="14"/>
      <c r="AM41"/>
    </row>
    <row r="42" spans="1:104" ht="15.6" x14ac:dyDescent="0.3">
      <c r="A42" s="43"/>
      <c r="B42" s="43"/>
      <c r="C42" s="43"/>
      <c r="D42" s="43"/>
      <c r="E42" s="43"/>
      <c r="F42" s="43"/>
      <c r="G42" s="43"/>
      <c r="J42" s="172"/>
      <c r="K42" s="173"/>
      <c r="L42" s="174"/>
      <c r="M42" s="174"/>
      <c r="N42" s="173"/>
      <c r="O42" s="175"/>
      <c r="P42" s="175"/>
      <c r="Q42" s="173"/>
      <c r="R42" s="173"/>
      <c r="S42" s="176"/>
      <c r="T42" s="173"/>
      <c r="U42" s="177"/>
      <c r="V42" s="176"/>
      <c r="W42" s="173"/>
      <c r="X42" s="173"/>
      <c r="Y42" s="178"/>
      <c r="Z42" s="178"/>
      <c r="AA42" s="178"/>
      <c r="AB42" s="178"/>
      <c r="AC42" s="178"/>
      <c r="AD42" s="178"/>
      <c r="AE42" s="178"/>
      <c r="AF42" s="178"/>
      <c r="AG42" s="178"/>
      <c r="AH42" s="179"/>
      <c r="AI42" s="14"/>
      <c r="AJ42" s="14"/>
      <c r="AK42" s="14"/>
      <c r="AL42" s="14"/>
      <c r="AM42"/>
    </row>
    <row r="43" spans="1:104" s="10" customFormat="1" ht="15.6" x14ac:dyDescent="0.3">
      <c r="A43" s="44">
        <f>K43</f>
        <v>96</v>
      </c>
      <c r="B43" s="72" t="e">
        <f>IF($J43="DNF",0,VLOOKUP($K43,#REF!,8,0))</f>
        <v>#REF!</v>
      </c>
      <c r="C43" s="72" t="e">
        <f>IF($J43="DNF",0,VLOOKUP($K43,#REF!,9,0))</f>
        <v>#REF!</v>
      </c>
      <c r="D43" s="44" t="e">
        <f>IF(B43="X",VLOOKUP('Race 2'!$F43,#REF!,2,0),0)</f>
        <v>#REF!</v>
      </c>
      <c r="E43" s="44" t="e">
        <f>IF(C43="X",VLOOKUP('Race 2'!$J43,#REF!,2,0),0)</f>
        <v>#REF!</v>
      </c>
      <c r="F43" s="44">
        <f>COUNTIF($B$43:B43,"X")</f>
        <v>0</v>
      </c>
      <c r="G43" s="44">
        <f>COUNTIF($C$43:C43,"X")</f>
        <v>0</v>
      </c>
      <c r="H43"/>
      <c r="I43"/>
      <c r="J43" s="64">
        <v>1</v>
      </c>
      <c r="K43" s="30">
        <v>96</v>
      </c>
      <c r="L43" s="2" t="e">
        <f>VLOOKUP($K43,#REF!,2,0)</f>
        <v>#REF!</v>
      </c>
      <c r="M43" s="2" t="e">
        <f>VLOOKUP($K43,#REF!,3,0)</f>
        <v>#REF!</v>
      </c>
      <c r="N43" s="2" t="e">
        <f>VLOOKUP($K43,#REF!,4,0)</f>
        <v>#REF!</v>
      </c>
      <c r="O43" s="23" t="e">
        <f>VLOOKUP($K43,#REF!,5,0)</f>
        <v>#REF!</v>
      </c>
      <c r="P43" s="23" t="e">
        <f>VLOOKUP($K43,#REF!,6,0)</f>
        <v>#REF!</v>
      </c>
      <c r="Q43" s="2" t="e">
        <f>VLOOKUP($K43,#REF!,7,0)</f>
        <v>#REF!</v>
      </c>
      <c r="R43" s="6">
        <f t="shared" si="1"/>
        <v>14.222</v>
      </c>
      <c r="S43" s="76">
        <f t="shared" si="2"/>
        <v>14.36</v>
      </c>
      <c r="T43" s="73">
        <f t="shared" si="3"/>
        <v>9.703276613697083E-3</v>
      </c>
      <c r="U43" s="80">
        <f t="shared" si="4"/>
        <v>14.387</v>
      </c>
      <c r="V43" s="17">
        <v>14.852</v>
      </c>
      <c r="W43" s="141">
        <v>14.396000000000001</v>
      </c>
      <c r="X43" s="17">
        <v>14.222</v>
      </c>
      <c r="Y43" s="17">
        <v>14.36</v>
      </c>
      <c r="Z43" s="17">
        <v>14.62</v>
      </c>
      <c r="AA43" s="17">
        <v>14.387</v>
      </c>
      <c r="AB43" s="17">
        <v>14.481</v>
      </c>
      <c r="AC43" s="17"/>
      <c r="AD43" s="7"/>
      <c r="AE43" s="7"/>
      <c r="AF43" s="7"/>
      <c r="AG43" s="7"/>
      <c r="AH43" s="119"/>
      <c r="AI43" s="11"/>
      <c r="AJ43" s="11"/>
      <c r="AK43" s="11"/>
      <c r="AL43" s="11"/>
      <c r="AM43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3"/>
    </row>
    <row r="44" spans="1:104" s="10" customFormat="1" ht="15.6" x14ac:dyDescent="0.3">
      <c r="A44" s="43"/>
      <c r="B44" s="43"/>
      <c r="C44" s="43"/>
      <c r="D44" s="43"/>
      <c r="E44" s="43"/>
      <c r="F44" s="43"/>
      <c r="G44" s="43"/>
      <c r="H44"/>
      <c r="I44"/>
      <c r="J44" s="172"/>
      <c r="K44" s="173"/>
      <c r="L44" s="174"/>
      <c r="M44" s="174"/>
      <c r="N44" s="173"/>
      <c r="O44" s="175"/>
      <c r="P44" s="175"/>
      <c r="Q44" s="173"/>
      <c r="R44" s="173"/>
      <c r="S44" s="176"/>
      <c r="T44" s="173"/>
      <c r="U44" s="177"/>
      <c r="V44" s="176"/>
      <c r="W44" s="173"/>
      <c r="X44" s="173"/>
      <c r="Y44" s="178"/>
      <c r="Z44" s="178"/>
      <c r="AA44" s="178"/>
      <c r="AB44" s="178"/>
      <c r="AC44" s="178"/>
      <c r="AD44" s="178"/>
      <c r="AE44" s="178"/>
      <c r="AF44" s="178"/>
      <c r="AG44" s="178"/>
      <c r="AH44" s="179"/>
      <c r="AI44" s="11"/>
      <c r="AJ44" s="11"/>
      <c r="AK44" s="11"/>
      <c r="AL44" s="11"/>
      <c r="AM44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3"/>
    </row>
    <row r="45" spans="1:104" s="8" customFormat="1" ht="15.6" x14ac:dyDescent="0.3">
      <c r="A45" s="44">
        <f>K45</f>
        <v>12</v>
      </c>
      <c r="B45" s="72" t="e">
        <f>IF($J45="DNF",0,VLOOKUP($K45,#REF!,8,0))</f>
        <v>#REF!</v>
      </c>
      <c r="C45" s="72" t="e">
        <f>IF($J45="DNF",0,VLOOKUP($K45,#REF!,9,0))</f>
        <v>#REF!</v>
      </c>
      <c r="D45" s="44" t="e">
        <f>IF(B45="X",VLOOKUP('Race 2'!$F45,#REF!,2,0),0)</f>
        <v>#REF!</v>
      </c>
      <c r="E45" s="44" t="e">
        <f>IF(C45="X",VLOOKUP('Race 2'!$G45,#REF!,2,0),0)</f>
        <v>#REF!</v>
      </c>
      <c r="F45" s="44">
        <f>COUNTIF($B$45:B45,"X")</f>
        <v>0</v>
      </c>
      <c r="G45" s="44">
        <f>COUNTIF($C$45:C45,"X")</f>
        <v>0</v>
      </c>
      <c r="H45"/>
      <c r="I45"/>
      <c r="J45" s="64">
        <v>1</v>
      </c>
      <c r="K45" s="24">
        <v>12</v>
      </c>
      <c r="L45" s="2" t="e">
        <f>VLOOKUP($K45,#REF!,2,0)</f>
        <v>#REF!</v>
      </c>
      <c r="M45" s="2" t="e">
        <f>VLOOKUP($K45,#REF!,3,0)</f>
        <v>#REF!</v>
      </c>
      <c r="N45" s="2" t="e">
        <f>VLOOKUP($K45,#REF!,4,0)</f>
        <v>#REF!</v>
      </c>
      <c r="O45" s="23" t="e">
        <f>VLOOKUP($K45,#REF!,5,0)</f>
        <v>#REF!</v>
      </c>
      <c r="P45" s="23" t="e">
        <f>VLOOKUP($K45,#REF!,6,0)</f>
        <v>#REF!</v>
      </c>
      <c r="Q45" s="2" t="e">
        <f>VLOOKUP($K45,#REF!,7,0)</f>
        <v>#REF!</v>
      </c>
      <c r="R45" s="6">
        <f t="shared" si="1"/>
        <v>12.454000000000001</v>
      </c>
      <c r="S45" s="76">
        <f t="shared" si="2"/>
        <v>12.571</v>
      </c>
      <c r="T45" s="73">
        <f t="shared" si="3"/>
        <v>9.3945720250521204E-3</v>
      </c>
      <c r="U45" s="80">
        <f t="shared" si="4"/>
        <v>12.601000000000001</v>
      </c>
      <c r="V45" s="7">
        <v>13.186999999999999</v>
      </c>
      <c r="W45" s="7">
        <v>14.054</v>
      </c>
      <c r="X45" s="7">
        <v>13.776999999999999</v>
      </c>
      <c r="Y45" s="7">
        <v>12.864000000000001</v>
      </c>
      <c r="Z45" s="7">
        <v>12.601000000000001</v>
      </c>
      <c r="AA45" s="7">
        <v>12.571</v>
      </c>
      <c r="AB45" s="7" t="s">
        <v>108</v>
      </c>
      <c r="AC45" s="7">
        <v>12.909000000000001</v>
      </c>
      <c r="AD45" s="7">
        <v>12.454000000000001</v>
      </c>
      <c r="AE45" s="7"/>
      <c r="AF45" s="7"/>
      <c r="AG45" s="7"/>
      <c r="AH45" s="119"/>
      <c r="AI45" s="11"/>
      <c r="AJ45" s="11"/>
      <c r="AK45" s="11"/>
      <c r="AL45" s="11"/>
      <c r="AM45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0"/>
    </row>
    <row r="46" spans="1:104" s="8" customFormat="1" ht="15.6" x14ac:dyDescent="0.3">
      <c r="A46" s="44">
        <f>K46</f>
        <v>216</v>
      </c>
      <c r="B46" s="72" t="e">
        <f>IF($J46="DNF",0,VLOOKUP($K46,#REF!,8,0))</f>
        <v>#REF!</v>
      </c>
      <c r="C46" s="72" t="e">
        <f>IF($J46="DNF",0,VLOOKUP($K46,#REF!,9,0))</f>
        <v>#REF!</v>
      </c>
      <c r="D46" s="44" t="e">
        <f>IF(B46="X",VLOOKUP('Race 2'!$F46,#REF!,2,0),0)</f>
        <v>#REF!</v>
      </c>
      <c r="E46" s="44" t="e">
        <f>IF(C46="X",VLOOKUP('Race 2'!$G46,#REF!,2,0),0)</f>
        <v>#REF!</v>
      </c>
      <c r="F46" s="44">
        <f>COUNTIF($B$45:B46,"X")</f>
        <v>0</v>
      </c>
      <c r="G46" s="44">
        <f>COUNTIF($C$45:C46,"X")</f>
        <v>0</v>
      </c>
      <c r="H46"/>
      <c r="I46"/>
      <c r="J46" s="64">
        <v>2</v>
      </c>
      <c r="K46" s="31">
        <v>216</v>
      </c>
      <c r="L46" s="2" t="e">
        <f>VLOOKUP($K46,#REF!,2,0)</f>
        <v>#REF!</v>
      </c>
      <c r="M46" s="2" t="e">
        <f>VLOOKUP($K46,#REF!,3,0)</f>
        <v>#REF!</v>
      </c>
      <c r="N46" s="2" t="e">
        <f>VLOOKUP($K46,#REF!,4,0)</f>
        <v>#REF!</v>
      </c>
      <c r="O46" s="23" t="e">
        <f>VLOOKUP($K46,#REF!,5,0)</f>
        <v>#REF!</v>
      </c>
      <c r="P46" s="23" t="e">
        <f>VLOOKUP($K46,#REF!,6,0)</f>
        <v>#REF!</v>
      </c>
      <c r="Q46" s="2" t="e">
        <f>VLOOKUP($K46,#REF!,7,0)</f>
        <v>#REF!</v>
      </c>
      <c r="R46" s="6">
        <f t="shared" si="1"/>
        <v>14.548999999999999</v>
      </c>
      <c r="S46" s="76">
        <f t="shared" si="2"/>
        <v>15.016</v>
      </c>
      <c r="T46" s="73">
        <f t="shared" si="3"/>
        <v>3.2098426008660426E-2</v>
      </c>
      <c r="U46" s="80">
        <f t="shared" si="4"/>
        <v>15.102</v>
      </c>
      <c r="V46" s="7">
        <v>14.548999999999999</v>
      </c>
      <c r="W46" s="7">
        <v>20.076000000000001</v>
      </c>
      <c r="X46" s="7" t="s">
        <v>108</v>
      </c>
      <c r="Y46" s="7">
        <v>15.102</v>
      </c>
      <c r="Z46" s="7">
        <v>15.914</v>
      </c>
      <c r="AA46" s="7">
        <v>15.016</v>
      </c>
      <c r="AB46" s="7">
        <v>15.308</v>
      </c>
      <c r="AC46" s="7"/>
      <c r="AD46" s="7"/>
      <c r="AE46" s="7"/>
      <c r="AF46" s="18"/>
      <c r="AG46" s="18"/>
      <c r="AH46" s="65"/>
      <c r="AI46" s="11"/>
      <c r="AJ46" s="11"/>
      <c r="AK46" s="11"/>
      <c r="AL46" s="11"/>
      <c r="AM46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0"/>
    </row>
    <row r="47" spans="1:104" s="9" customFormat="1" ht="15.6" x14ac:dyDescent="0.3">
      <c r="A47" s="44">
        <f>K47</f>
        <v>225</v>
      </c>
      <c r="B47" s="72" t="e">
        <f>IF($J47="DNF",0,VLOOKUP($K47,#REF!,8,0))</f>
        <v>#REF!</v>
      </c>
      <c r="C47" s="72" t="e">
        <f>IF($J47="DNF",0,VLOOKUP($K47,#REF!,9,0))</f>
        <v>#REF!</v>
      </c>
      <c r="D47" s="44" t="e">
        <f>IF(B47="X",VLOOKUP('Race 2'!$F47,#REF!,2,0),0)</f>
        <v>#REF!</v>
      </c>
      <c r="E47" s="44" t="e">
        <f>IF(C47="X",VLOOKUP('Race 2'!$G47,#REF!,2,0),0)</f>
        <v>#REF!</v>
      </c>
      <c r="F47" s="44">
        <f>COUNTIF($B$45:B47,"X")</f>
        <v>0</v>
      </c>
      <c r="G47" s="44">
        <f>COUNTIF($C$45:C47,"X")</f>
        <v>0</v>
      </c>
      <c r="H47"/>
      <c r="I47"/>
      <c r="J47" s="64">
        <v>3</v>
      </c>
      <c r="K47" s="31">
        <v>225</v>
      </c>
      <c r="L47" s="2" t="e">
        <f>VLOOKUP($K47,#REF!,2,0)</f>
        <v>#REF!</v>
      </c>
      <c r="M47" s="2" t="e">
        <f>VLOOKUP($K47,#REF!,3,0)</f>
        <v>#REF!</v>
      </c>
      <c r="N47" s="2" t="e">
        <f>VLOOKUP($K47,#REF!,4,0)</f>
        <v>#REF!</v>
      </c>
      <c r="O47" s="23" t="e">
        <f>VLOOKUP($K47,#REF!,5,0)</f>
        <v>#REF!</v>
      </c>
      <c r="P47" s="23" t="e">
        <f>VLOOKUP($K47,#REF!,6,0)</f>
        <v>#REF!</v>
      </c>
      <c r="Q47" s="2" t="e">
        <f>VLOOKUP($K47,#REF!,7,0)</f>
        <v>#REF!</v>
      </c>
      <c r="R47" s="6">
        <f t="shared" si="1"/>
        <v>14.477</v>
      </c>
      <c r="S47" s="76">
        <f t="shared" si="2"/>
        <v>15.054</v>
      </c>
      <c r="T47" s="73">
        <f t="shared" si="3"/>
        <v>3.9856323823996682E-2</v>
      </c>
      <c r="U47" s="80">
        <f t="shared" si="4"/>
        <v>15.189</v>
      </c>
      <c r="V47" s="7">
        <v>14.477</v>
      </c>
      <c r="W47" s="7">
        <v>15.759</v>
      </c>
      <c r="X47" s="7">
        <v>15.189</v>
      </c>
      <c r="Y47" s="7">
        <v>15.054</v>
      </c>
      <c r="Z47" s="7">
        <v>15.827999999999999</v>
      </c>
      <c r="AA47" s="7"/>
      <c r="AB47" s="7"/>
      <c r="AC47" s="7"/>
      <c r="AD47" s="7"/>
      <c r="AE47" s="7"/>
      <c r="AF47" s="7"/>
      <c r="AG47" s="7"/>
      <c r="AH47" s="119"/>
      <c r="AI47" s="11"/>
      <c r="AJ47" s="11"/>
      <c r="AK47" s="11"/>
      <c r="AL47" s="11"/>
      <c r="AM47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0"/>
    </row>
    <row r="48" spans="1:104" s="9" customFormat="1" ht="15.6" x14ac:dyDescent="0.3">
      <c r="A48" s="43"/>
      <c r="B48" s="43"/>
      <c r="C48" s="43"/>
      <c r="D48" s="43"/>
      <c r="E48" s="43"/>
      <c r="F48" s="43"/>
      <c r="G48" s="43"/>
      <c r="H48"/>
      <c r="I48"/>
      <c r="J48" s="172"/>
      <c r="K48" s="173"/>
      <c r="L48" s="174"/>
      <c r="M48" s="174"/>
      <c r="N48" s="173"/>
      <c r="O48" s="175"/>
      <c r="P48" s="175"/>
      <c r="Q48" s="173"/>
      <c r="R48" s="173"/>
      <c r="S48" s="176"/>
      <c r="T48" s="173"/>
      <c r="U48" s="177"/>
      <c r="V48" s="176"/>
      <c r="W48" s="173"/>
      <c r="X48" s="173"/>
      <c r="Y48" s="178"/>
      <c r="Z48" s="178"/>
      <c r="AA48" s="178"/>
      <c r="AB48" s="178"/>
      <c r="AC48" s="178"/>
      <c r="AD48" s="178"/>
      <c r="AE48" s="178"/>
      <c r="AF48" s="178"/>
      <c r="AG48" s="178"/>
      <c r="AH48" s="179"/>
      <c r="AI48" s="11"/>
      <c r="AJ48" s="11"/>
      <c r="AK48" s="11"/>
      <c r="AL48" s="11"/>
      <c r="AM48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0"/>
    </row>
    <row r="49" spans="1:104" s="10" customFormat="1" ht="15.6" x14ac:dyDescent="0.3">
      <c r="A49" s="44">
        <f>K49</f>
        <v>131</v>
      </c>
      <c r="B49" s="72" t="e">
        <f>IF($J49="DNF",0,VLOOKUP($K49,#REF!,8,0))</f>
        <v>#REF!</v>
      </c>
      <c r="C49" s="72" t="e">
        <f>IF($J49="DNF",0,VLOOKUP($K49,#REF!,9,0))</f>
        <v>#REF!</v>
      </c>
      <c r="D49" s="44" t="e">
        <f>IF(B49="X",VLOOKUP('Race 2'!$F49,#REF!,2,0),0)</f>
        <v>#REF!</v>
      </c>
      <c r="E49" s="44" t="e">
        <f>IF(C49="X",VLOOKUP('Race 2'!$G49,#REF!,2,0),0)</f>
        <v>#REF!</v>
      </c>
      <c r="F49" s="44">
        <f>COUNTIF($B$49:B49,"X")</f>
        <v>0</v>
      </c>
      <c r="G49" s="44">
        <f>COUNTIF($C$49:C49,"X")</f>
        <v>0</v>
      </c>
      <c r="H49"/>
      <c r="I49"/>
      <c r="J49" s="64">
        <v>1</v>
      </c>
      <c r="K49" s="31">
        <v>131</v>
      </c>
      <c r="L49" s="2" t="e">
        <f>VLOOKUP($K49,#REF!,2,0)</f>
        <v>#REF!</v>
      </c>
      <c r="M49" s="2" t="e">
        <f>VLOOKUP($K49,#REF!,3,0)</f>
        <v>#REF!</v>
      </c>
      <c r="N49" s="2" t="e">
        <f>VLOOKUP($K49,#REF!,4,0)</f>
        <v>#REF!</v>
      </c>
      <c r="O49" s="23" t="e">
        <f>VLOOKUP($K49,#REF!,5,0)</f>
        <v>#REF!</v>
      </c>
      <c r="P49" s="23" t="e">
        <f>VLOOKUP($K49,#REF!,6,0)</f>
        <v>#REF!</v>
      </c>
      <c r="Q49" s="2" t="e">
        <f>VLOOKUP($K49,#REF!,7,0)</f>
        <v>#REF!</v>
      </c>
      <c r="R49" s="6">
        <f t="shared" si="1"/>
        <v>11.227</v>
      </c>
      <c r="S49" s="76">
        <f t="shared" si="2"/>
        <v>11.319000000000001</v>
      </c>
      <c r="T49" s="73">
        <f t="shared" ref="T49:T62" si="5">(S49-R49)/R49</f>
        <v>8.194531041239914E-3</v>
      </c>
      <c r="U49" s="80">
        <f t="shared" si="4"/>
        <v>11.478</v>
      </c>
      <c r="V49" s="7">
        <v>11.319000000000001</v>
      </c>
      <c r="W49" s="7">
        <v>11.227</v>
      </c>
      <c r="X49" s="7">
        <v>11.583</v>
      </c>
      <c r="Y49" s="7">
        <v>11.478</v>
      </c>
      <c r="Z49" s="7">
        <v>20.472000000000001</v>
      </c>
      <c r="AA49" s="7">
        <v>12.202</v>
      </c>
      <c r="AB49" s="7">
        <v>11.753</v>
      </c>
      <c r="AC49" s="7"/>
      <c r="AD49" s="7"/>
      <c r="AE49" s="7"/>
      <c r="AF49" s="7"/>
      <c r="AG49" s="7"/>
      <c r="AH49" s="65"/>
      <c r="AI49" s="11"/>
      <c r="AJ49" s="11"/>
      <c r="AK49" s="11"/>
      <c r="AL49" s="11"/>
      <c r="AM49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4" s="10" customFormat="1" ht="15.6" x14ac:dyDescent="0.3">
      <c r="A50" s="43"/>
      <c r="B50" s="43"/>
      <c r="C50" s="43"/>
      <c r="D50" s="43"/>
      <c r="E50" s="43"/>
      <c r="F50" s="43"/>
      <c r="G50" s="43"/>
      <c r="H50"/>
      <c r="I50"/>
      <c r="J50" s="172"/>
      <c r="K50" s="173"/>
      <c r="L50" s="174"/>
      <c r="M50" s="174"/>
      <c r="N50" s="173"/>
      <c r="O50" s="175"/>
      <c r="P50" s="175"/>
      <c r="Q50" s="173"/>
      <c r="R50" s="173"/>
      <c r="S50" s="176"/>
      <c r="T50" s="173"/>
      <c r="U50" s="177"/>
      <c r="V50" s="176"/>
      <c r="W50" s="173"/>
      <c r="X50" s="173"/>
      <c r="Y50" s="178"/>
      <c r="Z50" s="178"/>
      <c r="AA50" s="178"/>
      <c r="AB50" s="178"/>
      <c r="AC50" s="178"/>
      <c r="AD50" s="178"/>
      <c r="AE50" s="178"/>
      <c r="AF50" s="178"/>
      <c r="AG50" s="178"/>
      <c r="AH50" s="179"/>
      <c r="AI50" s="11"/>
      <c r="AJ50" s="11"/>
      <c r="AK50" s="11"/>
      <c r="AL50" s="11"/>
      <c r="AM50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4" ht="15.6" x14ac:dyDescent="0.3">
      <c r="A51" s="44">
        <f>K51</f>
        <v>54</v>
      </c>
      <c r="B51" s="72" t="e">
        <f>IF($J51="DNF",0,VLOOKUP($K51,#REF!,8,0))</f>
        <v>#REF!</v>
      </c>
      <c r="C51" s="72" t="e">
        <f>IF($J51="DNF",0,VLOOKUP($K51,#REF!,9,0))</f>
        <v>#REF!</v>
      </c>
      <c r="D51" s="44" t="e">
        <f>IF(B51="X",VLOOKUP('Race 2'!$F51,#REF!,2,0),0)</f>
        <v>#REF!</v>
      </c>
      <c r="E51" s="44" t="e">
        <f>IF(C51="X",VLOOKUP('Race 2'!$G51,#REF!,2,0),0)</f>
        <v>#REF!</v>
      </c>
      <c r="F51" s="44">
        <f>COUNTIF($B$51:B51,"X")</f>
        <v>0</v>
      </c>
      <c r="G51" s="44">
        <f>COUNTIF($C$51:C51,"X")</f>
        <v>0</v>
      </c>
      <c r="J51" s="64">
        <v>1</v>
      </c>
      <c r="K51" s="28">
        <v>54</v>
      </c>
      <c r="L51" s="12" t="e">
        <f>VLOOKUP($K51,#REF!,2,0)</f>
        <v>#REF!</v>
      </c>
      <c r="M51" s="12" t="e">
        <f>VLOOKUP($K51,#REF!,3,0)</f>
        <v>#REF!</v>
      </c>
      <c r="N51" s="12" t="e">
        <f>VLOOKUP($K51,#REF!,4,0)</f>
        <v>#REF!</v>
      </c>
      <c r="O51" s="189" t="e">
        <f>VLOOKUP($K51,#REF!,5,0)</f>
        <v>#REF!</v>
      </c>
      <c r="P51" s="189" t="e">
        <f>VLOOKUP($K51,#REF!,6,0)</f>
        <v>#REF!</v>
      </c>
      <c r="Q51" s="2" t="e">
        <f>VLOOKUP($K51,#REF!,7,0)</f>
        <v>#REF!</v>
      </c>
      <c r="R51" s="6">
        <f t="shared" ref="R51:R62" si="6">IF(ISERROR(SMALL(V51:AH51,1)),"DNF",SMALL(V51:AH51,1))</f>
        <v>9.3170000000000002</v>
      </c>
      <c r="S51" s="76">
        <f t="shared" ref="S51:S62" si="7">IF(ISERROR(SMALL(V51:AH51,2)),"DNF",SMALL(V51:AH51,2))</f>
        <v>9.5449999999999999</v>
      </c>
      <c r="T51" s="73">
        <f t="shared" si="5"/>
        <v>2.4471396372222794E-2</v>
      </c>
      <c r="U51" s="80">
        <f t="shared" ref="U51:U62" si="8">IF(ISERROR(SMALL(V51:AH51,3)),"DNF",SMALL(V51:AH51,3))</f>
        <v>9.6180000000000003</v>
      </c>
      <c r="V51" s="18">
        <v>9.5449999999999999</v>
      </c>
      <c r="W51" s="18">
        <v>9.6180000000000003</v>
      </c>
      <c r="X51" s="18">
        <v>9.7349999999999994</v>
      </c>
      <c r="Y51" s="18">
        <v>9.3170000000000002</v>
      </c>
      <c r="Z51" s="18"/>
      <c r="AA51" s="18"/>
      <c r="AB51" s="18"/>
      <c r="AC51" s="18"/>
      <c r="AD51" s="18"/>
      <c r="AE51" s="7"/>
      <c r="AF51" s="7"/>
      <c r="AG51" s="7"/>
      <c r="AH51" s="119"/>
      <c r="AM51"/>
    </row>
    <row r="52" spans="1:104" s="10" customFormat="1" ht="15.6" x14ac:dyDescent="0.3">
      <c r="A52" s="44">
        <f>K52</f>
        <v>93</v>
      </c>
      <c r="B52" s="72" t="e">
        <f>IF($J52="DNF",0,VLOOKUP($K52,#REF!,8,0))</f>
        <v>#REF!</v>
      </c>
      <c r="C52" s="72" t="e">
        <f>IF($J52="DNF",0,VLOOKUP($K52,#REF!,9,0))</f>
        <v>#REF!</v>
      </c>
      <c r="D52" s="44" t="e">
        <f>IF(B52="X",VLOOKUP('Race 2'!$F52,#REF!,2,0),0)</f>
        <v>#REF!</v>
      </c>
      <c r="E52" s="44" t="e">
        <f>IF(C52="X",VLOOKUP('Race 2'!$G52,#REF!,2,0),0)</f>
        <v>#REF!</v>
      </c>
      <c r="F52" s="44">
        <f>COUNTIF($B$51:B52,"X")</f>
        <v>0</v>
      </c>
      <c r="G52" s="44">
        <f>COUNTIF($C$51:C52,"X")</f>
        <v>0</v>
      </c>
      <c r="H52"/>
      <c r="I52"/>
      <c r="J52" s="64">
        <v>2</v>
      </c>
      <c r="K52" s="24">
        <v>93</v>
      </c>
      <c r="L52" s="2" t="e">
        <f>VLOOKUP($K52,#REF!,2,0)</f>
        <v>#REF!</v>
      </c>
      <c r="M52" s="2" t="e">
        <f>VLOOKUP($K52,#REF!,3,0)</f>
        <v>#REF!</v>
      </c>
      <c r="N52" s="2" t="e">
        <f>VLOOKUP($K52,#REF!,4,0)</f>
        <v>#REF!</v>
      </c>
      <c r="O52" s="23" t="e">
        <f>VLOOKUP($K52,#REF!,5,0)</f>
        <v>#REF!</v>
      </c>
      <c r="P52" s="23" t="e">
        <f>VLOOKUP($K52,#REF!,6,0)</f>
        <v>#REF!</v>
      </c>
      <c r="Q52" s="2" t="e">
        <f>VLOOKUP($K52,#REF!,7,0)</f>
        <v>#REF!</v>
      </c>
      <c r="R52" s="6">
        <f t="shared" si="6"/>
        <v>9.3350000000000009</v>
      </c>
      <c r="S52" s="76">
        <f t="shared" si="7"/>
        <v>9.3789999999999996</v>
      </c>
      <c r="T52" s="73">
        <f t="shared" si="5"/>
        <v>4.7134440278520304E-3</v>
      </c>
      <c r="U52" s="80">
        <f t="shared" si="8"/>
        <v>9.3960000000000008</v>
      </c>
      <c r="V52" s="17">
        <v>10.478</v>
      </c>
      <c r="W52" s="17">
        <v>9.4740000000000002</v>
      </c>
      <c r="X52" s="17">
        <v>9.4949999999999992</v>
      </c>
      <c r="Y52" s="17">
        <v>9.3350000000000009</v>
      </c>
      <c r="Z52" s="17">
        <v>9.3960000000000008</v>
      </c>
      <c r="AA52" s="17">
        <v>9.6370000000000005</v>
      </c>
      <c r="AB52" s="17">
        <v>9.5609999999999999</v>
      </c>
      <c r="AC52" s="17">
        <v>9.3789999999999996</v>
      </c>
      <c r="AD52" s="17"/>
      <c r="AE52" s="7"/>
      <c r="AF52" s="7"/>
      <c r="AG52" s="7"/>
      <c r="AH52" s="119"/>
      <c r="AI52" s="11"/>
      <c r="AJ52" s="11"/>
      <c r="AK52" s="11"/>
      <c r="AL52" s="11"/>
      <c r="AM52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/>
    </row>
    <row r="53" spans="1:104" ht="15.6" x14ac:dyDescent="0.3">
      <c r="A53" s="43"/>
      <c r="B53" s="43"/>
      <c r="C53" s="43"/>
      <c r="D53" s="43"/>
      <c r="E53" s="43"/>
      <c r="F53" s="43"/>
      <c r="G53" s="43"/>
      <c r="J53" s="172"/>
      <c r="K53" s="173"/>
      <c r="L53" s="174"/>
      <c r="M53" s="174"/>
      <c r="N53" s="173"/>
      <c r="O53" s="175"/>
      <c r="P53" s="175"/>
      <c r="Q53" s="173"/>
      <c r="R53" s="173"/>
      <c r="S53" s="176"/>
      <c r="T53" s="173"/>
      <c r="U53" s="177"/>
      <c r="V53" s="176"/>
      <c r="W53" s="173"/>
      <c r="X53" s="173"/>
      <c r="Y53" s="178"/>
      <c r="Z53" s="178"/>
      <c r="AA53" s="178"/>
      <c r="AB53" s="178"/>
      <c r="AC53" s="178"/>
      <c r="AD53" s="178"/>
      <c r="AE53" s="178"/>
      <c r="AF53" s="178"/>
      <c r="AG53" s="178"/>
      <c r="AH53" s="179"/>
      <c r="AM53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</row>
    <row r="54" spans="1:104" ht="15.6" x14ac:dyDescent="0.3">
      <c r="A54" s="44">
        <f t="shared" ref="A54:A60" si="9">K54</f>
        <v>128</v>
      </c>
      <c r="B54" s="72" t="e">
        <f>IF($J54="DNF",0,VLOOKUP($K54,#REF!,8,0))</f>
        <v>#REF!</v>
      </c>
      <c r="C54" s="72" t="e">
        <f>IF($J54="DNF",0,VLOOKUP($K54,#REF!,9,0))</f>
        <v>#REF!</v>
      </c>
      <c r="D54" s="44" t="e">
        <f>IF(B54="X",VLOOKUP('Race 2'!$F54,#REF!,2,0),0)</f>
        <v>#REF!</v>
      </c>
      <c r="E54" s="44" t="e">
        <f>IF(C54="X",VLOOKUP('Race 2'!$G54,#REF!,2,0),0)</f>
        <v>#REF!</v>
      </c>
      <c r="F54" s="44">
        <f>COUNTIF($B$54:B54,"X")</f>
        <v>0</v>
      </c>
      <c r="G54" s="44">
        <f>COUNTIF($C$54:C54,"X")</f>
        <v>0</v>
      </c>
      <c r="J54" s="64">
        <v>1</v>
      </c>
      <c r="K54" s="31">
        <v>128</v>
      </c>
      <c r="L54" s="2" t="e">
        <f>VLOOKUP($K54,#REF!,2,0)</f>
        <v>#REF!</v>
      </c>
      <c r="M54" s="2" t="e">
        <f>VLOOKUP($K54,#REF!,3,0)</f>
        <v>#REF!</v>
      </c>
      <c r="N54" s="2" t="e">
        <f>VLOOKUP($K54,#REF!,4,0)</f>
        <v>#REF!</v>
      </c>
      <c r="O54" s="23" t="e">
        <f>VLOOKUP($K54,#REF!,5,0)</f>
        <v>#REF!</v>
      </c>
      <c r="P54" s="23" t="e">
        <f>VLOOKUP($K54,#REF!,6,0)</f>
        <v>#REF!</v>
      </c>
      <c r="Q54" s="2" t="e">
        <f>VLOOKUP($K54,#REF!,7,0)</f>
        <v>#REF!</v>
      </c>
      <c r="R54" s="6">
        <f t="shared" si="6"/>
        <v>9.4879999999999995</v>
      </c>
      <c r="S54" s="76">
        <f t="shared" si="7"/>
        <v>9.58</v>
      </c>
      <c r="T54" s="73">
        <f t="shared" si="5"/>
        <v>9.6964586846543556E-3</v>
      </c>
      <c r="U54" s="80">
        <f t="shared" si="8"/>
        <v>9.5839999999999996</v>
      </c>
      <c r="V54" s="7">
        <v>9.8780000000000001</v>
      </c>
      <c r="W54" s="7">
        <v>9.4879999999999995</v>
      </c>
      <c r="X54" s="7">
        <v>9.5980000000000008</v>
      </c>
      <c r="Y54" s="7">
        <v>9.7260000000000009</v>
      </c>
      <c r="Z54" s="7">
        <v>9.58</v>
      </c>
      <c r="AA54" s="7">
        <v>9.6059999999999999</v>
      </c>
      <c r="AB54" s="7">
        <v>9.5839999999999996</v>
      </c>
      <c r="AC54" s="7"/>
      <c r="AD54" s="7"/>
      <c r="AE54" s="7"/>
      <c r="AF54" s="7"/>
      <c r="AG54" s="7"/>
      <c r="AH54" s="7"/>
      <c r="AM54"/>
      <c r="CZ54" s="14"/>
    </row>
    <row r="55" spans="1:104" ht="15.6" x14ac:dyDescent="0.3">
      <c r="A55" s="44">
        <f t="shared" si="9"/>
        <v>222</v>
      </c>
      <c r="B55" s="72" t="e">
        <f>IF($J55="DNF",0,VLOOKUP($K55,#REF!,8,0))</f>
        <v>#REF!</v>
      </c>
      <c r="C55" s="72" t="e">
        <f>IF($J55="DNF",0,VLOOKUP($K55,#REF!,9,0))</f>
        <v>#REF!</v>
      </c>
      <c r="D55" s="44" t="e">
        <f>IF(B55="X",VLOOKUP('Race 2'!$F55,#REF!,2,0),0)</f>
        <v>#REF!</v>
      </c>
      <c r="E55" s="44" t="e">
        <f>IF(C55="X",VLOOKUP('Race 2'!$G55,#REF!,2,0),0)</f>
        <v>#REF!</v>
      </c>
      <c r="F55" s="44">
        <f>COUNTIF($B$54:B55,"X")</f>
        <v>0</v>
      </c>
      <c r="G55" s="44">
        <f>COUNTIF($C$54:C55,"X")</f>
        <v>0</v>
      </c>
      <c r="J55" s="64">
        <v>2</v>
      </c>
      <c r="K55" s="31">
        <v>222</v>
      </c>
      <c r="L55" s="2" t="e">
        <f>VLOOKUP($K55,#REF!,2,0)</f>
        <v>#REF!</v>
      </c>
      <c r="M55" s="2" t="e">
        <f>VLOOKUP($K55,#REF!,3,0)</f>
        <v>#REF!</v>
      </c>
      <c r="N55" s="2" t="e">
        <f>VLOOKUP($K55,#REF!,4,0)</f>
        <v>#REF!</v>
      </c>
      <c r="O55" s="23" t="e">
        <f>VLOOKUP($K55,#REF!,5,0)</f>
        <v>#REF!</v>
      </c>
      <c r="P55" s="23" t="e">
        <f>VLOOKUP($K55,#REF!,6,0)</f>
        <v>#REF!</v>
      </c>
      <c r="Q55" s="2" t="e">
        <f>VLOOKUP($K55,#REF!,7,0)</f>
        <v>#REF!</v>
      </c>
      <c r="R55" s="6">
        <f t="shared" si="6"/>
        <v>9.6430000000000007</v>
      </c>
      <c r="S55" s="76">
        <f t="shared" si="7"/>
        <v>9.6940000000000008</v>
      </c>
      <c r="T55" s="73">
        <f t="shared" si="5"/>
        <v>5.2888105361402213E-3</v>
      </c>
      <c r="U55" s="80">
        <f t="shared" si="8"/>
        <v>9.9960000000000004</v>
      </c>
      <c r="V55" s="7">
        <v>10.119</v>
      </c>
      <c r="W55" s="7">
        <v>14.500999999999999</v>
      </c>
      <c r="X55" s="7">
        <v>10.039999999999999</v>
      </c>
      <c r="Y55" s="7">
        <v>9.6430000000000007</v>
      </c>
      <c r="Z55" s="7">
        <v>10.081</v>
      </c>
      <c r="AA55" s="7">
        <v>9.9960000000000004</v>
      </c>
      <c r="AB55" s="7">
        <v>11.529</v>
      </c>
      <c r="AC55" s="7">
        <v>10.111000000000001</v>
      </c>
      <c r="AD55" s="7">
        <v>9.6940000000000008</v>
      </c>
      <c r="AE55" s="7"/>
      <c r="AF55" s="7"/>
      <c r="AG55" s="7"/>
      <c r="AH55" s="7"/>
      <c r="AI55" s="14"/>
      <c r="AJ55" s="14"/>
      <c r="AK55" s="14"/>
      <c r="AL55" s="14"/>
      <c r="AM55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4"/>
    </row>
    <row r="56" spans="1:104" ht="15.6" x14ac:dyDescent="0.3">
      <c r="A56" s="44">
        <f t="shared" si="9"/>
        <v>14</v>
      </c>
      <c r="B56" s="72" t="e">
        <f>IF($J56="DNF",0,VLOOKUP($K56,#REF!,8,0))</f>
        <v>#REF!</v>
      </c>
      <c r="C56" s="72" t="e">
        <f>IF($J56="DNF",0,VLOOKUP($K56,#REF!,9,0))</f>
        <v>#REF!</v>
      </c>
      <c r="D56" s="44" t="e">
        <f>IF(B56="X",VLOOKUP('Race 2'!$F56,#REF!,2,0),0)</f>
        <v>#REF!</v>
      </c>
      <c r="E56" s="44" t="e">
        <f>IF(C56="X",VLOOKUP('Race 2'!$G56,#REF!,2,0),0)</f>
        <v>#REF!</v>
      </c>
      <c r="F56" s="44">
        <f>COUNTIF($B$54:B56,"X")</f>
        <v>0</v>
      </c>
      <c r="G56" s="44">
        <f>COUNTIF($C$54:C56,"X")</f>
        <v>0</v>
      </c>
      <c r="J56" s="64">
        <v>3</v>
      </c>
      <c r="K56" s="24">
        <v>14</v>
      </c>
      <c r="L56" s="2" t="e">
        <f>VLOOKUP($K56,#REF!,2,0)</f>
        <v>#REF!</v>
      </c>
      <c r="M56" s="2" t="e">
        <f>VLOOKUP($K56,#REF!,3,0)</f>
        <v>#REF!</v>
      </c>
      <c r="N56" s="2" t="e">
        <f>VLOOKUP($K56,#REF!,4,0)</f>
        <v>#REF!</v>
      </c>
      <c r="O56" s="23" t="e">
        <f>VLOOKUP($K56,#REF!,5,0)</f>
        <v>#REF!</v>
      </c>
      <c r="P56" s="23" t="e">
        <f>VLOOKUP($K56,#REF!,6,0)</f>
        <v>#REF!</v>
      </c>
      <c r="Q56" s="2" t="e">
        <f>VLOOKUP($K56,#REF!,7,0)</f>
        <v>#REF!</v>
      </c>
      <c r="R56" s="6">
        <f t="shared" si="6"/>
        <v>9.9719999999999995</v>
      </c>
      <c r="S56" s="76">
        <f t="shared" si="7"/>
        <v>10.023999999999999</v>
      </c>
      <c r="T56" s="73">
        <f t="shared" si="5"/>
        <v>5.2146008824708791E-3</v>
      </c>
      <c r="U56" s="80">
        <f t="shared" si="8"/>
        <v>10.045</v>
      </c>
      <c r="V56" s="7">
        <v>10.269</v>
      </c>
      <c r="W56" s="7">
        <v>11.028</v>
      </c>
      <c r="X56" s="7">
        <v>10.023999999999999</v>
      </c>
      <c r="Y56" s="7">
        <v>9.9719999999999995</v>
      </c>
      <c r="Z56" s="5">
        <v>10.045</v>
      </c>
      <c r="AA56" s="5">
        <v>10.298999999999999</v>
      </c>
      <c r="AB56" s="5"/>
      <c r="AC56" s="5"/>
      <c r="AD56" s="5"/>
      <c r="AE56" s="5"/>
      <c r="AF56" s="5"/>
      <c r="AG56" s="5"/>
      <c r="AH56" s="36"/>
      <c r="AM56"/>
    </row>
    <row r="57" spans="1:104" ht="15.6" x14ac:dyDescent="0.3">
      <c r="A57" s="44">
        <f t="shared" si="9"/>
        <v>129</v>
      </c>
      <c r="B57" s="72" t="e">
        <f>IF($J57="DNF",0,VLOOKUP($K57,#REF!,8,0))</f>
        <v>#REF!</v>
      </c>
      <c r="C57" s="72" t="e">
        <f>IF($J57="DNF",0,VLOOKUP($K57,#REF!,9,0))</f>
        <v>#REF!</v>
      </c>
      <c r="D57" s="44" t="e">
        <f>IF(B57="X",VLOOKUP('Race 2'!$F57,#REF!,2,0),0)</f>
        <v>#REF!</v>
      </c>
      <c r="E57" s="44" t="e">
        <f>IF(C57="X",VLOOKUP('Race 2'!$G57,#REF!,2,0),0)</f>
        <v>#REF!</v>
      </c>
      <c r="F57" s="44">
        <f>COUNTIF($B$54:B57,"X")</f>
        <v>0</v>
      </c>
      <c r="G57" s="44">
        <f>COUNTIF($C$54:C57,"X")</f>
        <v>0</v>
      </c>
      <c r="J57" s="64">
        <v>4</v>
      </c>
      <c r="K57" s="31">
        <v>129</v>
      </c>
      <c r="L57" s="2" t="e">
        <f>VLOOKUP($K57,#REF!,2,0)</f>
        <v>#REF!</v>
      </c>
      <c r="M57" s="2" t="e">
        <f>VLOOKUP($K57,#REF!,3,0)</f>
        <v>#REF!</v>
      </c>
      <c r="N57" s="2" t="e">
        <f>VLOOKUP($K57,#REF!,4,0)</f>
        <v>#REF!</v>
      </c>
      <c r="O57" s="23" t="e">
        <f>VLOOKUP($K57,#REF!,5,0)</f>
        <v>#REF!</v>
      </c>
      <c r="P57" s="23" t="e">
        <f>VLOOKUP($K57,#REF!,6,0)</f>
        <v>#REF!</v>
      </c>
      <c r="Q57" s="2" t="e">
        <f>VLOOKUP($K57,#REF!,7,0)</f>
        <v>#REF!</v>
      </c>
      <c r="R57" s="6">
        <f t="shared" si="6"/>
        <v>10.125999999999999</v>
      </c>
      <c r="S57" s="76">
        <f t="shared" si="7"/>
        <v>10.208</v>
      </c>
      <c r="T57" s="73">
        <f t="shared" si="5"/>
        <v>8.0979656330239722E-3</v>
      </c>
      <c r="U57" s="80">
        <f t="shared" si="8"/>
        <v>10.234999999999999</v>
      </c>
      <c r="V57" s="7">
        <v>10.359</v>
      </c>
      <c r="W57" s="7">
        <v>10.446999999999999</v>
      </c>
      <c r="X57" s="7">
        <v>10.839</v>
      </c>
      <c r="Y57" s="7">
        <v>10.302</v>
      </c>
      <c r="Z57" s="7">
        <v>10.208</v>
      </c>
      <c r="AA57" s="7">
        <v>10.268000000000001</v>
      </c>
      <c r="AB57" s="7">
        <v>10.378</v>
      </c>
      <c r="AC57" s="7">
        <v>10.125999999999999</v>
      </c>
      <c r="AD57" s="7">
        <v>10.234999999999999</v>
      </c>
      <c r="AE57" s="7">
        <v>10.271000000000001</v>
      </c>
      <c r="AF57" s="7">
        <v>10.531000000000001</v>
      </c>
      <c r="AG57" s="7">
        <v>10.441000000000001</v>
      </c>
      <c r="AH57" s="7"/>
      <c r="AI57" s="14"/>
      <c r="AJ57" s="14"/>
      <c r="AK57" s="14"/>
      <c r="AL57" s="14"/>
      <c r="AM57"/>
    </row>
    <row r="58" spans="1:104" ht="15.6" x14ac:dyDescent="0.3">
      <c r="A58" s="44">
        <f t="shared" si="9"/>
        <v>104</v>
      </c>
      <c r="B58" s="72" t="e">
        <f>IF($J58="DNF",0,VLOOKUP($K58,#REF!,8,0))</f>
        <v>#REF!</v>
      </c>
      <c r="C58" s="72" t="e">
        <f>IF($J58="DNF",0,VLOOKUP($K58,#REF!,9,0))</f>
        <v>#REF!</v>
      </c>
      <c r="D58" s="44" t="e">
        <f>IF(B58="X",VLOOKUP('Race 2'!$F58,#REF!,2,0),0)</f>
        <v>#REF!</v>
      </c>
      <c r="E58" s="44" t="e">
        <f>IF(C58="X",VLOOKUP('Race 2'!$G58,#REF!,2,0),0)</f>
        <v>#REF!</v>
      </c>
      <c r="F58" s="44">
        <f>COUNTIF($B$54:B58,"X")</f>
        <v>0</v>
      </c>
      <c r="G58" s="44">
        <f>COUNTIF($C$54:C58,"X")</f>
        <v>0</v>
      </c>
      <c r="J58" s="64">
        <v>5</v>
      </c>
      <c r="K58" s="29">
        <v>104</v>
      </c>
      <c r="L58" s="2" t="e">
        <f>VLOOKUP($K58,#REF!,2,0)</f>
        <v>#REF!</v>
      </c>
      <c r="M58" s="2" t="e">
        <f>VLOOKUP($K58,#REF!,3,0)</f>
        <v>#REF!</v>
      </c>
      <c r="N58" s="2" t="e">
        <f>VLOOKUP($K58,#REF!,4,0)</f>
        <v>#REF!</v>
      </c>
      <c r="O58" s="23" t="e">
        <f>VLOOKUP($K58,#REF!,5,0)</f>
        <v>#REF!</v>
      </c>
      <c r="P58" s="23" t="e">
        <f>VLOOKUP($K58,#REF!,6,0)</f>
        <v>#REF!</v>
      </c>
      <c r="Q58" s="2" t="e">
        <f>VLOOKUP($K58,#REF!,7,0)</f>
        <v>#REF!</v>
      </c>
      <c r="R58" s="6">
        <f t="shared" si="6"/>
        <v>10.241</v>
      </c>
      <c r="S58" s="76">
        <f t="shared" si="7"/>
        <v>10.369</v>
      </c>
      <c r="T58" s="73">
        <f t="shared" si="5"/>
        <v>1.249877941607266E-2</v>
      </c>
      <c r="U58" s="80">
        <f t="shared" si="8"/>
        <v>10.981</v>
      </c>
      <c r="V58" s="7">
        <v>11.018000000000001</v>
      </c>
      <c r="W58" s="7">
        <v>10.241</v>
      </c>
      <c r="X58" s="7">
        <v>10.369</v>
      </c>
      <c r="Y58" s="7">
        <v>10.981</v>
      </c>
      <c r="Z58" s="7"/>
      <c r="AA58" s="7"/>
      <c r="AB58" s="7"/>
      <c r="AC58" s="7"/>
      <c r="AD58" s="7"/>
      <c r="AE58" s="7"/>
      <c r="AF58" s="7"/>
      <c r="AG58" s="7"/>
      <c r="AH58" s="7"/>
      <c r="AM58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</row>
    <row r="59" spans="1:104" s="10" customFormat="1" ht="15.6" x14ac:dyDescent="0.3">
      <c r="A59" s="44">
        <f t="shared" si="9"/>
        <v>213</v>
      </c>
      <c r="B59" s="72" t="e">
        <f>IF($J59="DNF",0,VLOOKUP($K59,#REF!,8,0))</f>
        <v>#REF!</v>
      </c>
      <c r="C59" s="72" t="e">
        <f>IF($J59="DNF",0,VLOOKUP($K59,#REF!,9,0))</f>
        <v>#REF!</v>
      </c>
      <c r="D59" s="44" t="e">
        <f>IF(B59="X",VLOOKUP('Race 2'!$F59,#REF!,2,0),0)</f>
        <v>#REF!</v>
      </c>
      <c r="E59" s="44" t="e">
        <f>IF(C59="X",VLOOKUP('Race 2'!$G59,#REF!,2,0),0)</f>
        <v>#REF!</v>
      </c>
      <c r="F59" s="44">
        <f>COUNTIF($B$54:B59,"X")</f>
        <v>0</v>
      </c>
      <c r="G59" s="44">
        <f>COUNTIF($C$54:C59,"X")</f>
        <v>0</v>
      </c>
      <c r="H59"/>
      <c r="I59"/>
      <c r="J59" s="64">
        <v>6</v>
      </c>
      <c r="K59" s="31">
        <v>213</v>
      </c>
      <c r="L59" s="2" t="e">
        <f>VLOOKUP($K59,#REF!,2,0)</f>
        <v>#REF!</v>
      </c>
      <c r="M59" s="2" t="e">
        <f>VLOOKUP($K59,#REF!,3,0)</f>
        <v>#REF!</v>
      </c>
      <c r="N59" s="2" t="e">
        <f>VLOOKUP($K59,#REF!,4,0)</f>
        <v>#REF!</v>
      </c>
      <c r="O59" s="23" t="e">
        <f>VLOOKUP($K59,#REF!,5,0)</f>
        <v>#REF!</v>
      </c>
      <c r="P59" s="23" t="e">
        <f>VLOOKUP($K59,#REF!,6,0)</f>
        <v>#REF!</v>
      </c>
      <c r="Q59" s="2" t="e">
        <f>VLOOKUP($K59,#REF!,7,0)</f>
        <v>#REF!</v>
      </c>
      <c r="R59" s="6">
        <f t="shared" si="6"/>
        <v>10.798999999999999</v>
      </c>
      <c r="S59" s="76">
        <f t="shared" si="7"/>
        <v>10.968</v>
      </c>
      <c r="T59" s="73">
        <f t="shared" si="5"/>
        <v>1.5649597184924577E-2</v>
      </c>
      <c r="U59" s="80">
        <f t="shared" si="8"/>
        <v>11.084</v>
      </c>
      <c r="V59" s="7">
        <v>11.542</v>
      </c>
      <c r="W59" s="7">
        <v>10.968</v>
      </c>
      <c r="X59" s="7">
        <v>10.798999999999999</v>
      </c>
      <c r="Y59" s="7">
        <v>11.084</v>
      </c>
      <c r="Z59" s="7">
        <v>12.541</v>
      </c>
      <c r="AA59" s="7">
        <v>11.601000000000001</v>
      </c>
      <c r="AB59" s="7">
        <v>11.113</v>
      </c>
      <c r="AC59" s="7">
        <v>11.340999999999999</v>
      </c>
      <c r="AD59" s="7"/>
      <c r="AE59" s="7"/>
      <c r="AF59" s="7"/>
      <c r="AG59" s="7"/>
      <c r="AH59" s="7"/>
      <c r="AI59" s="13"/>
      <c r="AJ59" s="13"/>
      <c r="AK59" s="13"/>
      <c r="AL59" s="13"/>
      <c r="AM59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</row>
    <row r="60" spans="1:104" s="10" customFormat="1" ht="15.6" x14ac:dyDescent="0.3">
      <c r="A60" s="44">
        <f t="shared" si="9"/>
        <v>130</v>
      </c>
      <c r="B60" s="72" t="e">
        <f>IF($J60="DNF",0,VLOOKUP($K60,#REF!,8,0))</f>
        <v>#REF!</v>
      </c>
      <c r="C60" s="72" t="e">
        <f>IF($J60="DNF",0,VLOOKUP($K60,#REF!,9,0))</f>
        <v>#REF!</v>
      </c>
      <c r="D60" s="44" t="e">
        <f>IF(B60="X",VLOOKUP('Race 2'!$F60,#REF!,2,0),0)</f>
        <v>#REF!</v>
      </c>
      <c r="E60" s="44" t="e">
        <f>IF(C60="X",VLOOKUP('Race 2'!$G60,#REF!,2,0),0)</f>
        <v>#REF!</v>
      </c>
      <c r="F60" s="44">
        <f>COUNTIF($B$54:B60,"X")</f>
        <v>0</v>
      </c>
      <c r="G60" s="44">
        <f>COUNTIF($C$54:C60,"X")</f>
        <v>0</v>
      </c>
      <c r="H60"/>
      <c r="I60"/>
      <c r="J60" s="64">
        <v>7</v>
      </c>
      <c r="K60" s="31">
        <v>130</v>
      </c>
      <c r="L60" s="2" t="e">
        <f>VLOOKUP($K60,#REF!,2,0)</f>
        <v>#REF!</v>
      </c>
      <c r="M60" s="2" t="e">
        <f>VLOOKUP($K60,#REF!,3,0)</f>
        <v>#REF!</v>
      </c>
      <c r="N60" s="2" t="e">
        <f>VLOOKUP($K60,#REF!,4,0)</f>
        <v>#REF!</v>
      </c>
      <c r="O60" s="23" t="e">
        <f>VLOOKUP($K60,#REF!,5,0)</f>
        <v>#REF!</v>
      </c>
      <c r="P60" s="23" t="e">
        <f>VLOOKUP($K60,#REF!,6,0)</f>
        <v>#REF!</v>
      </c>
      <c r="Q60" s="2" t="e">
        <f>VLOOKUP($K60,#REF!,7,0)</f>
        <v>#REF!</v>
      </c>
      <c r="R60" s="6">
        <f t="shared" si="6"/>
        <v>11.419</v>
      </c>
      <c r="S60" s="76">
        <f t="shared" si="7"/>
        <v>11.785</v>
      </c>
      <c r="T60" s="73">
        <f t="shared" si="5"/>
        <v>3.2051843418863267E-2</v>
      </c>
      <c r="U60" s="80">
        <f t="shared" si="8"/>
        <v>11.961</v>
      </c>
      <c r="V60" s="7">
        <v>11.961</v>
      </c>
      <c r="W60" s="7">
        <v>12.051</v>
      </c>
      <c r="X60" s="7">
        <v>14.566000000000001</v>
      </c>
      <c r="Y60" s="7">
        <v>12.295999999999999</v>
      </c>
      <c r="Z60" s="7">
        <v>12.119</v>
      </c>
      <c r="AA60" s="7">
        <v>11.785</v>
      </c>
      <c r="AB60" s="7">
        <v>11.419</v>
      </c>
      <c r="AC60" s="7">
        <v>14.568</v>
      </c>
      <c r="AD60" s="7"/>
      <c r="AE60" s="7"/>
      <c r="AF60" s="7"/>
      <c r="AG60" s="7"/>
      <c r="AH60" s="7"/>
      <c r="AI60" s="13"/>
      <c r="AJ60" s="13"/>
      <c r="AK60" s="13"/>
      <c r="AL60" s="13"/>
      <c r="AM60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6"/>
    </row>
    <row r="61" spans="1:104" s="16" customFormat="1" ht="15.6" x14ac:dyDescent="0.3">
      <c r="A61" s="43"/>
      <c r="B61" s="43"/>
      <c r="C61" s="43"/>
      <c r="D61" s="43"/>
      <c r="E61" s="43"/>
      <c r="F61" s="43"/>
      <c r="G61" s="43"/>
      <c r="H61"/>
      <c r="I61"/>
      <c r="J61" s="172"/>
      <c r="K61" s="173"/>
      <c r="L61" s="174"/>
      <c r="M61" s="174"/>
      <c r="N61" s="173"/>
      <c r="O61" s="175"/>
      <c r="P61" s="175"/>
      <c r="Q61" s="173"/>
      <c r="R61" s="173"/>
      <c r="S61" s="176"/>
      <c r="T61" s="173"/>
      <c r="U61" s="177"/>
      <c r="V61" s="176"/>
      <c r="W61" s="173"/>
      <c r="X61" s="173"/>
      <c r="Y61" s="178"/>
      <c r="Z61" s="178"/>
      <c r="AA61" s="178"/>
      <c r="AB61" s="178"/>
      <c r="AC61" s="178"/>
      <c r="AD61" s="178"/>
      <c r="AE61" s="178"/>
      <c r="AF61" s="178"/>
      <c r="AG61" s="178"/>
      <c r="AH61" s="179"/>
      <c r="AI61" s="11"/>
      <c r="AJ61" s="11"/>
      <c r="AK61" s="11"/>
      <c r="AL61" s="11"/>
      <c r="AM61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/>
    </row>
    <row r="62" spans="1:104" s="16" customFormat="1" ht="15.6" x14ac:dyDescent="0.3">
      <c r="A62" s="44">
        <f>K62</f>
        <v>94</v>
      </c>
      <c r="B62" s="72">
        <f>IF($J62="DNF",0,VLOOKUP($K62,#REF!,8,0))</f>
        <v>0</v>
      </c>
      <c r="C62" s="72">
        <f>IF($J62="DNF",0,VLOOKUP($K62,#REF!,9,0))</f>
        <v>0</v>
      </c>
      <c r="D62" s="44">
        <f>IF(B62="X",VLOOKUP('Race 2'!$F62,#REF!,2,0),0)</f>
        <v>0</v>
      </c>
      <c r="E62" s="44">
        <f>IF(C62="X",VLOOKUP('Race 2'!$G62,#REF!,2,0),0)</f>
        <v>0</v>
      </c>
      <c r="F62" s="44">
        <f>COUNTIF($B$62:B62,"X")</f>
        <v>0</v>
      </c>
      <c r="G62" s="44">
        <f>COUNTIF($C$62:C62,"X")</f>
        <v>0</v>
      </c>
      <c r="H62"/>
      <c r="I62"/>
      <c r="J62" s="64" t="s">
        <v>121</v>
      </c>
      <c r="K62" s="37">
        <v>94</v>
      </c>
      <c r="L62" s="2" t="e">
        <f>VLOOKUP($K62,#REF!,2,0)</f>
        <v>#REF!</v>
      </c>
      <c r="M62" s="2" t="e">
        <f>VLOOKUP($K62,#REF!,3,0)</f>
        <v>#REF!</v>
      </c>
      <c r="N62" s="2" t="e">
        <f>VLOOKUP($K62,#REF!,4,0)</f>
        <v>#REF!</v>
      </c>
      <c r="O62" s="23" t="e">
        <f>VLOOKUP($K62,#REF!,5,0)</f>
        <v>#REF!</v>
      </c>
      <c r="P62" s="23" t="e">
        <f>VLOOKUP($K62,#REF!,6,0)</f>
        <v>#REF!</v>
      </c>
      <c r="Q62" s="2" t="e">
        <f>VLOOKUP($K62,#REF!,7,0)</f>
        <v>#REF!</v>
      </c>
      <c r="R62" s="6">
        <f t="shared" si="6"/>
        <v>11.484999999999999</v>
      </c>
      <c r="S62" s="76">
        <f t="shared" si="7"/>
        <v>11.942</v>
      </c>
      <c r="T62" s="73">
        <f t="shared" si="5"/>
        <v>3.9791031780583436E-2</v>
      </c>
      <c r="U62" s="80" t="str">
        <f t="shared" si="8"/>
        <v>DNF</v>
      </c>
      <c r="V62" s="7">
        <v>11.942</v>
      </c>
      <c r="W62" s="7">
        <v>11.484999999999999</v>
      </c>
      <c r="X62" s="40"/>
      <c r="Y62" s="40"/>
      <c r="Z62" s="26"/>
      <c r="AA62" s="26"/>
      <c r="AB62" s="26"/>
      <c r="AC62" s="26"/>
      <c r="AD62" s="26"/>
      <c r="AE62" s="26"/>
      <c r="AF62" s="26"/>
      <c r="AG62" s="26"/>
      <c r="AH62" s="119"/>
      <c r="AI62" s="11"/>
      <c r="AJ62" s="11"/>
      <c r="AK62" s="11"/>
      <c r="AL62" s="11"/>
      <c r="AM62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3"/>
    </row>
    <row r="64" spans="1:104" x14ac:dyDescent="0.3">
      <c r="B64" s="1">
        <f>COUNTIF(B3:B62,"x")</f>
        <v>0</v>
      </c>
      <c r="C64" s="1">
        <f>COUNTIF(C3:C62,"x")</f>
        <v>0</v>
      </c>
    </row>
    <row r="65" spans="12:14" ht="15.6" x14ac:dyDescent="0.3">
      <c r="L65" s="150" t="s">
        <v>96</v>
      </c>
      <c r="M65" s="149">
        <f>COUNTIF(M3:M62,L65)</f>
        <v>0</v>
      </c>
      <c r="N65" s="32">
        <f>COUNTA(N3:N62)</f>
        <v>45</v>
      </c>
    </row>
    <row r="66" spans="12:14" x14ac:dyDescent="0.3">
      <c r="L66" s="151" t="s">
        <v>95</v>
      </c>
      <c r="M66" s="149">
        <f>COUNTIF(M3:M62,L66)</f>
        <v>0</v>
      </c>
    </row>
    <row r="67" spans="12:14" ht="15.6" x14ac:dyDescent="0.3">
      <c r="L67" s="150" t="s">
        <v>123</v>
      </c>
      <c r="M67" s="149">
        <f>COUNTIF(M3:M62,L67)</f>
        <v>0</v>
      </c>
    </row>
    <row r="68" spans="12:14" ht="15.6" x14ac:dyDescent="0.3">
      <c r="L68" s="150" t="s">
        <v>272</v>
      </c>
      <c r="M68" s="149">
        <f>COUNTIF(M4:M63,L68)</f>
        <v>0</v>
      </c>
    </row>
    <row r="69" spans="12:14" ht="15.6" x14ac:dyDescent="0.3">
      <c r="L69" s="150" t="s">
        <v>147</v>
      </c>
      <c r="M69" s="149">
        <f>SUM(M65:M68)</f>
        <v>0</v>
      </c>
    </row>
  </sheetData>
  <mergeCells count="1">
    <mergeCell ref="J1:AH1"/>
  </mergeCells>
  <conditionalFormatting sqref="T12:T13 T15 T22:T26 T28:T31 T35 T37:T38 T40:T41 T43 T45:T47 T49 T51:T52 T54:T60 T62 T3:T10 T17:T20">
    <cfRule type="cellIs" dxfId="65" priority="18" operator="greaterThan">
      <formula>1%</formula>
    </cfRule>
  </conditionalFormatting>
  <conditionalFormatting sqref="U3:U13 U35 U51:U52 U15 U17:U20 U22:U26 U28:U31 U37:U38 U40:U41 U43 U45:U47 U49 U54:U60 U62">
    <cfRule type="cellIs" dxfId="64" priority="17" operator="equal">
      <formula>"DNF"</formula>
    </cfRule>
  </conditionalFormatting>
  <conditionalFormatting sqref="T33">
    <cfRule type="cellIs" dxfId="63" priority="16" operator="greaterThan">
      <formula>1%</formula>
    </cfRule>
  </conditionalFormatting>
  <conditionalFormatting sqref="U33">
    <cfRule type="cellIs" dxfId="62" priority="15" operator="equal">
      <formula>"DNF"</formula>
    </cfRule>
  </conditionalFormatting>
  <conditionalFormatting sqref="U14">
    <cfRule type="cellIs" dxfId="61" priority="14" operator="equal">
      <formula>"DNF"</formula>
    </cfRule>
  </conditionalFormatting>
  <conditionalFormatting sqref="U16">
    <cfRule type="cellIs" dxfId="60" priority="13" operator="equal">
      <formula>"DNF"</formula>
    </cfRule>
  </conditionalFormatting>
  <conditionalFormatting sqref="U21">
    <cfRule type="cellIs" dxfId="59" priority="12" operator="equal">
      <formula>"DNF"</formula>
    </cfRule>
  </conditionalFormatting>
  <conditionalFormatting sqref="U27">
    <cfRule type="cellIs" dxfId="58" priority="11" operator="equal">
      <formula>"DNF"</formula>
    </cfRule>
  </conditionalFormatting>
  <conditionalFormatting sqref="U32">
    <cfRule type="cellIs" dxfId="57" priority="10" operator="equal">
      <formula>"DNF"</formula>
    </cfRule>
  </conditionalFormatting>
  <conditionalFormatting sqref="U34">
    <cfRule type="cellIs" dxfId="56" priority="9" operator="equal">
      <formula>"DNF"</formula>
    </cfRule>
  </conditionalFormatting>
  <conditionalFormatting sqref="U36">
    <cfRule type="cellIs" dxfId="55" priority="8" operator="equal">
      <formula>"DNF"</formula>
    </cfRule>
  </conditionalFormatting>
  <conditionalFormatting sqref="U39">
    <cfRule type="cellIs" dxfId="54" priority="7" operator="equal">
      <formula>"DNF"</formula>
    </cfRule>
  </conditionalFormatting>
  <conditionalFormatting sqref="U42">
    <cfRule type="cellIs" dxfId="53" priority="6" operator="equal">
      <formula>"DNF"</formula>
    </cfRule>
  </conditionalFormatting>
  <conditionalFormatting sqref="U44">
    <cfRule type="cellIs" dxfId="52" priority="5" operator="equal">
      <formula>"DNF"</formula>
    </cfRule>
  </conditionalFormatting>
  <conditionalFormatting sqref="U48">
    <cfRule type="cellIs" dxfId="51" priority="4" operator="equal">
      <formula>"DNF"</formula>
    </cfRule>
  </conditionalFormatting>
  <conditionalFormatting sqref="U50">
    <cfRule type="cellIs" dxfId="50" priority="3" operator="equal">
      <formula>"DNF"</formula>
    </cfRule>
  </conditionalFormatting>
  <conditionalFormatting sqref="U53">
    <cfRule type="cellIs" dxfId="49" priority="2" operator="equal">
      <formula>"DNF"</formula>
    </cfRule>
  </conditionalFormatting>
  <conditionalFormatting sqref="U61">
    <cfRule type="cellIs" dxfId="48" priority="1" operator="equal">
      <formula>"DNF"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86"/>
  <sheetViews>
    <sheetView topLeftCell="A40" zoomScale="80" zoomScaleNormal="80" workbookViewId="0">
      <selection activeCell="Q71" sqref="Q71"/>
    </sheetView>
  </sheetViews>
  <sheetFormatPr defaultRowHeight="14.4" x14ac:dyDescent="0.3"/>
  <cols>
    <col min="1" max="1" width="9.109375" customWidth="1"/>
    <col min="2" max="3" width="5.88671875" style="1" customWidth="1"/>
    <col min="4" max="4" width="12.109375" customWidth="1"/>
    <col min="5" max="5" width="11.5546875" customWidth="1"/>
    <col min="6" max="6" width="12.88671875" customWidth="1"/>
    <col min="7" max="7" width="12.6640625" customWidth="1"/>
    <col min="8" max="8" width="9.109375" customWidth="1"/>
    <col min="9" max="9" width="2.5546875" customWidth="1"/>
    <col min="10" max="10" width="6.6640625" style="4" bestFit="1" customWidth="1"/>
    <col min="11" max="11" width="9.88671875" style="32" bestFit="1" customWidth="1"/>
    <col min="12" max="12" width="10.109375" style="33" bestFit="1" customWidth="1"/>
    <col min="13" max="13" width="11.5546875" style="33" bestFit="1" customWidth="1"/>
    <col min="14" max="14" width="12.44140625" style="32" customWidth="1"/>
    <col min="15" max="15" width="18.44140625" style="34" customWidth="1"/>
    <col min="16" max="16" width="23" style="34" customWidth="1"/>
    <col min="17" max="17" width="33.44140625" style="32" customWidth="1"/>
    <col min="18" max="18" width="14.33203125" style="1" customWidth="1"/>
    <col min="19" max="21" width="12.88671875" style="1" hidden="1" customWidth="1"/>
    <col min="22" max="22" width="9.109375" style="4" customWidth="1"/>
    <col min="23" max="23" width="11" style="4" customWidth="1"/>
    <col min="24" max="24" width="9.5546875" style="4" customWidth="1"/>
    <col min="25" max="25" width="11.5546875" style="4" bestFit="1" customWidth="1"/>
    <col min="26" max="26" width="9.109375" style="4"/>
    <col min="27" max="27" width="9.109375" style="4" customWidth="1"/>
    <col min="28" max="28" width="9.5546875" style="4" customWidth="1"/>
    <col min="29" max="33" width="9.109375" style="4" customWidth="1"/>
    <col min="34" max="40" width="9.109375" style="11"/>
    <col min="41" max="41" width="76.44140625" style="11" bestFit="1" customWidth="1"/>
    <col min="42" max="103" width="9.109375" style="11"/>
  </cols>
  <sheetData>
    <row r="1" spans="1:104" ht="21.6" thickBot="1" x14ac:dyDescent="0.45">
      <c r="B1" s="1">
        <v>2</v>
      </c>
      <c r="C1" s="1">
        <v>3</v>
      </c>
      <c r="D1">
        <v>4</v>
      </c>
      <c r="E1">
        <v>5</v>
      </c>
      <c r="F1">
        <v>6</v>
      </c>
      <c r="G1">
        <v>7</v>
      </c>
      <c r="J1" s="360" t="s">
        <v>351</v>
      </c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2"/>
    </row>
    <row r="2" spans="1:104" ht="21.6" thickBot="1" x14ac:dyDescent="0.45">
      <c r="A2" s="85" t="s">
        <v>33</v>
      </c>
      <c r="B2" s="86" t="s">
        <v>143</v>
      </c>
      <c r="C2" s="86" t="s">
        <v>144</v>
      </c>
      <c r="D2" s="85" t="s">
        <v>148</v>
      </c>
      <c r="E2" s="85" t="s">
        <v>149</v>
      </c>
      <c r="F2" s="85" t="s">
        <v>150</v>
      </c>
      <c r="G2" s="85" t="s">
        <v>151</v>
      </c>
      <c r="J2" s="180" t="s">
        <v>119</v>
      </c>
      <c r="K2" s="83" t="s">
        <v>33</v>
      </c>
      <c r="L2" s="83" t="s">
        <v>34</v>
      </c>
      <c r="M2" s="83" t="s">
        <v>97</v>
      </c>
      <c r="N2" s="83" t="s">
        <v>35</v>
      </c>
      <c r="O2" s="83" t="s">
        <v>36</v>
      </c>
      <c r="P2" s="83" t="s">
        <v>38</v>
      </c>
      <c r="Q2" s="83" t="s">
        <v>124</v>
      </c>
      <c r="R2" s="83" t="s">
        <v>37</v>
      </c>
      <c r="S2" s="132" t="s">
        <v>145</v>
      </c>
      <c r="T2" s="83" t="s">
        <v>146</v>
      </c>
      <c r="U2" s="84" t="s">
        <v>165</v>
      </c>
      <c r="V2" s="181">
        <v>1</v>
      </c>
      <c r="W2" s="182">
        <v>2</v>
      </c>
      <c r="X2" s="182">
        <v>3</v>
      </c>
      <c r="Y2" s="182">
        <v>4</v>
      </c>
      <c r="Z2" s="182">
        <v>5</v>
      </c>
      <c r="AA2" s="182">
        <v>6</v>
      </c>
      <c r="AB2" s="182">
        <v>7</v>
      </c>
      <c r="AC2" s="182">
        <v>8</v>
      </c>
      <c r="AD2" s="182">
        <v>9</v>
      </c>
      <c r="AE2" s="182">
        <v>10</v>
      </c>
      <c r="AF2" s="182">
        <v>11</v>
      </c>
      <c r="AG2" s="183">
        <v>12</v>
      </c>
      <c r="AH2" s="184">
        <v>13</v>
      </c>
    </row>
    <row r="3" spans="1:104" s="3" customFormat="1" ht="15.6" x14ac:dyDescent="0.3">
      <c r="A3" s="44">
        <f t="shared" ref="A3:A9" si="0">K3</f>
        <v>214</v>
      </c>
      <c r="B3" s="72" t="e">
        <f>IF($J3="DNF",0,VLOOKUP($K3,#REF!,8,0))</f>
        <v>#REF!</v>
      </c>
      <c r="C3" s="72" t="e">
        <f>IF($J3="DNF",0,VLOOKUP($K3,#REF!,9,0))</f>
        <v>#REF!</v>
      </c>
      <c r="D3" s="44" t="e">
        <f>IF(B3="X",VLOOKUP('Race 3'!$F3,#REF!,2,0),0)</f>
        <v>#REF!</v>
      </c>
      <c r="E3" s="44" t="e">
        <f>IF(C3="X",VLOOKUP('Race 3'!$G3,#REF!,2,0),0)</f>
        <v>#REF!</v>
      </c>
      <c r="F3" s="44">
        <f>COUNTIF($B$3:B3,"X")</f>
        <v>0</v>
      </c>
      <c r="G3" s="44">
        <f>COUNTIF($C$3:C3,"X")</f>
        <v>0</v>
      </c>
      <c r="H3"/>
      <c r="I3"/>
      <c r="J3" s="61">
        <v>1</v>
      </c>
      <c r="K3" s="31">
        <v>214</v>
      </c>
      <c r="L3" s="35" t="e">
        <f>VLOOKUP($K3,#REF!,2,0)</f>
        <v>#REF!</v>
      </c>
      <c r="M3" s="35" t="e">
        <f>VLOOKUP($K3,#REF!,3,0)</f>
        <v>#REF!</v>
      </c>
      <c r="N3" s="35" t="e">
        <f>VLOOKUP($K3,#REF!,4,0)</f>
        <v>#REF!</v>
      </c>
      <c r="O3" s="39" t="e">
        <f>VLOOKUP($K3,#REF!,5,0)</f>
        <v>#REF!</v>
      </c>
      <c r="P3" s="39" t="e">
        <f>VLOOKUP($K3,#REF!,6,0)</f>
        <v>#REF!</v>
      </c>
      <c r="Q3" s="35" t="e">
        <f>VLOOKUP($K3,#REF!,7,0)</f>
        <v>#REF!</v>
      </c>
      <c r="R3" s="27">
        <f>IF(ISERROR(SMALL(V3:AH3,1)),"DNF",SMALL(V3:AH3,1))</f>
        <v>13.574</v>
      </c>
      <c r="S3" s="79">
        <f>IF(ISERROR(SMALL(V3:AH3,2)),"DNF",SMALL(V3:AH3,2))</f>
        <v>13.579000000000001</v>
      </c>
      <c r="T3" s="74">
        <f>(S3-R3)/R3</f>
        <v>3.6835125976136595E-4</v>
      </c>
      <c r="U3" s="82">
        <f>IF(ISERROR(SMALL(V3:AH3,3)),"DNF",SMALL(V3:AH3,3))</f>
        <v>13.621</v>
      </c>
      <c r="V3" s="7">
        <v>13.717000000000001</v>
      </c>
      <c r="W3" s="7">
        <v>13.845000000000001</v>
      </c>
      <c r="X3" s="7">
        <v>13.689</v>
      </c>
      <c r="Y3" s="7">
        <v>14.057</v>
      </c>
      <c r="Z3" s="7">
        <v>13.907999999999999</v>
      </c>
      <c r="AA3" s="7">
        <v>13.574</v>
      </c>
      <c r="AB3" s="7">
        <v>13.579000000000001</v>
      </c>
      <c r="AC3" s="7">
        <v>13.621</v>
      </c>
      <c r="AD3" s="7">
        <v>13.750999999999999</v>
      </c>
      <c r="AE3" s="7">
        <v>13.644</v>
      </c>
      <c r="AF3" s="26"/>
      <c r="AG3" s="26"/>
      <c r="AH3" s="134"/>
      <c r="AI3" s="11"/>
      <c r="AJ3" s="11"/>
      <c r="AK3" s="11"/>
      <c r="AL3" s="11"/>
      <c r="AM3" s="11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8"/>
    </row>
    <row r="4" spans="1:104" s="3" customFormat="1" ht="15.6" x14ac:dyDescent="0.3">
      <c r="A4" s="44">
        <f t="shared" si="0"/>
        <v>33</v>
      </c>
      <c r="B4" s="72" t="e">
        <f>IF($J4="DNF",0,VLOOKUP($K4,#REF!,8,0))</f>
        <v>#REF!</v>
      </c>
      <c r="C4" s="72" t="e">
        <f>IF($J4="DNF",0,VLOOKUP($K4,#REF!,9,0))</f>
        <v>#REF!</v>
      </c>
      <c r="D4" s="44" t="e">
        <f>IF(B4="X",VLOOKUP('Race 3'!$F4,#REF!,2,0),0)</f>
        <v>#REF!</v>
      </c>
      <c r="E4" s="44" t="e">
        <f>IF(C4="X",VLOOKUP('Race 3'!$G4,#REF!,2,0),0)</f>
        <v>#REF!</v>
      </c>
      <c r="F4" s="44">
        <f>COUNTIF($B$3:B4,"X")</f>
        <v>0</v>
      </c>
      <c r="G4" s="44">
        <f>COUNTIF($C$3:C4,"X")</f>
        <v>0</v>
      </c>
      <c r="H4"/>
      <c r="I4"/>
      <c r="J4" s="64">
        <v>2</v>
      </c>
      <c r="K4" s="30">
        <v>33</v>
      </c>
      <c r="L4" s="2" t="e">
        <f>VLOOKUP($K4,#REF!,2,0)</f>
        <v>#REF!</v>
      </c>
      <c r="M4" s="2" t="e">
        <f>VLOOKUP($K4,#REF!,3,0)</f>
        <v>#REF!</v>
      </c>
      <c r="N4" s="2" t="e">
        <f>VLOOKUP($K4,#REF!,4,0)</f>
        <v>#REF!</v>
      </c>
      <c r="O4" s="23" t="e">
        <f>VLOOKUP($K4,#REF!,5,0)</f>
        <v>#REF!</v>
      </c>
      <c r="P4" s="23" t="e">
        <f>VLOOKUP($K4,#REF!,6,0)</f>
        <v>#REF!</v>
      </c>
      <c r="Q4" s="2" t="e">
        <f>VLOOKUP($K4,#REF!,7,0)</f>
        <v>#REF!</v>
      </c>
      <c r="R4" s="6">
        <f t="shared" ref="R4:R46" si="1">IF(ISERROR(SMALL(V4:AH4,1)),"DNF",SMALL(V4:AH4,1))</f>
        <v>13.731</v>
      </c>
      <c r="S4" s="76">
        <f t="shared" ref="S4:S46" si="2">IF(ISERROR(SMALL(V4:AH4,2)),"DNF",SMALL(V4:AH4,2))</f>
        <v>13.93</v>
      </c>
      <c r="T4" s="73">
        <f t="shared" ref="T4:T46" si="3">(S4-R4)/R4</f>
        <v>1.4492753623188394E-2</v>
      </c>
      <c r="U4" s="80">
        <f t="shared" ref="U4:U46" si="4">IF(ISERROR(SMALL(V4:AH4,3)),"DNF",SMALL(V4:AH4,3))</f>
        <v>14.058999999999999</v>
      </c>
      <c r="V4" s="7">
        <v>14.238</v>
      </c>
      <c r="W4" s="7">
        <v>14.23</v>
      </c>
      <c r="X4" s="7">
        <v>14.058999999999999</v>
      </c>
      <c r="Y4" s="7">
        <v>13.731</v>
      </c>
      <c r="Z4" s="7">
        <v>14.226000000000001</v>
      </c>
      <c r="AA4" s="7">
        <v>13.93</v>
      </c>
      <c r="AB4" s="7"/>
      <c r="AC4" s="7"/>
      <c r="AD4" s="7"/>
      <c r="AE4" s="7"/>
      <c r="AF4" s="5"/>
      <c r="AG4" s="5"/>
      <c r="AH4" s="119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/>
    </row>
    <row r="5" spans="1:104" ht="15.6" x14ac:dyDescent="0.3">
      <c r="A5" s="44">
        <f t="shared" si="0"/>
        <v>44</v>
      </c>
      <c r="B5" s="72" t="e">
        <f>IF($J5="DNF",0,VLOOKUP($K5,#REF!,8,0))</f>
        <v>#REF!</v>
      </c>
      <c r="C5" s="72" t="e">
        <f>IF($J5="DNF",0,VLOOKUP($K5,#REF!,9,0))</f>
        <v>#REF!</v>
      </c>
      <c r="D5" s="44" t="e">
        <f>IF(B5="X",VLOOKUP('Race 3'!$F5,#REF!,2,0),0)</f>
        <v>#REF!</v>
      </c>
      <c r="E5" s="44" t="e">
        <f>IF(C5="X",VLOOKUP('Race 3'!$G5,#REF!,2,0),0)</f>
        <v>#REF!</v>
      </c>
      <c r="F5" s="44">
        <f>COUNTIF($B$3:B5,"X")</f>
        <v>0</v>
      </c>
      <c r="G5" s="44">
        <f>COUNTIF($C$3:C5,"X")</f>
        <v>0</v>
      </c>
      <c r="J5" s="61">
        <v>3</v>
      </c>
      <c r="K5" s="29">
        <v>44</v>
      </c>
      <c r="L5" s="2" t="e">
        <f>VLOOKUP($K5,#REF!,2,0)</f>
        <v>#REF!</v>
      </c>
      <c r="M5" s="2" t="e">
        <f>VLOOKUP($K5,#REF!,3,0)</f>
        <v>#REF!</v>
      </c>
      <c r="N5" s="2" t="e">
        <f>VLOOKUP($K5,#REF!,4,0)</f>
        <v>#REF!</v>
      </c>
      <c r="O5" s="23" t="e">
        <f>VLOOKUP($K5,#REF!,5,0)</f>
        <v>#REF!</v>
      </c>
      <c r="P5" s="23" t="e">
        <f>VLOOKUP($K5,#REF!,6,0)</f>
        <v>#REF!</v>
      </c>
      <c r="Q5" s="2" t="e">
        <f>VLOOKUP($K5,#REF!,7,0)</f>
        <v>#REF!</v>
      </c>
      <c r="R5" s="6">
        <f t="shared" si="1"/>
        <v>13.981</v>
      </c>
      <c r="S5" s="76">
        <f t="shared" si="2"/>
        <v>13.992000000000001</v>
      </c>
      <c r="T5" s="73">
        <f t="shared" si="3"/>
        <v>7.8678206136907299E-4</v>
      </c>
      <c r="U5" s="80">
        <f t="shared" si="4"/>
        <v>14.084</v>
      </c>
      <c r="V5" s="7">
        <v>13.992000000000001</v>
      </c>
      <c r="W5" s="7">
        <v>13.981</v>
      </c>
      <c r="X5" s="7">
        <v>14.084</v>
      </c>
      <c r="Y5" s="7">
        <v>14.183</v>
      </c>
      <c r="Z5" s="7"/>
      <c r="AA5" s="7"/>
      <c r="AB5" s="7"/>
      <c r="AC5" s="7"/>
      <c r="AD5" s="7"/>
      <c r="AE5" s="7"/>
      <c r="AF5" s="7"/>
      <c r="AG5" s="7"/>
      <c r="AH5" s="119"/>
      <c r="CZ5" s="3"/>
    </row>
    <row r="6" spans="1:104" s="3" customFormat="1" ht="15.6" x14ac:dyDescent="0.3">
      <c r="A6" s="44">
        <f t="shared" si="0"/>
        <v>37</v>
      </c>
      <c r="B6" s="72" t="e">
        <f>IF($J6="DNF",0,VLOOKUP($K6,#REF!,8,0))</f>
        <v>#REF!</v>
      </c>
      <c r="C6" s="72" t="e">
        <f>IF($J6="DNF",0,VLOOKUP($K6,#REF!,9,0))</f>
        <v>#REF!</v>
      </c>
      <c r="D6" s="44" t="e">
        <f>IF(B6="X",VLOOKUP('Race 3'!$F6,#REF!,2,0),0)</f>
        <v>#REF!</v>
      </c>
      <c r="E6" s="44" t="e">
        <f>IF(C6="X",VLOOKUP('Race 3'!$G6,#REF!,2,0),0)</f>
        <v>#REF!</v>
      </c>
      <c r="F6" s="44">
        <f>COUNTIF($B$3:B6,"X")</f>
        <v>0</v>
      </c>
      <c r="G6" s="44">
        <f>COUNTIF($C$3:C6,"X")</f>
        <v>0</v>
      </c>
      <c r="H6"/>
      <c r="I6"/>
      <c r="J6" s="64">
        <v>4</v>
      </c>
      <c r="K6" s="30">
        <v>37</v>
      </c>
      <c r="L6" s="2" t="e">
        <f>VLOOKUP($K6,#REF!,2,0)</f>
        <v>#REF!</v>
      </c>
      <c r="M6" s="2" t="e">
        <f>VLOOKUP($K6,#REF!,3,0)</f>
        <v>#REF!</v>
      </c>
      <c r="N6" s="2" t="e">
        <f>VLOOKUP($K6,#REF!,4,0)</f>
        <v>#REF!</v>
      </c>
      <c r="O6" s="23" t="e">
        <f>VLOOKUP($K6,#REF!,5,0)</f>
        <v>#REF!</v>
      </c>
      <c r="P6" s="23" t="e">
        <f>VLOOKUP($K6,#REF!,6,0)</f>
        <v>#REF!</v>
      </c>
      <c r="Q6" s="2" t="e">
        <f>VLOOKUP($K6,#REF!,7,0)</f>
        <v>#REF!</v>
      </c>
      <c r="R6" s="6">
        <f t="shared" si="1"/>
        <v>14.265000000000001</v>
      </c>
      <c r="S6" s="76">
        <f t="shared" si="2"/>
        <v>14.314</v>
      </c>
      <c r="T6" s="73">
        <f t="shared" si="3"/>
        <v>3.434980722046932E-3</v>
      </c>
      <c r="U6" s="80">
        <f t="shared" si="4"/>
        <v>14.377000000000001</v>
      </c>
      <c r="V6" s="7">
        <v>14.377000000000001</v>
      </c>
      <c r="W6" s="7">
        <v>14.472</v>
      </c>
      <c r="X6" s="7">
        <v>14.717000000000001</v>
      </c>
      <c r="Y6" s="7">
        <v>14.551</v>
      </c>
      <c r="Z6" s="7">
        <v>14.781000000000001</v>
      </c>
      <c r="AA6" s="7">
        <v>14.839</v>
      </c>
      <c r="AB6" s="7">
        <v>14.314</v>
      </c>
      <c r="AC6" s="7">
        <v>14.265000000000001</v>
      </c>
      <c r="AD6" s="7"/>
      <c r="AE6" s="7"/>
      <c r="AF6" s="5"/>
      <c r="AG6" s="5"/>
      <c r="AH6" s="119"/>
      <c r="AI6" s="11"/>
      <c r="AJ6" s="11"/>
      <c r="AK6" s="11"/>
      <c r="AL6" s="11"/>
      <c r="AM6" s="11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/>
    </row>
    <row r="7" spans="1:104" s="3" customFormat="1" ht="15.6" x14ac:dyDescent="0.3">
      <c r="A7" s="44">
        <f t="shared" si="0"/>
        <v>95</v>
      </c>
      <c r="B7" s="72" t="e">
        <f>IF($J7="DNF",0,VLOOKUP($K7,#REF!,8,0))</f>
        <v>#REF!</v>
      </c>
      <c r="C7" s="72" t="e">
        <f>IF($J7="DNF",0,VLOOKUP($K7,#REF!,9,0))</f>
        <v>#REF!</v>
      </c>
      <c r="D7" s="44" t="e">
        <f>IF(B7="X",VLOOKUP('Race 3'!$F7,#REF!,2,0),0)</f>
        <v>#REF!</v>
      </c>
      <c r="E7" s="44" t="e">
        <f>IF(C7="X",VLOOKUP('Race 3'!$G7,#REF!,2,0),0)</f>
        <v>#REF!</v>
      </c>
      <c r="F7" s="44">
        <f>COUNTIF($B$3:B7,"X")</f>
        <v>0</v>
      </c>
      <c r="G7" s="44">
        <f>COUNTIF($C$3:C7,"X")</f>
        <v>0</v>
      </c>
      <c r="H7"/>
      <c r="I7"/>
      <c r="J7" s="61">
        <v>5</v>
      </c>
      <c r="K7" s="29">
        <v>95</v>
      </c>
      <c r="L7" s="2" t="e">
        <f>VLOOKUP($K7,#REF!,2,0)</f>
        <v>#REF!</v>
      </c>
      <c r="M7" s="2" t="e">
        <f>VLOOKUP($K7,#REF!,3,0)</f>
        <v>#REF!</v>
      </c>
      <c r="N7" s="2" t="e">
        <f>VLOOKUP($K7,#REF!,4,0)</f>
        <v>#REF!</v>
      </c>
      <c r="O7" s="23" t="e">
        <f>VLOOKUP($K7,#REF!,5,0)</f>
        <v>#REF!</v>
      </c>
      <c r="P7" s="23" t="e">
        <f>VLOOKUP($K7,#REF!,6,0)</f>
        <v>#REF!</v>
      </c>
      <c r="Q7" s="2" t="e">
        <f>VLOOKUP($K7,#REF!,7,0)</f>
        <v>#REF!</v>
      </c>
      <c r="R7" s="6">
        <f t="shared" si="1"/>
        <v>14.818</v>
      </c>
      <c r="S7" s="76">
        <f t="shared" si="2"/>
        <v>14.896000000000001</v>
      </c>
      <c r="T7" s="73">
        <f t="shared" si="3"/>
        <v>5.26386826832239E-3</v>
      </c>
      <c r="U7" s="80">
        <f t="shared" si="4"/>
        <v>14.917</v>
      </c>
      <c r="V7" s="7">
        <v>14.917</v>
      </c>
      <c r="W7" s="7">
        <v>15.507999999999999</v>
      </c>
      <c r="X7" s="7">
        <v>14.896000000000001</v>
      </c>
      <c r="Y7" s="7">
        <v>14.818</v>
      </c>
      <c r="Z7" s="7"/>
      <c r="AA7" s="7"/>
      <c r="AB7" s="7"/>
      <c r="AC7" s="7"/>
      <c r="AD7" s="7"/>
      <c r="AE7" s="7"/>
      <c r="AF7" s="5"/>
      <c r="AG7" s="5"/>
      <c r="AH7" s="119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/>
    </row>
    <row r="8" spans="1:104" s="3" customFormat="1" ht="15.6" x14ac:dyDescent="0.3">
      <c r="A8" s="44">
        <f t="shared" si="0"/>
        <v>215</v>
      </c>
      <c r="B8" s="72" t="e">
        <f>IF($J8="DNF",0,VLOOKUP($K8,#REF!,8,0))</f>
        <v>#REF!</v>
      </c>
      <c r="C8" s="72" t="e">
        <f>IF($J8="DNF",0,VLOOKUP($K8,#REF!,9,0))</f>
        <v>#REF!</v>
      </c>
      <c r="D8" s="44" t="e">
        <f>IF(B8="X",VLOOKUP('Race 3'!$F8,#REF!,2,0),0)</f>
        <v>#REF!</v>
      </c>
      <c r="E8" s="44" t="e">
        <f>IF(C8="X",VLOOKUP('Race 3'!$G8,#REF!,2,0),0)</f>
        <v>#REF!</v>
      </c>
      <c r="F8" s="44">
        <f>COUNTIF($B$3:B8,"X")</f>
        <v>0</v>
      </c>
      <c r="G8" s="44">
        <f>COUNTIF($C$3:C8,"X")</f>
        <v>0</v>
      </c>
      <c r="H8"/>
      <c r="I8"/>
      <c r="J8" s="64">
        <v>6</v>
      </c>
      <c r="K8" s="31">
        <v>215</v>
      </c>
      <c r="L8" s="2" t="e">
        <f>VLOOKUP($K8,#REF!,2,0)</f>
        <v>#REF!</v>
      </c>
      <c r="M8" s="2" t="e">
        <f>VLOOKUP($K8,#REF!,3,0)</f>
        <v>#REF!</v>
      </c>
      <c r="N8" s="2" t="e">
        <f>VLOOKUP($K8,#REF!,4,0)</f>
        <v>#REF!</v>
      </c>
      <c r="O8" s="23" t="e">
        <f>VLOOKUP($K8,#REF!,5,0)</f>
        <v>#REF!</v>
      </c>
      <c r="P8" s="23" t="e">
        <f>VLOOKUP($K8,#REF!,6,0)</f>
        <v>#REF!</v>
      </c>
      <c r="Q8" s="2" t="e">
        <f>VLOOKUP($K8,#REF!,7,0)</f>
        <v>#REF!</v>
      </c>
      <c r="R8" s="6">
        <f t="shared" si="1"/>
        <v>14.831</v>
      </c>
      <c r="S8" s="76">
        <f t="shared" si="2"/>
        <v>14.916</v>
      </c>
      <c r="T8" s="73">
        <f t="shared" si="3"/>
        <v>5.731238621805735E-3</v>
      </c>
      <c r="U8" s="80">
        <f t="shared" si="4"/>
        <v>14.997</v>
      </c>
      <c r="V8" s="5">
        <v>15.17</v>
      </c>
      <c r="W8" s="5" t="s">
        <v>350</v>
      </c>
      <c r="X8" s="5">
        <v>14.997</v>
      </c>
      <c r="Y8" s="5">
        <v>14.916</v>
      </c>
      <c r="Z8" s="5">
        <v>14.831</v>
      </c>
      <c r="AA8" s="5"/>
      <c r="AB8" s="5"/>
      <c r="AC8" s="5"/>
      <c r="AD8" s="5"/>
      <c r="AE8" s="5"/>
      <c r="AF8" s="7"/>
      <c r="AG8" s="7"/>
      <c r="AH8" s="120"/>
      <c r="AI8" s="13"/>
      <c r="AJ8" s="13"/>
      <c r="AK8" s="13"/>
      <c r="AL8" s="13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/>
    </row>
    <row r="9" spans="1:104" ht="15.6" x14ac:dyDescent="0.3">
      <c r="A9" s="44">
        <f t="shared" si="0"/>
        <v>115</v>
      </c>
      <c r="B9" s="72" t="e">
        <f>IF($J9="DNF",0,VLOOKUP($K9,#REF!,8,0))</f>
        <v>#REF!</v>
      </c>
      <c r="C9" s="72" t="e">
        <f>IF($J9="DNF",0,VLOOKUP($K9,#REF!,9,0))</f>
        <v>#REF!</v>
      </c>
      <c r="D9" s="44" t="e">
        <f>IF(B9="X",VLOOKUP('Race 3'!$F9,#REF!,2,0),0)</f>
        <v>#REF!</v>
      </c>
      <c r="E9" s="44" t="e">
        <f>IF(C9="X",VLOOKUP('Race 3'!$G9,#REF!,2,0),0)</f>
        <v>#REF!</v>
      </c>
      <c r="F9" s="44">
        <f>COUNTIF($B$3:B9,"X")</f>
        <v>0</v>
      </c>
      <c r="G9" s="44">
        <f>COUNTIF($C$3:C9,"X")</f>
        <v>0</v>
      </c>
      <c r="J9" s="61">
        <v>7</v>
      </c>
      <c r="K9" s="24">
        <v>115</v>
      </c>
      <c r="L9" s="2" t="e">
        <f>VLOOKUP($K9,#REF!,2,0)</f>
        <v>#REF!</v>
      </c>
      <c r="M9" s="2" t="e">
        <f>VLOOKUP($K9,#REF!,3,0)</f>
        <v>#REF!</v>
      </c>
      <c r="N9" s="2" t="e">
        <f>VLOOKUP($K9,#REF!,4,0)</f>
        <v>#REF!</v>
      </c>
      <c r="O9" s="23" t="e">
        <f>VLOOKUP($K9,#REF!,5,0)</f>
        <v>#REF!</v>
      </c>
      <c r="P9" s="23" t="e">
        <f>VLOOKUP($K9,#REF!,6,0)</f>
        <v>#REF!</v>
      </c>
      <c r="Q9" s="2" t="e">
        <f>VLOOKUP($K9,#REF!,7,0)</f>
        <v>#REF!</v>
      </c>
      <c r="R9" s="6">
        <f t="shared" si="1"/>
        <v>14.859</v>
      </c>
      <c r="S9" s="76">
        <f t="shared" si="2"/>
        <v>15.12</v>
      </c>
      <c r="T9" s="73">
        <f t="shared" si="3"/>
        <v>1.7565112053300979E-2</v>
      </c>
      <c r="U9" s="80">
        <f t="shared" si="4"/>
        <v>15.303000000000001</v>
      </c>
      <c r="V9" s="7">
        <v>16.616</v>
      </c>
      <c r="W9" s="7">
        <v>15.997</v>
      </c>
      <c r="X9" s="7">
        <v>16.759</v>
      </c>
      <c r="Y9" s="7">
        <v>14.859</v>
      </c>
      <c r="Z9" s="7">
        <v>15.303000000000001</v>
      </c>
      <c r="AA9" s="7">
        <v>15.416</v>
      </c>
      <c r="AB9" s="7">
        <v>15.12</v>
      </c>
      <c r="AC9" s="7"/>
      <c r="AD9" s="7"/>
      <c r="AE9" s="7"/>
      <c r="AF9" s="20"/>
      <c r="AG9" s="20"/>
      <c r="AH9" s="121"/>
      <c r="AI9" s="14"/>
      <c r="AJ9" s="14"/>
      <c r="AK9" s="14"/>
      <c r="AL9" s="14"/>
      <c r="CZ9" s="9"/>
    </row>
    <row r="10" spans="1:104" ht="15.6" x14ac:dyDescent="0.3">
      <c r="A10" s="44">
        <f>K10</f>
        <v>218</v>
      </c>
      <c r="B10" s="72">
        <f>IF($J10="DNF",0,VLOOKUP($K10,#REF!,8,0))</f>
        <v>0</v>
      </c>
      <c r="C10" s="72">
        <f>IF($J10="DNF",0,VLOOKUP($K10,#REF!,9,0))</f>
        <v>0</v>
      </c>
      <c r="D10" s="44">
        <f>IF(B10="X",VLOOKUP('Race 3'!$F10,#REF!,2,0),0)</f>
        <v>0</v>
      </c>
      <c r="E10" s="44">
        <f>IF(C10="X",VLOOKUP('Race 3'!$G10,#REF!,2,0),0)</f>
        <v>0</v>
      </c>
      <c r="F10" s="44">
        <f>COUNTIF($B$3:B10,"X")</f>
        <v>0</v>
      </c>
      <c r="G10" s="44">
        <f>COUNTIF($C$3:C10,"X")</f>
        <v>0</v>
      </c>
      <c r="J10" s="64" t="s">
        <v>121</v>
      </c>
      <c r="K10" s="31">
        <v>218</v>
      </c>
      <c r="L10" s="2" t="e">
        <f>VLOOKUP($K10,#REF!,2,0)</f>
        <v>#REF!</v>
      </c>
      <c r="M10" s="2" t="e">
        <f>VLOOKUP($K10,#REF!,3,0)</f>
        <v>#REF!</v>
      </c>
      <c r="N10" s="2" t="e">
        <f>VLOOKUP($K10,#REF!,4,0)</f>
        <v>#REF!</v>
      </c>
      <c r="O10" s="23" t="e">
        <f>VLOOKUP($K10,#REF!,5,0)</f>
        <v>#REF!</v>
      </c>
      <c r="P10" s="23" t="e">
        <f>VLOOKUP($K10,#REF!,6,0)</f>
        <v>#REF!</v>
      </c>
      <c r="Q10" s="2" t="e">
        <f>VLOOKUP($K10,#REF!,7,0)</f>
        <v>#REF!</v>
      </c>
      <c r="R10" s="6">
        <f>IF(ISERROR(SMALL(V10:AH10,1)),"DNF",SMALL(V10:AH10,1))</f>
        <v>18.591000000000001</v>
      </c>
      <c r="S10" s="76" t="str">
        <f>IF(ISERROR(SMALL(V10:AH10,2)),"DNF",SMALL(V10:AH10,2))</f>
        <v>DNF</v>
      </c>
      <c r="T10" s="73" t="e">
        <f>(S10-R10)/R10</f>
        <v>#VALUE!</v>
      </c>
      <c r="U10" s="80" t="str">
        <f>IF(ISERROR(SMALL(V10:AH10,3)),"DNF",SMALL(V10:AH10,3))</f>
        <v>DNF</v>
      </c>
      <c r="V10" s="20">
        <v>18.591000000000001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121"/>
      <c r="AI10" s="14"/>
      <c r="AJ10" s="14"/>
      <c r="AK10" s="14"/>
      <c r="AL10" s="14"/>
      <c r="CZ10" s="9"/>
    </row>
    <row r="11" spans="1:104" s="3" customFormat="1" ht="15.6" x14ac:dyDescent="0.3">
      <c r="A11" s="43"/>
      <c r="B11" s="43"/>
      <c r="C11" s="43"/>
      <c r="D11" s="43"/>
      <c r="E11" s="43"/>
      <c r="F11" s="43"/>
      <c r="G11" s="43"/>
      <c r="H11"/>
      <c r="I11"/>
      <c r="J11" s="185"/>
      <c r="K11" s="155"/>
      <c r="L11" s="155"/>
      <c r="M11" s="155"/>
      <c r="N11" s="154"/>
      <c r="O11" s="153"/>
      <c r="P11" s="153"/>
      <c r="Q11" s="154"/>
      <c r="R11" s="154"/>
      <c r="S11" s="186"/>
      <c r="T11" s="154"/>
      <c r="U11" s="187"/>
      <c r="V11" s="186"/>
      <c r="W11" s="154"/>
      <c r="X11" s="154"/>
      <c r="Y11" s="152"/>
      <c r="Z11" s="152"/>
      <c r="AA11" s="152"/>
      <c r="AB11" s="152"/>
      <c r="AC11" s="152"/>
      <c r="AD11" s="152"/>
      <c r="AE11" s="152"/>
      <c r="AF11" s="152"/>
      <c r="AG11" s="152"/>
      <c r="AH11" s="188"/>
      <c r="AI11" s="13"/>
      <c r="AJ11" s="13"/>
      <c r="AK11" s="13"/>
      <c r="AL11" s="13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/>
    </row>
    <row r="12" spans="1:104" s="10" customFormat="1" ht="15.6" x14ac:dyDescent="0.3">
      <c r="A12" s="44">
        <f>K12</f>
        <v>36</v>
      </c>
      <c r="B12" s="72" t="e">
        <f>IF($J12="DNF",0,VLOOKUP($K12,#REF!,8,0))</f>
        <v>#REF!</v>
      </c>
      <c r="C12" s="72" t="e">
        <f>IF($J12="DNF",0,VLOOKUP($K12,#REF!,9,0))</f>
        <v>#REF!</v>
      </c>
      <c r="D12" s="44" t="e">
        <f>IF(B12="X",VLOOKUP('Race 3'!$F12,#REF!,2,0),0)</f>
        <v>#REF!</v>
      </c>
      <c r="E12" s="44" t="e">
        <f>IF(C12="X",VLOOKUP('Race 3'!$G12,#REF!,2,0),0)</f>
        <v>#REF!</v>
      </c>
      <c r="F12" s="44">
        <f>COUNTIF($B$12:B12,"X")</f>
        <v>0</v>
      </c>
      <c r="G12" s="44">
        <f>COUNTIF($C$12:C12,"X")</f>
        <v>0</v>
      </c>
      <c r="H12"/>
      <c r="I12"/>
      <c r="J12" s="64">
        <v>1</v>
      </c>
      <c r="K12" s="30">
        <v>36</v>
      </c>
      <c r="L12" s="2" t="e">
        <f>VLOOKUP($K12,#REF!,2,0)</f>
        <v>#REF!</v>
      </c>
      <c r="M12" s="2" t="e">
        <f>VLOOKUP($K12,#REF!,3,0)</f>
        <v>#REF!</v>
      </c>
      <c r="N12" s="2" t="e">
        <f>VLOOKUP($K12,#REF!,4,0)</f>
        <v>#REF!</v>
      </c>
      <c r="O12" s="23" t="e">
        <f>VLOOKUP($K12,#REF!,5,0)</f>
        <v>#REF!</v>
      </c>
      <c r="P12" s="23" t="e">
        <f>VLOOKUP($K12,#REF!,6,0)</f>
        <v>#REF!</v>
      </c>
      <c r="Q12" s="2" t="e">
        <f>VLOOKUP($K12,#REF!,7,0)</f>
        <v>#REF!</v>
      </c>
      <c r="R12" s="6">
        <f>IF(ISERROR(SMALL(V12:AH12,1)),"DNF",SMALL(V12:AH12,1))</f>
        <v>13.24</v>
      </c>
      <c r="S12" s="76">
        <f t="shared" si="2"/>
        <v>13.263</v>
      </c>
      <c r="T12" s="73">
        <f t="shared" si="3"/>
        <v>1.7371601208458977E-3</v>
      </c>
      <c r="U12" s="80">
        <f t="shared" si="4"/>
        <v>13.346</v>
      </c>
      <c r="V12" s="75">
        <v>13.346</v>
      </c>
      <c r="W12" s="7">
        <v>13.379</v>
      </c>
      <c r="X12" s="7">
        <v>14.243</v>
      </c>
      <c r="Y12" s="7">
        <v>13.428000000000001</v>
      </c>
      <c r="Z12" s="7">
        <v>13.872999999999999</v>
      </c>
      <c r="AA12" s="7">
        <v>13.545</v>
      </c>
      <c r="AB12" s="7">
        <v>13.933999999999999</v>
      </c>
      <c r="AC12" s="7">
        <v>13.364000000000001</v>
      </c>
      <c r="AD12" s="7">
        <v>13.24</v>
      </c>
      <c r="AE12" s="7">
        <v>13.472</v>
      </c>
      <c r="AF12" s="7">
        <v>13.263</v>
      </c>
      <c r="AG12" s="7">
        <v>13.478</v>
      </c>
      <c r="AH12" s="119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5"/>
    </row>
    <row r="13" spans="1:104" s="10" customFormat="1" ht="15.6" x14ac:dyDescent="0.3">
      <c r="A13" s="44">
        <f>K13</f>
        <v>235</v>
      </c>
      <c r="B13" s="72" t="e">
        <f>IF($J13="DNF",0,VLOOKUP($K13,#REF!,8,0))</f>
        <v>#REF!</v>
      </c>
      <c r="C13" s="72" t="e">
        <f>IF($J13="DNF",0,VLOOKUP($K13,#REF!,9,0))</f>
        <v>#REF!</v>
      </c>
      <c r="D13" s="44" t="e">
        <f>IF(B13="X",VLOOKUP('Race 3'!$F13,#REF!,2,0),0)</f>
        <v>#REF!</v>
      </c>
      <c r="E13" s="44" t="e">
        <f>IF(C13="X",VLOOKUP('Race 3'!$G13,#REF!,2,0),0)</f>
        <v>#REF!</v>
      </c>
      <c r="F13" s="44">
        <f>COUNTIF($B$12:B13,"X")</f>
        <v>0</v>
      </c>
      <c r="G13" s="44">
        <f>COUNTIF($C$12:C13,"X")</f>
        <v>0</v>
      </c>
      <c r="H13"/>
      <c r="I13"/>
      <c r="J13" s="64">
        <v>2</v>
      </c>
      <c r="K13" s="31">
        <v>235</v>
      </c>
      <c r="L13" s="2" t="e">
        <f>VLOOKUP($K13,#REF!,2,0)</f>
        <v>#REF!</v>
      </c>
      <c r="M13" s="2" t="e">
        <f>VLOOKUP($K13,#REF!,3,0)</f>
        <v>#REF!</v>
      </c>
      <c r="N13" s="2" t="e">
        <f>VLOOKUP($K13,#REF!,4,0)</f>
        <v>#REF!</v>
      </c>
      <c r="O13" s="23" t="e">
        <f>VLOOKUP($K13,#REF!,5,0)</f>
        <v>#REF!</v>
      </c>
      <c r="P13" s="23" t="e">
        <f>VLOOKUP($K13,#REF!,6,0)</f>
        <v>#REF!</v>
      </c>
      <c r="Q13" s="2" t="e">
        <f>VLOOKUP($K13,#REF!,7,0)</f>
        <v>#REF!</v>
      </c>
      <c r="R13" s="6">
        <f t="shared" si="1"/>
        <v>16.631</v>
      </c>
      <c r="S13" s="76">
        <f t="shared" si="2"/>
        <v>16.712</v>
      </c>
      <c r="T13" s="73">
        <f t="shared" si="3"/>
        <v>4.8704227045877884E-3</v>
      </c>
      <c r="U13" s="80">
        <f t="shared" si="4"/>
        <v>16.754000000000001</v>
      </c>
      <c r="V13" s="75">
        <v>16.870999999999999</v>
      </c>
      <c r="W13" s="7">
        <v>17.059000000000001</v>
      </c>
      <c r="X13" s="7">
        <v>16.754000000000001</v>
      </c>
      <c r="Y13" s="7">
        <v>16.712</v>
      </c>
      <c r="Z13" s="7">
        <v>16.631</v>
      </c>
      <c r="AA13" s="7">
        <v>16.896999999999998</v>
      </c>
      <c r="AB13" s="7"/>
      <c r="AC13" s="7"/>
      <c r="AD13" s="7"/>
      <c r="AE13" s="7"/>
      <c r="AF13" s="7"/>
      <c r="AG13" s="7"/>
      <c r="AH13" s="120"/>
      <c r="AI13" s="13"/>
      <c r="AJ13" s="13"/>
      <c r="AK13" s="13"/>
      <c r="AL13" s="13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</row>
    <row r="14" spans="1:104" s="3" customFormat="1" ht="15.6" x14ac:dyDescent="0.3">
      <c r="A14" s="43"/>
      <c r="B14" s="43"/>
      <c r="C14" s="43"/>
      <c r="D14" s="43"/>
      <c r="E14" s="43"/>
      <c r="F14" s="43"/>
      <c r="G14" s="43"/>
      <c r="H14"/>
      <c r="I14"/>
      <c r="J14" s="185"/>
      <c r="K14" s="155"/>
      <c r="L14" s="155"/>
      <c r="M14" s="155"/>
      <c r="N14" s="154"/>
      <c r="O14" s="153"/>
      <c r="P14" s="153"/>
      <c r="Q14" s="154"/>
      <c r="R14" s="154"/>
      <c r="S14" s="186"/>
      <c r="T14" s="154"/>
      <c r="U14" s="187"/>
      <c r="V14" s="186"/>
      <c r="W14" s="154"/>
      <c r="X14" s="154"/>
      <c r="Y14" s="152"/>
      <c r="Z14" s="152"/>
      <c r="AA14" s="152"/>
      <c r="AB14" s="152"/>
      <c r="AC14" s="152"/>
      <c r="AD14" s="152"/>
      <c r="AE14" s="152"/>
      <c r="AF14" s="152"/>
      <c r="AG14" s="152"/>
      <c r="AH14" s="188"/>
      <c r="AI14" s="13"/>
      <c r="AJ14" s="13"/>
      <c r="AK14" s="13"/>
      <c r="AL14" s="13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/>
    </row>
    <row r="15" spans="1:104" s="10" customFormat="1" ht="15.6" x14ac:dyDescent="0.3">
      <c r="A15" s="44">
        <f>K15</f>
        <v>22</v>
      </c>
      <c r="B15" s="72" t="e">
        <f>IF($J15="DNF",0,VLOOKUP($K15,#REF!,8,0))</f>
        <v>#REF!</v>
      </c>
      <c r="C15" s="72" t="e">
        <f>IF($J15="DNF",0,VLOOKUP($K15,#REF!,9,0))</f>
        <v>#REF!</v>
      </c>
      <c r="D15" s="44" t="e">
        <f>IF(B15="X",VLOOKUP('Race 3'!$F15,#REF!,2,0),0)</f>
        <v>#REF!</v>
      </c>
      <c r="E15" s="44" t="e">
        <f>IF(C15="X",VLOOKUP('Race 3'!$G15,#REF!,2,0),0)</f>
        <v>#REF!</v>
      </c>
      <c r="F15" s="44">
        <f>COUNTIF($B$15:B15,"X")</f>
        <v>0</v>
      </c>
      <c r="G15" s="44">
        <f>COUNTIF($C$15:C15,"X")</f>
        <v>0</v>
      </c>
      <c r="H15"/>
      <c r="I15"/>
      <c r="J15" s="64">
        <v>1</v>
      </c>
      <c r="K15" s="29">
        <v>22</v>
      </c>
      <c r="L15" s="2" t="e">
        <f>VLOOKUP($K15,#REF!,2,0)</f>
        <v>#REF!</v>
      </c>
      <c r="M15" s="2" t="e">
        <f>VLOOKUP($K15,#REF!,3,0)</f>
        <v>#REF!</v>
      </c>
      <c r="N15" s="2" t="e">
        <f>VLOOKUP($K15,#REF!,4,0)</f>
        <v>#REF!</v>
      </c>
      <c r="O15" s="23" t="e">
        <f>VLOOKUP($K15,#REF!,5,0)</f>
        <v>#REF!</v>
      </c>
      <c r="P15" s="23" t="e">
        <f>VLOOKUP($K15,#REF!,6,0)</f>
        <v>#REF!</v>
      </c>
      <c r="Q15" s="2" t="e">
        <f>VLOOKUP($K15,#REF!,7,0)</f>
        <v>#REF!</v>
      </c>
      <c r="R15" s="6">
        <f t="shared" si="1"/>
        <v>11.208</v>
      </c>
      <c r="S15" s="76">
        <f t="shared" si="2"/>
        <v>11.351000000000001</v>
      </c>
      <c r="T15" s="73">
        <f t="shared" si="3"/>
        <v>1.275874375446116E-2</v>
      </c>
      <c r="U15" s="80">
        <f t="shared" si="4"/>
        <v>11.427</v>
      </c>
      <c r="V15" s="20">
        <v>11.427</v>
      </c>
      <c r="W15" s="20">
        <v>11.351000000000001</v>
      </c>
      <c r="X15" s="20">
        <v>11.208</v>
      </c>
      <c r="Y15" s="20">
        <v>11.502000000000001</v>
      </c>
      <c r="Z15" s="20"/>
      <c r="AA15" s="20"/>
      <c r="AB15" s="20"/>
      <c r="AC15" s="20"/>
      <c r="AD15" s="20"/>
      <c r="AE15" s="20"/>
      <c r="AF15" s="7"/>
      <c r="AG15" s="7"/>
      <c r="AH15" s="11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</row>
    <row r="16" spans="1:104" s="10" customFormat="1" ht="15.6" x14ac:dyDescent="0.3">
      <c r="A16" s="44">
        <f>K16</f>
        <v>119</v>
      </c>
      <c r="B16" s="72" t="e">
        <f>IF($J16="DNF",0,VLOOKUP($K16,#REF!,8,0))</f>
        <v>#REF!</v>
      </c>
      <c r="C16" s="72" t="e">
        <f>IF($J16="DNF",0,VLOOKUP($K16,#REF!,9,0))</f>
        <v>#REF!</v>
      </c>
      <c r="D16" s="44" t="e">
        <f>IF(B16="X",VLOOKUP('Race 3'!$F16,#REF!,2,0),0)</f>
        <v>#REF!</v>
      </c>
      <c r="E16" s="44" t="e">
        <f>IF(C16="X",VLOOKUP('Race 3'!$G16,#REF!,2,0),0)</f>
        <v>#REF!</v>
      </c>
      <c r="F16" s="44">
        <f>COUNTIF($B$15:B16,"X")</f>
        <v>0</v>
      </c>
      <c r="G16" s="44">
        <f>COUNTIF($C$15:C16,"X")</f>
        <v>0</v>
      </c>
      <c r="H16"/>
      <c r="I16"/>
      <c r="J16" s="64">
        <v>2</v>
      </c>
      <c r="K16" s="31">
        <v>119</v>
      </c>
      <c r="L16" s="2" t="e">
        <f>VLOOKUP($K16,#REF!,2,0)</f>
        <v>#REF!</v>
      </c>
      <c r="M16" s="2" t="e">
        <f>VLOOKUP($K16,#REF!,3,0)</f>
        <v>#REF!</v>
      </c>
      <c r="N16" s="2" t="e">
        <f>VLOOKUP($K16,#REF!,4,0)</f>
        <v>#REF!</v>
      </c>
      <c r="O16" s="23" t="e">
        <f>VLOOKUP($K16,#REF!,5,0)</f>
        <v>#REF!</v>
      </c>
      <c r="P16" s="23" t="e">
        <f>VLOOKUP($K16,#REF!,6,0)</f>
        <v>#REF!</v>
      </c>
      <c r="Q16" s="2" t="e">
        <f>VLOOKUP($K16,#REF!,7,0)</f>
        <v>#REF!</v>
      </c>
      <c r="R16" s="6">
        <f t="shared" ref="R16" si="5">IF(ISERROR(SMALL(V16:AH16,1)),"DNF",SMALL(V16:AH16,1))</f>
        <v>12.148999999999999</v>
      </c>
      <c r="S16" s="76">
        <f t="shared" ref="S16" si="6">IF(ISERROR(SMALL(V16:AH16,2)),"DNF",SMALL(V16:AH16,2))</f>
        <v>12.16</v>
      </c>
      <c r="T16" s="73">
        <f t="shared" ref="T16" si="7">(S16-R16)/R16</f>
        <v>9.0542431475849948E-4</v>
      </c>
      <c r="U16" s="80">
        <f t="shared" ref="U16" si="8">IF(ISERROR(SMALL(V16:AH16,3)),"DNF",SMALL(V16:AH16,3))</f>
        <v>12.170999999999999</v>
      </c>
      <c r="V16" s="5">
        <v>12.808</v>
      </c>
      <c r="W16" s="5">
        <v>12.16</v>
      </c>
      <c r="X16" s="5">
        <v>12.42</v>
      </c>
      <c r="Y16" s="5">
        <v>12.427</v>
      </c>
      <c r="Z16" s="7">
        <v>12.148999999999999</v>
      </c>
      <c r="AA16" s="7">
        <v>12.170999999999999</v>
      </c>
      <c r="AB16" s="7">
        <v>12.504</v>
      </c>
      <c r="AC16" s="7">
        <v>12.233000000000001</v>
      </c>
      <c r="AD16" s="7">
        <v>12.32</v>
      </c>
      <c r="AE16" s="7">
        <v>12.218999999999999</v>
      </c>
      <c r="AF16" s="7"/>
      <c r="AG16" s="7"/>
      <c r="AH16" s="119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</row>
    <row r="17" spans="1:104" s="10" customFormat="1" ht="15.6" x14ac:dyDescent="0.3">
      <c r="A17" s="44">
        <f>K17</f>
        <v>169</v>
      </c>
      <c r="B17" s="72" t="e">
        <f>IF($J17="DNF",0,VLOOKUP($K17,#REF!,8,0))</f>
        <v>#REF!</v>
      </c>
      <c r="C17" s="72" t="e">
        <f>IF($J17="DNF",0,VLOOKUP($K17,#REF!,9,0))</f>
        <v>#REF!</v>
      </c>
      <c r="D17" s="44" t="e">
        <f>IF(B17="X",VLOOKUP('Race 3'!$F17,#REF!,2,0),0)</f>
        <v>#REF!</v>
      </c>
      <c r="E17" s="44" t="e">
        <f>IF(C17="X",VLOOKUP('Race 3'!$G17,#REF!,2,0),0)</f>
        <v>#REF!</v>
      </c>
      <c r="F17" s="44">
        <f>COUNTIF($B$15:B17,"X")</f>
        <v>0</v>
      </c>
      <c r="G17" s="44">
        <f>COUNTIF($C$15:C17,"X")</f>
        <v>0</v>
      </c>
      <c r="H17"/>
      <c r="I17"/>
      <c r="J17" s="64">
        <v>3</v>
      </c>
      <c r="K17" s="24">
        <v>169</v>
      </c>
      <c r="L17" s="2" t="e">
        <f>VLOOKUP($K17,#REF!,2,0)</f>
        <v>#REF!</v>
      </c>
      <c r="M17" s="2" t="e">
        <f>VLOOKUP($K17,#REF!,3,0)</f>
        <v>#REF!</v>
      </c>
      <c r="N17" s="2" t="e">
        <f>VLOOKUP($K17,#REF!,4,0)</f>
        <v>#REF!</v>
      </c>
      <c r="O17" s="23" t="e">
        <f>VLOOKUP($K17,#REF!,5,0)</f>
        <v>#REF!</v>
      </c>
      <c r="P17" s="23" t="e">
        <f>VLOOKUP($K17,#REF!,6,0)</f>
        <v>#REF!</v>
      </c>
      <c r="Q17" s="2" t="e">
        <f>VLOOKUP($K17,#REF!,7,0)</f>
        <v>#REF!</v>
      </c>
      <c r="R17" s="6">
        <f t="shared" si="1"/>
        <v>13.478999999999999</v>
      </c>
      <c r="S17" s="76">
        <f t="shared" si="2"/>
        <v>14.477</v>
      </c>
      <c r="T17" s="73">
        <f t="shared" si="3"/>
        <v>7.4041100971882268E-2</v>
      </c>
      <c r="U17" s="80">
        <f t="shared" si="4"/>
        <v>14.984999999999999</v>
      </c>
      <c r="V17" s="7">
        <v>14.477</v>
      </c>
      <c r="W17" s="7">
        <v>13.478999999999999</v>
      </c>
      <c r="X17" s="7">
        <v>14.984999999999999</v>
      </c>
      <c r="Y17" s="7">
        <v>15.055</v>
      </c>
      <c r="Z17" s="7"/>
      <c r="AA17" s="7"/>
      <c r="AB17" s="7"/>
      <c r="AC17" s="7"/>
      <c r="AD17" s="7"/>
      <c r="AE17" s="7"/>
      <c r="AF17" s="20"/>
      <c r="AG17" s="20"/>
      <c r="AH17" s="122"/>
      <c r="AI17" s="16"/>
      <c r="AJ17" s="16"/>
      <c r="AK17" s="16"/>
      <c r="AL17" s="16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</row>
    <row r="18" spans="1:104" s="3" customFormat="1" ht="15.6" x14ac:dyDescent="0.3">
      <c r="A18" s="43"/>
      <c r="B18" s="43"/>
      <c r="C18" s="43"/>
      <c r="D18" s="43"/>
      <c r="E18" s="43"/>
      <c r="F18" s="43"/>
      <c r="G18" s="43"/>
      <c r="H18"/>
      <c r="I18"/>
      <c r="J18" s="185"/>
      <c r="K18" s="155"/>
      <c r="L18" s="155"/>
      <c r="M18" s="155"/>
      <c r="N18" s="154"/>
      <c r="O18" s="153"/>
      <c r="P18" s="153"/>
      <c r="Q18" s="154"/>
      <c r="R18" s="154"/>
      <c r="S18" s="186"/>
      <c r="T18" s="154"/>
      <c r="U18" s="187"/>
      <c r="V18" s="186"/>
      <c r="W18" s="154"/>
      <c r="X18" s="154"/>
      <c r="Y18" s="152"/>
      <c r="Z18" s="152"/>
      <c r="AA18" s="152"/>
      <c r="AB18" s="152"/>
      <c r="AC18" s="152"/>
      <c r="AD18" s="152"/>
      <c r="AE18" s="152"/>
      <c r="AF18" s="152"/>
      <c r="AG18" s="152"/>
      <c r="AH18" s="188"/>
      <c r="AI18" s="13"/>
      <c r="AJ18" s="13"/>
      <c r="AK18" s="13"/>
      <c r="AL18" s="13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/>
    </row>
    <row r="19" spans="1:104" s="10" customFormat="1" ht="15.6" x14ac:dyDescent="0.3">
      <c r="A19" s="44">
        <f>K19</f>
        <v>226</v>
      </c>
      <c r="B19" s="72" t="e">
        <f>IF($J19="DNF",0,VLOOKUP($K19,#REF!,8,0))</f>
        <v>#REF!</v>
      </c>
      <c r="C19" s="72" t="e">
        <f>IF($J19="DNF",0,VLOOKUP($K19,#REF!,9,0))</f>
        <v>#REF!</v>
      </c>
      <c r="D19" s="44" t="e">
        <f>IF(B19="X",VLOOKUP('Race 3'!$F19,#REF!,2,0),0)</f>
        <v>#REF!</v>
      </c>
      <c r="E19" s="44" t="e">
        <f>IF(C19="X",VLOOKUP('Race 3'!$G19,#REF!,2,0),0)</f>
        <v>#REF!</v>
      </c>
      <c r="F19" s="44">
        <f>COUNTIF($B$19:B19,"X")</f>
        <v>0</v>
      </c>
      <c r="G19" s="44">
        <f>COUNTIF($C$19:C19,"X")</f>
        <v>0</v>
      </c>
      <c r="H19"/>
      <c r="I19"/>
      <c r="J19" s="64">
        <v>1</v>
      </c>
      <c r="K19" s="31">
        <v>226</v>
      </c>
      <c r="L19" s="2" t="e">
        <f>VLOOKUP($K19,#REF!,2,0)</f>
        <v>#REF!</v>
      </c>
      <c r="M19" s="2" t="e">
        <f>VLOOKUP($K19,#REF!,3,0)</f>
        <v>#REF!</v>
      </c>
      <c r="N19" s="2" t="e">
        <f>VLOOKUP($K19,#REF!,4,0)</f>
        <v>#REF!</v>
      </c>
      <c r="O19" s="23" t="e">
        <f>VLOOKUP($K19,#REF!,5,0)</f>
        <v>#REF!</v>
      </c>
      <c r="P19" s="23" t="e">
        <f>VLOOKUP($K19,#REF!,6,0)</f>
        <v>#REF!</v>
      </c>
      <c r="Q19" s="2" t="e">
        <f>VLOOKUP($K19,#REF!,7,0)</f>
        <v>#REF!</v>
      </c>
      <c r="R19" s="6">
        <f t="shared" si="1"/>
        <v>11.984999999999999</v>
      </c>
      <c r="S19" s="76">
        <f>IF(ISERROR(SMALL(V19:AH19,2)),"DNF",SMALL(V19:AH19,2))</f>
        <v>12.07</v>
      </c>
      <c r="T19" s="73">
        <f>(S19-R19)/R19</f>
        <v>7.0921985815603555E-3</v>
      </c>
      <c r="U19" s="80">
        <f>IF(ISERROR(SMALL(V19:AH19,3)),"DNF",SMALL(V19:AH19,3))</f>
        <v>12.432</v>
      </c>
      <c r="V19" s="7">
        <v>12.432</v>
      </c>
      <c r="W19" s="7" t="s">
        <v>108</v>
      </c>
      <c r="X19" s="7" t="s">
        <v>108</v>
      </c>
      <c r="Y19" s="7">
        <v>11.984999999999999</v>
      </c>
      <c r="Z19" s="7">
        <v>12.07</v>
      </c>
      <c r="AA19" s="7"/>
      <c r="AB19" s="7"/>
      <c r="AC19" s="7"/>
      <c r="AD19" s="7"/>
      <c r="AE19" s="7"/>
      <c r="AF19" s="20"/>
      <c r="AG19" s="20"/>
      <c r="AH19" s="121"/>
      <c r="AI19" s="14"/>
      <c r="AJ19" s="14"/>
      <c r="AK19" s="14"/>
      <c r="AL19" s="14"/>
      <c r="AM19" s="11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/>
    </row>
    <row r="20" spans="1:104" s="10" customFormat="1" ht="15.6" x14ac:dyDescent="0.3">
      <c r="A20" s="44">
        <f>K20</f>
        <v>238</v>
      </c>
      <c r="B20" s="72" t="e">
        <f>IF($J20="DNF",0,VLOOKUP($K20,#REF!,8,0))</f>
        <v>#REF!</v>
      </c>
      <c r="C20" s="72" t="e">
        <f>IF($J20="DNF",0,VLOOKUP($K20,#REF!,9,0))</f>
        <v>#REF!</v>
      </c>
      <c r="D20" s="44" t="e">
        <f>IF(B20="X",VLOOKUP('Race 3'!$F20,#REF!,2,0),0)</f>
        <v>#REF!</v>
      </c>
      <c r="E20" s="44" t="e">
        <f>IF(C20="X",VLOOKUP('Race 3'!$G20,#REF!,2,0),0)</f>
        <v>#REF!</v>
      </c>
      <c r="F20" s="44">
        <f>COUNTIF($B$19:B20,"X")</f>
        <v>0</v>
      </c>
      <c r="G20" s="44">
        <f>COUNTIF($C$19:C20,"X")</f>
        <v>0</v>
      </c>
      <c r="H20"/>
      <c r="I20"/>
      <c r="J20" s="64">
        <v>2</v>
      </c>
      <c r="K20" s="31">
        <v>238</v>
      </c>
      <c r="L20" s="2" t="e">
        <f>VLOOKUP($K20,#REF!,2,0)</f>
        <v>#REF!</v>
      </c>
      <c r="M20" s="2" t="e">
        <f>VLOOKUP($K20,#REF!,3,0)</f>
        <v>#REF!</v>
      </c>
      <c r="N20" s="2" t="e">
        <f>VLOOKUP($K20,#REF!,4,0)</f>
        <v>#REF!</v>
      </c>
      <c r="O20" s="23" t="e">
        <f>VLOOKUP($K20,#REF!,5,0)</f>
        <v>#REF!</v>
      </c>
      <c r="P20" s="23" t="e">
        <f>VLOOKUP($K20,#REF!,6,0)</f>
        <v>#REF!</v>
      </c>
      <c r="Q20" s="2" t="e">
        <f>VLOOKUP($K20,#REF!,7,0)</f>
        <v>#REF!</v>
      </c>
      <c r="R20" s="6">
        <f t="shared" si="1"/>
        <v>12.847</v>
      </c>
      <c r="S20" s="76">
        <f>IF(ISERROR(SMALL(V20:AH20,2)),"DNF",SMALL(V20:AH20,2))</f>
        <v>12.871</v>
      </c>
      <c r="T20" s="73">
        <f>(S20-R20)/R20</f>
        <v>1.8681404218884494E-3</v>
      </c>
      <c r="U20" s="80">
        <f>IF(ISERROR(SMALL(V20:AH20,3)),"DNF",SMALL(V20:AH20,3))</f>
        <v>13.172000000000001</v>
      </c>
      <c r="V20" s="7" t="s">
        <v>108</v>
      </c>
      <c r="W20" s="7">
        <v>13.172000000000001</v>
      </c>
      <c r="X20" s="7">
        <v>12.871</v>
      </c>
      <c r="Y20" s="7">
        <v>12.847</v>
      </c>
      <c r="Z20" s="7"/>
      <c r="AA20" s="7"/>
      <c r="AB20" s="7"/>
      <c r="AC20" s="7"/>
      <c r="AD20" s="7"/>
      <c r="AE20" s="7"/>
      <c r="AF20" s="20"/>
      <c r="AG20" s="20"/>
      <c r="AH20" s="121"/>
      <c r="AI20" s="14"/>
      <c r="AJ20" s="14"/>
      <c r="AK20" s="14"/>
      <c r="AL20" s="14"/>
      <c r="AM20" s="11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/>
    </row>
    <row r="21" spans="1:104" s="10" customFormat="1" ht="15.6" x14ac:dyDescent="0.3">
      <c r="A21" s="44">
        <f>K21</f>
        <v>13</v>
      </c>
      <c r="B21" s="72" t="e">
        <f>IF($J21="DNF",0,VLOOKUP($K21,#REF!,8,0))</f>
        <v>#REF!</v>
      </c>
      <c r="C21" s="72" t="e">
        <f>IF($J21="DNF",0,VLOOKUP($K21,#REF!,9,0))</f>
        <v>#REF!</v>
      </c>
      <c r="D21" s="44" t="e">
        <f>IF(B21="X",VLOOKUP('Race 3'!$F21,#REF!,2,0),0)</f>
        <v>#REF!</v>
      </c>
      <c r="E21" s="44" t="e">
        <f>IF(C21="X",VLOOKUP('Race 3'!$G21,#REF!,2,0),0)</f>
        <v>#REF!</v>
      </c>
      <c r="F21" s="44">
        <f>COUNTIF($B$19:B21,"X")</f>
        <v>0</v>
      </c>
      <c r="G21" s="44">
        <f>COUNTIF($C$19:C21,"X")</f>
        <v>0</v>
      </c>
      <c r="H21"/>
      <c r="I21"/>
      <c r="J21" s="64">
        <v>3</v>
      </c>
      <c r="K21" s="31">
        <v>13</v>
      </c>
      <c r="L21" s="2" t="e">
        <f>VLOOKUP($K21,#REF!,2,0)</f>
        <v>#REF!</v>
      </c>
      <c r="M21" s="2" t="e">
        <f>VLOOKUP($K21,#REF!,3,0)</f>
        <v>#REF!</v>
      </c>
      <c r="N21" s="2" t="e">
        <f>VLOOKUP($K21,#REF!,4,0)</f>
        <v>#REF!</v>
      </c>
      <c r="O21" s="23" t="e">
        <f>VLOOKUP($K21,#REF!,5,0)</f>
        <v>#REF!</v>
      </c>
      <c r="P21" s="23" t="e">
        <f>VLOOKUP($K21,#REF!,6,0)</f>
        <v>#REF!</v>
      </c>
      <c r="Q21" s="2" t="e">
        <f>VLOOKUP($K21,#REF!,7,0)</f>
        <v>#REF!</v>
      </c>
      <c r="R21" s="6">
        <f t="shared" ref="R21" si="9">IF(ISERROR(SMALL(V21:AH21,1)),"DNF",SMALL(V21:AH21,1))</f>
        <v>12.956</v>
      </c>
      <c r="S21" s="76">
        <f>IF(ISERROR(SMALL(V21:AH21,2)),"DNF",SMALL(V21:AH21,2))</f>
        <v>12.958</v>
      </c>
      <c r="T21" s="73">
        <f>(S21-R21)/R21</f>
        <v>1.5436863229396943E-4</v>
      </c>
      <c r="U21" s="80">
        <f>IF(ISERROR(SMALL(V21:AH21,3)),"DNF",SMALL(V21:AH21,3))</f>
        <v>13.012</v>
      </c>
      <c r="V21" s="7">
        <v>12.958</v>
      </c>
      <c r="W21" s="7">
        <v>13.1</v>
      </c>
      <c r="X21" s="7">
        <v>13.223000000000001</v>
      </c>
      <c r="Y21" s="7">
        <v>12.956</v>
      </c>
      <c r="Z21" s="7">
        <v>13.151</v>
      </c>
      <c r="AA21" s="7">
        <v>13.234</v>
      </c>
      <c r="AB21" s="7">
        <v>13.234</v>
      </c>
      <c r="AC21" s="7">
        <v>13.34</v>
      </c>
      <c r="AD21" s="7">
        <v>13.224</v>
      </c>
      <c r="AE21" s="7">
        <v>13.012</v>
      </c>
      <c r="AF21" s="20"/>
      <c r="AG21" s="20"/>
      <c r="AH21" s="121"/>
      <c r="AI21" s="14"/>
      <c r="AJ21" s="14"/>
      <c r="AK21" s="14"/>
      <c r="AL21" s="14"/>
      <c r="AM21" s="11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/>
    </row>
    <row r="22" spans="1:104" s="10" customFormat="1" ht="15.6" x14ac:dyDescent="0.3">
      <c r="A22" s="44">
        <f>K22</f>
        <v>73</v>
      </c>
      <c r="B22" s="72" t="e">
        <f>IF($J22="DNF",0,VLOOKUP($K22,#REF!,8,0))</f>
        <v>#REF!</v>
      </c>
      <c r="C22" s="72" t="e">
        <f>IF($J22="DNF",0,VLOOKUP($K22,#REF!,9,0))</f>
        <v>#REF!</v>
      </c>
      <c r="D22" s="44" t="e">
        <f>IF(B22="X",VLOOKUP('Race 3'!$F22,#REF!,2,0),0)</f>
        <v>#REF!</v>
      </c>
      <c r="E22" s="44" t="e">
        <f>IF(C22="X",VLOOKUP('Race 3'!$G22,#REF!,2,0),0)</f>
        <v>#REF!</v>
      </c>
      <c r="F22" s="44">
        <f>COUNTIF($B$19:B22,"X")</f>
        <v>0</v>
      </c>
      <c r="G22" s="44">
        <f>COUNTIF($C$19:C22,"X")</f>
        <v>0</v>
      </c>
      <c r="H22"/>
      <c r="I22"/>
      <c r="J22" s="64">
        <v>4</v>
      </c>
      <c r="K22" s="29">
        <v>73</v>
      </c>
      <c r="L22" s="2" t="e">
        <f>VLOOKUP($K22,#REF!,2,0)</f>
        <v>#REF!</v>
      </c>
      <c r="M22" s="2" t="e">
        <f>VLOOKUP($K22,#REF!,3,0)</f>
        <v>#REF!</v>
      </c>
      <c r="N22" s="2" t="e">
        <f>VLOOKUP($K22,#REF!,4,0)</f>
        <v>#REF!</v>
      </c>
      <c r="O22" s="23" t="e">
        <f>VLOOKUP($K22,#REF!,5,0)</f>
        <v>#REF!</v>
      </c>
      <c r="P22" s="23" t="e">
        <f>VLOOKUP($K22,#REF!,6,0)</f>
        <v>#REF!</v>
      </c>
      <c r="Q22" s="2" t="e">
        <f>VLOOKUP($K22,#REF!,7,0)</f>
        <v>#REF!</v>
      </c>
      <c r="R22" s="6">
        <f t="shared" si="1"/>
        <v>13.632999999999999</v>
      </c>
      <c r="S22" s="76">
        <f t="shared" si="2"/>
        <v>14.006</v>
      </c>
      <c r="T22" s="73">
        <f t="shared" si="3"/>
        <v>2.7360082153597972E-2</v>
      </c>
      <c r="U22" s="80">
        <f t="shared" si="4"/>
        <v>14.502000000000001</v>
      </c>
      <c r="V22" s="7" t="s">
        <v>108</v>
      </c>
      <c r="W22" s="7">
        <v>14.006</v>
      </c>
      <c r="X22" s="7">
        <v>14.502000000000001</v>
      </c>
      <c r="Y22" s="7">
        <v>13.632999999999999</v>
      </c>
      <c r="Z22" s="7"/>
      <c r="AA22" s="7"/>
      <c r="AB22" s="7"/>
      <c r="AC22" s="7"/>
      <c r="AD22" s="7"/>
      <c r="AE22" s="7"/>
      <c r="AF22" s="7"/>
      <c r="AG22" s="7"/>
      <c r="AH22" s="7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/>
    </row>
    <row r="23" spans="1:104" s="3" customFormat="1" ht="15.6" x14ac:dyDescent="0.3">
      <c r="A23" s="44">
        <f>K23</f>
        <v>130</v>
      </c>
      <c r="B23" s="72" t="e">
        <f>IF($J23="DNF",0,VLOOKUP($K23,#REF!,8,0))</f>
        <v>#REF!</v>
      </c>
      <c r="C23" s="72" t="e">
        <f>IF($J23="DNF",0,VLOOKUP($K23,#REF!,9,0))</f>
        <v>#REF!</v>
      </c>
      <c r="D23" s="44" t="e">
        <f>IF(B23="X",VLOOKUP('Race 3'!$F23,#REF!,2,0),0)</f>
        <v>#REF!</v>
      </c>
      <c r="E23" s="44" t="e">
        <f>IF(C23="X",VLOOKUP('Race 3'!$G23,#REF!,2,0),0)</f>
        <v>#REF!</v>
      </c>
      <c r="F23" s="44">
        <f>COUNTIF($B$19:B23,"X")</f>
        <v>0</v>
      </c>
      <c r="G23" s="44">
        <f>COUNTIF($C$19:C23,"X")</f>
        <v>0</v>
      </c>
      <c r="H23"/>
      <c r="I23"/>
      <c r="J23" s="64">
        <v>5</v>
      </c>
      <c r="K23" s="29">
        <v>130</v>
      </c>
      <c r="L23" s="2" t="e">
        <f>VLOOKUP($K23,#REF!,2,0)</f>
        <v>#REF!</v>
      </c>
      <c r="M23" s="2" t="e">
        <f>VLOOKUP($K23,#REF!,3,0)</f>
        <v>#REF!</v>
      </c>
      <c r="N23" s="2" t="e">
        <f>VLOOKUP($K23,#REF!,4,0)</f>
        <v>#REF!</v>
      </c>
      <c r="O23" s="23" t="e">
        <f>VLOOKUP($K23,#REF!,5,0)</f>
        <v>#REF!</v>
      </c>
      <c r="P23" s="23" t="e">
        <f>VLOOKUP($K23,#REF!,6,0)</f>
        <v>#REF!</v>
      </c>
      <c r="Q23" s="2" t="e">
        <f>VLOOKUP($K23,#REF!,7,0)</f>
        <v>#REF!</v>
      </c>
      <c r="R23" s="6">
        <f t="shared" si="1"/>
        <v>14.436999999999999</v>
      </c>
      <c r="S23" s="76">
        <f t="shared" si="2"/>
        <v>14.529</v>
      </c>
      <c r="T23" s="73">
        <f t="shared" si="3"/>
        <v>6.3725150654568487E-3</v>
      </c>
      <c r="U23" s="80">
        <f t="shared" si="4"/>
        <v>14.535</v>
      </c>
      <c r="V23" s="7">
        <v>14.584</v>
      </c>
      <c r="W23" s="7">
        <v>14.917999999999999</v>
      </c>
      <c r="X23" s="7">
        <v>14.529</v>
      </c>
      <c r="Y23" s="7">
        <v>14.436999999999999</v>
      </c>
      <c r="Z23" s="7">
        <v>14.704000000000001</v>
      </c>
      <c r="AA23" s="7">
        <v>14.535</v>
      </c>
      <c r="AB23" s="7">
        <v>14.913</v>
      </c>
      <c r="AC23" s="7">
        <v>14.542999999999999</v>
      </c>
      <c r="AD23" s="7"/>
      <c r="AE23" s="7"/>
      <c r="AF23" s="7"/>
      <c r="AG23" s="7"/>
      <c r="AH23" s="38"/>
      <c r="AI23" s="11"/>
      <c r="AJ23" s="11"/>
      <c r="AK23" s="11"/>
      <c r="AL23" s="11"/>
      <c r="AM23" s="11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/>
    </row>
    <row r="24" spans="1:104" s="3" customFormat="1" ht="15.6" x14ac:dyDescent="0.3">
      <c r="A24" s="43"/>
      <c r="B24" s="43"/>
      <c r="C24" s="43"/>
      <c r="D24" s="43"/>
      <c r="E24" s="43"/>
      <c r="F24" s="43"/>
      <c r="G24" s="43"/>
      <c r="H24"/>
      <c r="I24"/>
      <c r="J24" s="185"/>
      <c r="K24" s="155"/>
      <c r="L24" s="155"/>
      <c r="M24" s="155"/>
      <c r="N24" s="154"/>
      <c r="O24" s="153"/>
      <c r="P24" s="153"/>
      <c r="Q24" s="154"/>
      <c r="R24" s="154"/>
      <c r="S24" s="186"/>
      <c r="T24" s="154"/>
      <c r="U24" s="187"/>
      <c r="V24" s="186"/>
      <c r="W24" s="154"/>
      <c r="X24" s="154"/>
      <c r="Y24" s="152"/>
      <c r="Z24" s="152"/>
      <c r="AA24" s="152"/>
      <c r="AB24" s="152"/>
      <c r="AC24" s="152"/>
      <c r="AD24" s="152"/>
      <c r="AE24" s="152"/>
      <c r="AF24" s="152"/>
      <c r="AG24" s="152"/>
      <c r="AH24" s="188"/>
      <c r="AI24" s="13"/>
      <c r="AJ24" s="13"/>
      <c r="AK24" s="13"/>
      <c r="AL24" s="13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/>
    </row>
    <row r="25" spans="1:104" ht="15.6" x14ac:dyDescent="0.3">
      <c r="A25" s="44">
        <f>K25</f>
        <v>232</v>
      </c>
      <c r="B25" s="72">
        <f>IF($J25="DNF",0,VLOOKUP($K25,#REF!,8,0))</f>
        <v>0</v>
      </c>
      <c r="C25" s="72">
        <f>IF($J25="DNF",0,VLOOKUP($K25,#REF!,9,0))</f>
        <v>0</v>
      </c>
      <c r="D25" s="44">
        <f>IF(B25="X",VLOOKUP('Race 3'!$F25,#REF!,2,0),0)</f>
        <v>0</v>
      </c>
      <c r="E25" s="44">
        <f>IF(C25="X",VLOOKUP('Race 3'!$G25,#REF!,2,0),0)</f>
        <v>0</v>
      </c>
      <c r="F25" s="44">
        <f>COUNTIF($B$22:B25,"X")</f>
        <v>0</v>
      </c>
      <c r="G25" s="44">
        <f>COUNTIF($C$22:C25,"X")</f>
        <v>0</v>
      </c>
      <c r="J25" s="64" t="s">
        <v>121</v>
      </c>
      <c r="K25" s="31">
        <v>232</v>
      </c>
      <c r="L25" s="2" t="e">
        <f>VLOOKUP($K25,#REF!,2,0)</f>
        <v>#REF!</v>
      </c>
      <c r="M25" s="2" t="e">
        <f>VLOOKUP($K25,#REF!,3,0)</f>
        <v>#REF!</v>
      </c>
      <c r="N25" s="2" t="e">
        <f>VLOOKUP($K25,#REF!,4,0)</f>
        <v>#REF!</v>
      </c>
      <c r="O25" s="23" t="e">
        <f>VLOOKUP($K25,#REF!,5,0)</f>
        <v>#REF!</v>
      </c>
      <c r="P25" s="23" t="e">
        <f>VLOOKUP($K25,#REF!,6,0)</f>
        <v>#REF!</v>
      </c>
      <c r="Q25" s="2" t="e">
        <f>VLOOKUP($K25,#REF!,7,0)</f>
        <v>#REF!</v>
      </c>
      <c r="R25" s="6">
        <f t="shared" si="1"/>
        <v>15.715</v>
      </c>
      <c r="S25" s="76" t="str">
        <f t="shared" si="2"/>
        <v>DNF</v>
      </c>
      <c r="T25" s="73" t="e">
        <f t="shared" si="3"/>
        <v>#VALUE!</v>
      </c>
      <c r="U25" s="80" t="str">
        <f t="shared" si="4"/>
        <v>DNF</v>
      </c>
      <c r="V25" s="7">
        <v>15.715</v>
      </c>
      <c r="W25" s="7"/>
      <c r="X25" s="7"/>
      <c r="Y25" s="7"/>
      <c r="Z25" s="5"/>
      <c r="AA25" s="5"/>
      <c r="AB25" s="5"/>
      <c r="AC25" s="5"/>
      <c r="AD25" s="5"/>
      <c r="AE25" s="5"/>
      <c r="AF25" s="5"/>
      <c r="AG25" s="5"/>
      <c r="AH25" s="38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4" s="3" customFormat="1" ht="15.6" x14ac:dyDescent="0.3">
      <c r="A26" s="43"/>
      <c r="B26" s="43"/>
      <c r="C26" s="43"/>
      <c r="D26" s="43"/>
      <c r="E26" s="43"/>
      <c r="F26" s="43"/>
      <c r="G26" s="43"/>
      <c r="H26"/>
      <c r="I26"/>
      <c r="J26" s="185"/>
      <c r="K26" s="155"/>
      <c r="L26" s="155"/>
      <c r="M26" s="155"/>
      <c r="N26" s="154"/>
      <c r="O26" s="153"/>
      <c r="P26" s="153"/>
      <c r="Q26" s="154"/>
      <c r="R26" s="154"/>
      <c r="S26" s="186"/>
      <c r="T26" s="154"/>
      <c r="U26" s="187"/>
      <c r="V26" s="186"/>
      <c r="W26" s="154"/>
      <c r="X26" s="154"/>
      <c r="Y26" s="152"/>
      <c r="Z26" s="152"/>
      <c r="AA26" s="152"/>
      <c r="AB26" s="152"/>
      <c r="AC26" s="152"/>
      <c r="AD26" s="152"/>
      <c r="AE26" s="152"/>
      <c r="AF26" s="152"/>
      <c r="AG26" s="152"/>
      <c r="AH26" s="188"/>
      <c r="AI26" s="13"/>
      <c r="AJ26" s="13"/>
      <c r="AK26" s="13"/>
      <c r="AL26" s="13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/>
    </row>
    <row r="27" spans="1:104" ht="15.6" x14ac:dyDescent="0.3">
      <c r="A27" s="44">
        <f>K27</f>
        <v>233</v>
      </c>
      <c r="B27" s="72" t="e">
        <f>IF($J27="DNF",0,VLOOKUP($K27,#REF!,8,0))</f>
        <v>#REF!</v>
      </c>
      <c r="C27" s="72" t="e">
        <f>IF($J27="DNF",0,VLOOKUP($K27,#REF!,9,0))</f>
        <v>#REF!</v>
      </c>
      <c r="D27" s="44" t="e">
        <f>IF(B27="X",VLOOKUP('Race 3'!$F27,#REF!,2,0),0)</f>
        <v>#REF!</v>
      </c>
      <c r="E27" s="44" t="e">
        <f>IF(C27="X",VLOOKUP('Race 3'!$G27,#REF!,2,0),0)</f>
        <v>#REF!</v>
      </c>
      <c r="F27" s="44">
        <f>COUNTIF($B$27:B27,"X")</f>
        <v>0</v>
      </c>
      <c r="G27" s="44">
        <f>COUNTIF($C$27:C27,"X")</f>
        <v>0</v>
      </c>
      <c r="J27" s="64">
        <v>1</v>
      </c>
      <c r="K27" s="31">
        <v>233</v>
      </c>
      <c r="L27" s="2" t="e">
        <f>VLOOKUP($K27,#REF!,2,0)</f>
        <v>#REF!</v>
      </c>
      <c r="M27" s="2" t="e">
        <f>VLOOKUP($K27,#REF!,3,0)</f>
        <v>#REF!</v>
      </c>
      <c r="N27" s="2" t="e">
        <f>VLOOKUP($K27,#REF!,4,0)</f>
        <v>#REF!</v>
      </c>
      <c r="O27" s="23" t="e">
        <f>VLOOKUP($K27,#REF!,5,0)</f>
        <v>#REF!</v>
      </c>
      <c r="P27" s="23" t="e">
        <f>VLOOKUP($K27,#REF!,6,0)</f>
        <v>#REF!</v>
      </c>
      <c r="Q27" s="2" t="e">
        <f>VLOOKUP($K27,#REF!,7,0)</f>
        <v>#REF!</v>
      </c>
      <c r="R27" s="6">
        <f t="shared" ref="R27" si="10">IF(ISERROR(SMALL(V27:AH27,1)),"DNF",SMALL(V27:AH27,1))</f>
        <v>11.656000000000001</v>
      </c>
      <c r="S27" s="76">
        <f t="shared" ref="S27" si="11">IF(ISERROR(SMALL(V27:AH27,2)),"DNF",SMALL(V27:AH27,2))</f>
        <v>12.193</v>
      </c>
      <c r="T27" s="73">
        <f t="shared" ref="T27" si="12">(S27-R27)/R27</f>
        <v>4.6070693205216111E-2</v>
      </c>
      <c r="U27" s="80">
        <f t="shared" ref="U27" si="13">IF(ISERROR(SMALL(V27:AH27,3)),"DNF",SMALL(V27:AH27,3))</f>
        <v>12.499000000000001</v>
      </c>
      <c r="V27" s="7" t="s">
        <v>108</v>
      </c>
      <c r="W27" s="7">
        <v>12.499000000000001</v>
      </c>
      <c r="X27" s="7">
        <v>12.5</v>
      </c>
      <c r="Y27" s="7">
        <v>12.968</v>
      </c>
      <c r="Z27" s="7">
        <v>12.193</v>
      </c>
      <c r="AA27" s="7">
        <v>11.656000000000001</v>
      </c>
      <c r="AB27" s="7"/>
      <c r="AC27" s="7"/>
      <c r="AD27" s="7"/>
      <c r="AE27" s="7"/>
      <c r="AF27" s="7"/>
      <c r="AG27" s="5"/>
      <c r="AH27" s="38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4" ht="15.6" x14ac:dyDescent="0.3">
      <c r="A28" s="44">
        <f>K28</f>
        <v>42</v>
      </c>
      <c r="B28" s="72" t="e">
        <f>IF($J28="DNF",0,VLOOKUP($K28,#REF!,8,0))</f>
        <v>#REF!</v>
      </c>
      <c r="C28" s="72" t="e">
        <f>IF($J28="DNF",0,VLOOKUP($K28,#REF!,9,0))</f>
        <v>#REF!</v>
      </c>
      <c r="D28" s="44" t="e">
        <f>IF(B28="X",VLOOKUP('Race 3'!$F28,#REF!,2,0),0)</f>
        <v>#REF!</v>
      </c>
      <c r="E28" s="44" t="e">
        <f>IF(C28="X",VLOOKUP('Race 3'!$G28,#REF!,2,0),0)</f>
        <v>#REF!</v>
      </c>
      <c r="F28" s="44">
        <f>COUNTIF($B$27:B28,"X")</f>
        <v>0</v>
      </c>
      <c r="G28" s="44">
        <f>COUNTIF($C$27:C28,"X")</f>
        <v>0</v>
      </c>
      <c r="J28" s="64">
        <v>2</v>
      </c>
      <c r="K28" s="24">
        <v>42</v>
      </c>
      <c r="L28" s="2" t="e">
        <f>VLOOKUP($K28,#REF!,2,0)</f>
        <v>#REF!</v>
      </c>
      <c r="M28" s="2" t="e">
        <f>VLOOKUP($K28,#REF!,3,0)</f>
        <v>#REF!</v>
      </c>
      <c r="N28" s="2" t="e">
        <f>VLOOKUP($K28,#REF!,4,0)</f>
        <v>#REF!</v>
      </c>
      <c r="O28" s="23" t="e">
        <f>VLOOKUP($K28,#REF!,5,0)</f>
        <v>#REF!</v>
      </c>
      <c r="P28" s="23" t="e">
        <f>VLOOKUP($K28,#REF!,6,0)</f>
        <v>#REF!</v>
      </c>
      <c r="Q28" s="2" t="e">
        <f>VLOOKUP($K28,#REF!,7,0)</f>
        <v>#REF!</v>
      </c>
      <c r="R28" s="6">
        <f t="shared" ref="R28:R35" si="14">IF(ISERROR(SMALL(V28:AH28,1)),"DNF",SMALL(V28:AH28,1))</f>
        <v>12.222</v>
      </c>
      <c r="S28" s="76">
        <f t="shared" ref="S28:S35" si="15">IF(ISERROR(SMALL(V28:AH28,2)),"DNF",SMALL(V28:AH28,2))</f>
        <v>12.254</v>
      </c>
      <c r="T28" s="73">
        <f t="shared" ref="T28:T35" si="16">(S28-R28)/R28</f>
        <v>2.6182294223531361E-3</v>
      </c>
      <c r="U28" s="80">
        <f t="shared" ref="U28:U35" si="17">IF(ISERROR(SMALL(V28:AH28,3)),"DNF",SMALL(V28:AH28,3))</f>
        <v>12.37</v>
      </c>
      <c r="V28" s="5">
        <v>12.599</v>
      </c>
      <c r="W28" s="5">
        <v>12.37</v>
      </c>
      <c r="X28" s="5">
        <v>20.428000000000001</v>
      </c>
      <c r="Y28" s="5">
        <v>12.74</v>
      </c>
      <c r="Z28" s="7">
        <v>12.391999999999999</v>
      </c>
      <c r="AA28" s="7">
        <v>13.121</v>
      </c>
      <c r="AB28" s="7">
        <v>12.395</v>
      </c>
      <c r="AC28" s="7">
        <v>12.945</v>
      </c>
      <c r="AD28" s="7">
        <v>13.547000000000001</v>
      </c>
      <c r="AE28" s="7">
        <v>12.222</v>
      </c>
      <c r="AF28" s="7">
        <v>12.254</v>
      </c>
      <c r="AG28" s="21"/>
      <c r="AH28" s="65"/>
      <c r="AM28"/>
    </row>
    <row r="29" spans="1:104" s="10" customFormat="1" ht="15.6" x14ac:dyDescent="0.3">
      <c r="A29" s="44">
        <f>K29</f>
        <v>27</v>
      </c>
      <c r="B29" s="72" t="e">
        <f>IF($J29="DNF",0,VLOOKUP($K29,#REF!,8,0))</f>
        <v>#REF!</v>
      </c>
      <c r="C29" s="72" t="e">
        <f>IF($J29="DNF",0,VLOOKUP($K29,#REF!,9,0))</f>
        <v>#REF!</v>
      </c>
      <c r="D29" s="44" t="e">
        <f>IF(B29="X",VLOOKUP('Race 3'!$F29,#REF!,2,0),0)</f>
        <v>#REF!</v>
      </c>
      <c r="E29" s="44" t="e">
        <f>IF(C29="X",VLOOKUP('Race 3'!$G29,#REF!,2,0),0)</f>
        <v>#REF!</v>
      </c>
      <c r="F29" s="44">
        <f>COUNTIF($B$27:B29,"X")</f>
        <v>0</v>
      </c>
      <c r="G29" s="44">
        <f>COUNTIF($C$27:C29,"X")</f>
        <v>0</v>
      </c>
      <c r="H29"/>
      <c r="I29"/>
      <c r="J29" s="64">
        <v>3</v>
      </c>
      <c r="K29" s="28">
        <v>27</v>
      </c>
      <c r="L29" s="2" t="e">
        <f>VLOOKUP($K29,#REF!,2,0)</f>
        <v>#REF!</v>
      </c>
      <c r="M29" s="2" t="e">
        <f>VLOOKUP($K29,#REF!,3,0)</f>
        <v>#REF!</v>
      </c>
      <c r="N29" s="2" t="e">
        <f>VLOOKUP($K29,#REF!,4,0)</f>
        <v>#REF!</v>
      </c>
      <c r="O29" s="23" t="e">
        <f>VLOOKUP($K29,#REF!,5,0)</f>
        <v>#REF!</v>
      </c>
      <c r="P29" s="23" t="e">
        <f>VLOOKUP($K29,#REF!,6,0)</f>
        <v>#REF!</v>
      </c>
      <c r="Q29" s="2" t="e">
        <f>VLOOKUP($K29,#REF!,7,0)</f>
        <v>#REF!</v>
      </c>
      <c r="R29" s="6">
        <f t="shared" si="14"/>
        <v>12.228</v>
      </c>
      <c r="S29" s="76">
        <f t="shared" si="15"/>
        <v>12.265000000000001</v>
      </c>
      <c r="T29" s="73">
        <f t="shared" si="16"/>
        <v>3.0258423290808645E-3</v>
      </c>
      <c r="U29" s="80">
        <f t="shared" si="17"/>
        <v>12.308</v>
      </c>
      <c r="V29" s="7">
        <v>12.523</v>
      </c>
      <c r="W29" s="7">
        <v>12.385</v>
      </c>
      <c r="X29" s="7">
        <v>12.381</v>
      </c>
      <c r="Y29" s="7">
        <v>12.265000000000001</v>
      </c>
      <c r="Z29" s="7">
        <v>12.228</v>
      </c>
      <c r="AA29" s="7">
        <v>12.742000000000001</v>
      </c>
      <c r="AB29" s="7">
        <v>12.308</v>
      </c>
      <c r="AC29" s="7"/>
      <c r="AD29" s="7"/>
      <c r="AE29" s="7"/>
      <c r="AF29" s="7"/>
      <c r="AG29" s="22"/>
      <c r="AH29" s="120"/>
      <c r="AI29" s="13"/>
      <c r="AJ29" s="13"/>
      <c r="AK29" s="13"/>
      <c r="AL29" s="13"/>
      <c r="AM29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</row>
    <row r="30" spans="1:104" ht="15.6" x14ac:dyDescent="0.3">
      <c r="A30" s="44">
        <f>K30</f>
        <v>230</v>
      </c>
      <c r="B30" s="72" t="e">
        <f>IF($J30="DNF",0,VLOOKUP($K30,#REF!,8,0))</f>
        <v>#REF!</v>
      </c>
      <c r="C30" s="72" t="e">
        <f>IF($J30="DNF",0,VLOOKUP($K30,#REF!,9,0))</f>
        <v>#REF!</v>
      </c>
      <c r="D30" s="44" t="e">
        <f>IF(B30="X",VLOOKUP('Race 3'!$F30,#REF!,2,0),0)</f>
        <v>#REF!</v>
      </c>
      <c r="E30" s="44" t="e">
        <f>IF(C30="X",VLOOKUP('Race 3'!$G30,#REF!,2,0),0)</f>
        <v>#REF!</v>
      </c>
      <c r="F30" s="44">
        <f>COUNTIF($B$27:B30,"X")</f>
        <v>0</v>
      </c>
      <c r="G30" s="44">
        <f>COUNTIF($C$27:C30,"X")</f>
        <v>0</v>
      </c>
      <c r="J30" s="64">
        <v>4</v>
      </c>
      <c r="K30" s="31">
        <v>230</v>
      </c>
      <c r="L30" s="2" t="e">
        <f>VLOOKUP($K30,#REF!,2,0)</f>
        <v>#REF!</v>
      </c>
      <c r="M30" s="2" t="e">
        <f>VLOOKUP($K30,#REF!,3,0)</f>
        <v>#REF!</v>
      </c>
      <c r="N30" s="2" t="e">
        <f>VLOOKUP($K30,#REF!,4,0)</f>
        <v>#REF!</v>
      </c>
      <c r="O30" s="23" t="e">
        <f>VLOOKUP($K30,#REF!,5,0)</f>
        <v>#REF!</v>
      </c>
      <c r="P30" s="23" t="e">
        <f>VLOOKUP($K30,#REF!,6,0)</f>
        <v>#REF!</v>
      </c>
      <c r="Q30" s="2" t="e">
        <f>VLOOKUP($K30,#REF!,7,0)</f>
        <v>#REF!</v>
      </c>
      <c r="R30" s="6">
        <f t="shared" si="14"/>
        <v>12.813000000000001</v>
      </c>
      <c r="S30" s="76">
        <f t="shared" si="15"/>
        <v>13.071999999999999</v>
      </c>
      <c r="T30" s="73">
        <f t="shared" si="16"/>
        <v>2.0213845313353511E-2</v>
      </c>
      <c r="U30" s="80">
        <f t="shared" si="17"/>
        <v>13.111000000000001</v>
      </c>
      <c r="V30" s="7">
        <v>13.111000000000001</v>
      </c>
      <c r="W30" s="7">
        <v>13.548999999999999</v>
      </c>
      <c r="X30" s="7">
        <v>12.813000000000001</v>
      </c>
      <c r="Y30" s="7">
        <v>13.071999999999999</v>
      </c>
      <c r="Z30" s="7">
        <v>14.44</v>
      </c>
      <c r="AA30" s="7"/>
      <c r="AB30" s="7"/>
      <c r="AC30" s="7"/>
      <c r="AD30" s="7"/>
      <c r="AE30" s="7"/>
      <c r="AF30" s="7"/>
      <c r="AG30" s="5"/>
      <c r="AH30" s="119"/>
      <c r="AM30"/>
      <c r="CZ30" s="25"/>
    </row>
    <row r="31" spans="1:104" ht="15.6" x14ac:dyDescent="0.3">
      <c r="A31" s="44">
        <f>K31</f>
        <v>240</v>
      </c>
      <c r="B31" s="72" t="e">
        <f>IF($J31="DNF",0,VLOOKUP($K31,#REF!,8,0))</f>
        <v>#REF!</v>
      </c>
      <c r="C31" s="72" t="e">
        <f>IF($J31="DNF",0,VLOOKUP($K31,#REF!,9,0))</f>
        <v>#REF!</v>
      </c>
      <c r="D31" s="44" t="e">
        <f>IF(B31="X",VLOOKUP('Race 3'!$F31,#REF!,2,0),0)</f>
        <v>#REF!</v>
      </c>
      <c r="E31" s="44" t="e">
        <f>IF(C31="X",VLOOKUP('Race 3'!$G31,#REF!,2,0),0)</f>
        <v>#REF!</v>
      </c>
      <c r="F31" s="44">
        <f>COUNTIF($B$27:B31,"X")</f>
        <v>0</v>
      </c>
      <c r="G31" s="44">
        <f>COUNTIF($C$27:C31,"X")</f>
        <v>0</v>
      </c>
      <c r="J31" s="64">
        <v>5</v>
      </c>
      <c r="K31" s="31">
        <v>240</v>
      </c>
      <c r="L31" s="2" t="e">
        <f>VLOOKUP($K31,#REF!,2,0)</f>
        <v>#REF!</v>
      </c>
      <c r="M31" s="2" t="e">
        <f>VLOOKUP($K31,#REF!,3,0)</f>
        <v>#REF!</v>
      </c>
      <c r="N31" s="2" t="e">
        <f>VLOOKUP($K31,#REF!,4,0)</f>
        <v>#REF!</v>
      </c>
      <c r="O31" s="23" t="e">
        <f>VLOOKUP($K31,#REF!,5,0)</f>
        <v>#REF!</v>
      </c>
      <c r="P31" s="23" t="e">
        <f>VLOOKUP($K31,#REF!,6,0)</f>
        <v>#REF!</v>
      </c>
      <c r="Q31" s="2" t="e">
        <f>VLOOKUP($K31,#REF!,7,0)</f>
        <v>#REF!</v>
      </c>
      <c r="R31" s="6">
        <f t="shared" si="14"/>
        <v>13.067</v>
      </c>
      <c r="S31" s="76">
        <f t="shared" si="15"/>
        <v>13.22</v>
      </c>
      <c r="T31" s="73">
        <f t="shared" si="16"/>
        <v>1.1708884977424082E-2</v>
      </c>
      <c r="U31" s="80">
        <f t="shared" si="17"/>
        <v>13.345000000000001</v>
      </c>
      <c r="V31" s="7">
        <v>13.558</v>
      </c>
      <c r="W31" s="7">
        <v>13.471</v>
      </c>
      <c r="X31" s="7">
        <v>13.345000000000001</v>
      </c>
      <c r="Y31" s="7">
        <v>13.22</v>
      </c>
      <c r="Z31" s="7">
        <v>13.067</v>
      </c>
      <c r="AA31" s="7">
        <v>13.5</v>
      </c>
      <c r="AB31" s="7"/>
      <c r="AC31" s="7"/>
      <c r="AD31" s="7"/>
      <c r="AE31" s="7"/>
      <c r="AF31" s="7"/>
      <c r="AG31" s="5"/>
      <c r="AH31" s="119"/>
      <c r="AM31"/>
      <c r="CZ31" s="10"/>
    </row>
    <row r="32" spans="1:104" ht="15.6" x14ac:dyDescent="0.3">
      <c r="A32" s="44">
        <f t="shared" ref="A32:A34" si="18">K32</f>
        <v>112</v>
      </c>
      <c r="B32" s="72" t="e">
        <f>IF($J32="DNF",0,VLOOKUP($K32,#REF!,8,0))</f>
        <v>#REF!</v>
      </c>
      <c r="C32" s="72" t="e">
        <f>IF($J32="DNF",0,VLOOKUP($K32,#REF!,9,0))</f>
        <v>#REF!</v>
      </c>
      <c r="D32" s="44" t="e">
        <f>IF(B32="X",VLOOKUP('Race 3'!$F32,#REF!,2,0),0)</f>
        <v>#REF!</v>
      </c>
      <c r="E32" s="44" t="e">
        <f>IF(C32="X",VLOOKUP('Race 3'!$G32,#REF!,2,0),0)</f>
        <v>#REF!</v>
      </c>
      <c r="F32" s="44">
        <f>COUNTIF($B$27:B32,"X")</f>
        <v>0</v>
      </c>
      <c r="G32" s="44">
        <f>COUNTIF($C$27:C32,"X")</f>
        <v>0</v>
      </c>
      <c r="J32" s="64">
        <v>6</v>
      </c>
      <c r="K32" s="24">
        <v>112</v>
      </c>
      <c r="L32" s="2" t="e">
        <f>VLOOKUP($K32,#REF!,2,0)</f>
        <v>#REF!</v>
      </c>
      <c r="M32" s="2" t="e">
        <f>VLOOKUP($K32,#REF!,3,0)</f>
        <v>#REF!</v>
      </c>
      <c r="N32" s="2" t="e">
        <f>VLOOKUP($K32,#REF!,4,0)</f>
        <v>#REF!</v>
      </c>
      <c r="O32" s="23" t="e">
        <f>VLOOKUP($K32,#REF!,5,0)</f>
        <v>#REF!</v>
      </c>
      <c r="P32" s="23" t="e">
        <f>VLOOKUP($K32,#REF!,6,0)</f>
        <v>#REF!</v>
      </c>
      <c r="Q32" s="2" t="e">
        <f>VLOOKUP($K32,#REF!,7,0)</f>
        <v>#REF!</v>
      </c>
      <c r="R32" s="6">
        <f t="shared" si="14"/>
        <v>13.234999999999999</v>
      </c>
      <c r="S32" s="76">
        <f t="shared" si="15"/>
        <v>13.369</v>
      </c>
      <c r="T32" s="73">
        <f t="shared" si="16"/>
        <v>1.0124669437098629E-2</v>
      </c>
      <c r="U32" s="80">
        <f t="shared" si="17"/>
        <v>13.4</v>
      </c>
      <c r="V32" s="7">
        <v>13.765000000000001</v>
      </c>
      <c r="W32" s="7">
        <v>15.339</v>
      </c>
      <c r="X32" s="7">
        <v>13.593999999999999</v>
      </c>
      <c r="Y32" s="7">
        <v>13.234999999999999</v>
      </c>
      <c r="Z32" s="7">
        <v>13.786</v>
      </c>
      <c r="AA32" s="7">
        <v>13.369</v>
      </c>
      <c r="AB32" s="7">
        <v>13.4</v>
      </c>
      <c r="AC32" s="7"/>
      <c r="AD32" s="7"/>
      <c r="AE32" s="7"/>
      <c r="AF32" s="7"/>
      <c r="AG32" s="5"/>
      <c r="AH32" s="119"/>
      <c r="AM32"/>
      <c r="CZ32" s="10"/>
    </row>
    <row r="33" spans="1:104" ht="15.6" x14ac:dyDescent="0.3">
      <c r="A33" s="44">
        <f t="shared" si="18"/>
        <v>136</v>
      </c>
      <c r="B33" s="72" t="e">
        <f>IF($J33="DNF",0,VLOOKUP($K33,#REF!,8,0))</f>
        <v>#REF!</v>
      </c>
      <c r="C33" s="72" t="e">
        <f>IF($J33="DNF",0,VLOOKUP($K33,#REF!,9,0))</f>
        <v>#REF!</v>
      </c>
      <c r="D33" s="44" t="e">
        <f>IF(B33="X",VLOOKUP('Race 3'!$F33,#REF!,2,0),0)</f>
        <v>#REF!</v>
      </c>
      <c r="E33" s="44" t="e">
        <f>IF(C33="X",VLOOKUP('Race 3'!$G33,#REF!,2,0),0)</f>
        <v>#REF!</v>
      </c>
      <c r="F33" s="44">
        <f>COUNTIF($B$27:B33,"X")</f>
        <v>0</v>
      </c>
      <c r="G33" s="44">
        <f>COUNTIF($C$27:C33,"X")</f>
        <v>0</v>
      </c>
      <c r="J33" s="64">
        <v>7</v>
      </c>
      <c r="K33" s="31">
        <v>136</v>
      </c>
      <c r="L33" s="2" t="e">
        <f>VLOOKUP($K33,#REF!,2,0)</f>
        <v>#REF!</v>
      </c>
      <c r="M33" s="2" t="e">
        <f>VLOOKUP($K33,#REF!,3,0)</f>
        <v>#REF!</v>
      </c>
      <c r="N33" s="2" t="e">
        <f>VLOOKUP($K33,#REF!,4,0)</f>
        <v>#REF!</v>
      </c>
      <c r="O33" s="23" t="e">
        <f>VLOOKUP($K33,#REF!,5,0)</f>
        <v>#REF!</v>
      </c>
      <c r="P33" s="23" t="e">
        <f>VLOOKUP($K33,#REF!,6,0)</f>
        <v>#REF!</v>
      </c>
      <c r="Q33" s="2" t="e">
        <f>VLOOKUP($K33,#REF!,7,0)</f>
        <v>#REF!</v>
      </c>
      <c r="R33" s="6">
        <f t="shared" si="14"/>
        <v>13.409000000000001</v>
      </c>
      <c r="S33" s="76">
        <f t="shared" si="15"/>
        <v>13.548</v>
      </c>
      <c r="T33" s="73">
        <f t="shared" si="16"/>
        <v>1.0366171974047232E-2</v>
      </c>
      <c r="U33" s="80">
        <f t="shared" si="17"/>
        <v>13.602</v>
      </c>
      <c r="V33" s="7">
        <v>13.763</v>
      </c>
      <c r="W33" s="7">
        <v>13.911</v>
      </c>
      <c r="X33" s="7">
        <v>14.164</v>
      </c>
      <c r="Y33" s="7">
        <v>13.692</v>
      </c>
      <c r="Z33" s="7">
        <v>13.548</v>
      </c>
      <c r="AA33" s="7">
        <v>13.602</v>
      </c>
      <c r="AB33" s="7">
        <v>13.409000000000001</v>
      </c>
      <c r="AC33" s="7"/>
      <c r="AD33" s="7"/>
      <c r="AE33" s="7"/>
      <c r="AF33" s="7"/>
      <c r="AG33" s="5"/>
      <c r="AH33" s="120"/>
      <c r="AI33" s="13"/>
      <c r="AJ33" s="13"/>
      <c r="AK33" s="13"/>
      <c r="AL33" s="13"/>
      <c r="AM33"/>
      <c r="CZ33" s="10"/>
    </row>
    <row r="34" spans="1:104" ht="15.6" x14ac:dyDescent="0.3">
      <c r="A34" s="44">
        <f t="shared" si="18"/>
        <v>28</v>
      </c>
      <c r="B34" s="72" t="e">
        <f>IF($J34="DNF",0,VLOOKUP($K34,#REF!,8,0))</f>
        <v>#REF!</v>
      </c>
      <c r="C34" s="72" t="e">
        <f>IF($J34="DNF",0,VLOOKUP($K34,#REF!,9,0))</f>
        <v>#REF!</v>
      </c>
      <c r="D34" s="44" t="e">
        <f>IF(B34="X",VLOOKUP('Race 3'!$F34,#REF!,2,0),0)</f>
        <v>#REF!</v>
      </c>
      <c r="E34" s="44" t="e">
        <f>IF(C34="X",VLOOKUP('Race 3'!$G34,#REF!,2,0),0)</f>
        <v>#REF!</v>
      </c>
      <c r="F34" s="44">
        <f>COUNTIF($B$27:B34,"X")</f>
        <v>0</v>
      </c>
      <c r="G34" s="44">
        <f>COUNTIF($C$27:C34,"X")</f>
        <v>0</v>
      </c>
      <c r="J34" s="64">
        <v>8</v>
      </c>
      <c r="K34" s="29">
        <v>28</v>
      </c>
      <c r="L34" s="2" t="e">
        <f>VLOOKUP($K34,#REF!,2,0)</f>
        <v>#REF!</v>
      </c>
      <c r="M34" s="2" t="e">
        <f>VLOOKUP($K34,#REF!,3,0)</f>
        <v>#REF!</v>
      </c>
      <c r="N34" s="2" t="e">
        <f>VLOOKUP($K34,#REF!,4,0)</f>
        <v>#REF!</v>
      </c>
      <c r="O34" s="23" t="e">
        <f>VLOOKUP($K34,#REF!,5,0)</f>
        <v>#REF!</v>
      </c>
      <c r="P34" s="23" t="e">
        <f>VLOOKUP($K34,#REF!,6,0)</f>
        <v>#REF!</v>
      </c>
      <c r="Q34" s="2" t="e">
        <f>VLOOKUP($K34,#REF!,7,0)</f>
        <v>#REF!</v>
      </c>
      <c r="R34" s="6">
        <f t="shared" si="14"/>
        <v>13.571999999999999</v>
      </c>
      <c r="S34" s="76">
        <f t="shared" si="15"/>
        <v>13.792</v>
      </c>
      <c r="T34" s="73">
        <f t="shared" si="16"/>
        <v>1.6209843796050741E-2</v>
      </c>
      <c r="U34" s="80">
        <f t="shared" si="17"/>
        <v>14.173999999999999</v>
      </c>
      <c r="V34" s="7">
        <v>14.173999999999999</v>
      </c>
      <c r="W34" s="7">
        <v>16.702000000000002</v>
      </c>
      <c r="X34" s="7">
        <v>26.776</v>
      </c>
      <c r="Y34" s="7">
        <v>14.201000000000001</v>
      </c>
      <c r="Z34" s="7">
        <v>13.571999999999999</v>
      </c>
      <c r="AA34" s="7">
        <v>13.792</v>
      </c>
      <c r="AB34" s="7"/>
      <c r="AC34" s="7"/>
      <c r="AD34" s="7"/>
      <c r="AE34" s="7"/>
      <c r="AF34" s="7"/>
      <c r="AG34" s="5"/>
      <c r="AH34" s="119"/>
      <c r="AM34"/>
      <c r="CZ34" s="10"/>
    </row>
    <row r="35" spans="1:104" ht="15.6" x14ac:dyDescent="0.3">
      <c r="A35" s="44">
        <f>K35</f>
        <v>145</v>
      </c>
      <c r="B35" s="72" t="e">
        <f>IF($J35="DNF",0,VLOOKUP($K35,#REF!,8,0))</f>
        <v>#REF!</v>
      </c>
      <c r="C35" s="72" t="e">
        <f>IF($J35="DNF",0,VLOOKUP($K35,#REF!,9,0))</f>
        <v>#REF!</v>
      </c>
      <c r="D35" s="44" t="e">
        <f>IF(B35="X",VLOOKUP('Race 3'!$F35,#REF!,2,0),0)</f>
        <v>#REF!</v>
      </c>
      <c r="E35" s="44" t="e">
        <f>IF(C35="X",VLOOKUP('Race 3'!$G35,#REF!,2,0),0)</f>
        <v>#REF!</v>
      </c>
      <c r="F35" s="44">
        <f>COUNTIF($B$27:B35,"X")</f>
        <v>0</v>
      </c>
      <c r="G35" s="44">
        <f>COUNTIF($C$27:C35,"X")</f>
        <v>0</v>
      </c>
      <c r="J35" s="64">
        <v>9</v>
      </c>
      <c r="K35" s="24">
        <v>145</v>
      </c>
      <c r="L35" s="2" t="e">
        <f>VLOOKUP($K35,#REF!,2,0)</f>
        <v>#REF!</v>
      </c>
      <c r="M35" s="2" t="e">
        <f>VLOOKUP($K35,#REF!,3,0)</f>
        <v>#REF!</v>
      </c>
      <c r="N35" s="2" t="e">
        <f>VLOOKUP($K35,#REF!,4,0)</f>
        <v>#REF!</v>
      </c>
      <c r="O35" s="23" t="e">
        <f>VLOOKUP($K35,#REF!,5,0)</f>
        <v>#REF!</v>
      </c>
      <c r="P35" s="23" t="e">
        <f>VLOOKUP($K35,#REF!,6,0)</f>
        <v>#REF!</v>
      </c>
      <c r="Q35" s="2" t="e">
        <f>VLOOKUP($K35,#REF!,7,0)</f>
        <v>#REF!</v>
      </c>
      <c r="R35" s="6">
        <f t="shared" si="14"/>
        <v>13.74</v>
      </c>
      <c r="S35" s="76">
        <f t="shared" si="15"/>
        <v>14.028</v>
      </c>
      <c r="T35" s="73">
        <f t="shared" si="16"/>
        <v>2.0960698689956349E-2</v>
      </c>
      <c r="U35" s="80">
        <f t="shared" si="17"/>
        <v>14.226000000000001</v>
      </c>
      <c r="V35" s="7">
        <v>14.028</v>
      </c>
      <c r="W35" s="7">
        <v>13.74</v>
      </c>
      <c r="X35" s="7">
        <v>14.226000000000001</v>
      </c>
      <c r="Y35" s="7">
        <v>16.881</v>
      </c>
      <c r="Z35" s="7"/>
      <c r="AA35" s="7"/>
      <c r="AB35" s="7"/>
      <c r="AC35" s="7"/>
      <c r="AD35" s="7"/>
      <c r="AE35" s="7"/>
      <c r="AF35" s="7"/>
      <c r="AG35" s="5"/>
      <c r="AH35" s="120"/>
      <c r="AI35" s="13"/>
      <c r="AJ35" s="13"/>
      <c r="AK35" s="13"/>
      <c r="AL35" s="13"/>
      <c r="AM35"/>
      <c r="CZ35" s="10"/>
    </row>
    <row r="36" spans="1:104" s="3" customFormat="1" ht="15.6" x14ac:dyDescent="0.3">
      <c r="A36" s="43"/>
      <c r="B36" s="43"/>
      <c r="C36" s="43"/>
      <c r="D36" s="43"/>
      <c r="E36" s="43"/>
      <c r="F36" s="43"/>
      <c r="G36" s="43"/>
      <c r="H36"/>
      <c r="I36"/>
      <c r="J36" s="185"/>
      <c r="K36" s="155"/>
      <c r="L36" s="155"/>
      <c r="M36" s="155"/>
      <c r="N36" s="154"/>
      <c r="O36" s="153"/>
      <c r="P36" s="153"/>
      <c r="Q36" s="154"/>
      <c r="R36" s="154"/>
      <c r="S36" s="186"/>
      <c r="T36" s="154"/>
      <c r="U36" s="187"/>
      <c r="V36" s="186"/>
      <c r="W36" s="154"/>
      <c r="X36" s="154"/>
      <c r="Y36" s="152"/>
      <c r="Z36" s="152"/>
      <c r="AA36" s="152"/>
      <c r="AB36" s="152"/>
      <c r="AC36" s="152"/>
      <c r="AD36" s="152"/>
      <c r="AE36" s="152"/>
      <c r="AF36" s="152"/>
      <c r="AG36" s="152"/>
      <c r="AH36" s="188"/>
      <c r="AI36" s="13"/>
      <c r="AJ36" s="13"/>
      <c r="AK36" s="13"/>
      <c r="AL36" s="13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/>
    </row>
    <row r="37" spans="1:104" ht="15.6" x14ac:dyDescent="0.3">
      <c r="A37" s="44">
        <f>K37</f>
        <v>97</v>
      </c>
      <c r="B37" s="72" t="e">
        <f>IF($J37="DNF",0,VLOOKUP($K37,#REF!,8,0))</f>
        <v>#REF!</v>
      </c>
      <c r="C37" s="72" t="e">
        <f>IF($J37="DNF",0,VLOOKUP($K37,#REF!,9,0))</f>
        <v>#REF!</v>
      </c>
      <c r="D37" s="44" t="e">
        <f>IF(B37="X",VLOOKUP('Race 3'!$F37,#REF!,2,0),0)</f>
        <v>#REF!</v>
      </c>
      <c r="E37" s="44" t="e">
        <f>IF(C37="X",VLOOKUP('Race 3'!$G37,#REF!,2,0),0)</f>
        <v>#REF!</v>
      </c>
      <c r="F37" s="44">
        <f>COUNTIF($B$37:B37,"X")</f>
        <v>0</v>
      </c>
      <c r="G37" s="44">
        <f>COUNTIF($C$37:C37,"X")</f>
        <v>0</v>
      </c>
      <c r="J37" s="64">
        <v>1</v>
      </c>
      <c r="K37" s="29">
        <v>97</v>
      </c>
      <c r="L37" s="2" t="e">
        <f>VLOOKUP($K37,#REF!,2,0)</f>
        <v>#REF!</v>
      </c>
      <c r="M37" s="2" t="e">
        <f>VLOOKUP($K37,#REF!,3,0)</f>
        <v>#REF!</v>
      </c>
      <c r="N37" s="2" t="e">
        <f>VLOOKUP($K37,#REF!,4,0)</f>
        <v>#REF!</v>
      </c>
      <c r="O37" s="23" t="e">
        <f>VLOOKUP($K37,#REF!,5,0)</f>
        <v>#REF!</v>
      </c>
      <c r="P37" s="23" t="e">
        <f>VLOOKUP($K37,#REF!,6,0)</f>
        <v>#REF!</v>
      </c>
      <c r="Q37" s="2" t="e">
        <f>VLOOKUP($K37,#REF!,7,0)</f>
        <v>#REF!</v>
      </c>
      <c r="R37" s="6">
        <f t="shared" si="1"/>
        <v>13.303000000000001</v>
      </c>
      <c r="S37" s="76">
        <f t="shared" si="2"/>
        <v>13.314</v>
      </c>
      <c r="T37" s="73">
        <f t="shared" si="3"/>
        <v>8.2688115462671813E-4</v>
      </c>
      <c r="U37" s="80">
        <f t="shared" si="4"/>
        <v>13.336</v>
      </c>
      <c r="V37" s="7">
        <v>13.464</v>
      </c>
      <c r="W37" s="7">
        <v>13.343999999999999</v>
      </c>
      <c r="X37" s="7">
        <v>13.303000000000001</v>
      </c>
      <c r="Y37" s="7">
        <v>13.314</v>
      </c>
      <c r="Z37" s="7">
        <v>13.368</v>
      </c>
      <c r="AA37" s="7">
        <v>13.356999999999999</v>
      </c>
      <c r="AB37" s="7">
        <v>13.336</v>
      </c>
      <c r="AC37" s="7">
        <v>17.015999999999998</v>
      </c>
      <c r="AD37" s="7"/>
      <c r="AE37" s="7"/>
      <c r="AF37" s="18"/>
      <c r="AG37" s="18"/>
      <c r="AH37" s="120"/>
      <c r="AI37" s="13"/>
      <c r="AJ37" s="13"/>
      <c r="AK37" s="13"/>
      <c r="AL37" s="13"/>
      <c r="AM37"/>
      <c r="CZ37" s="10"/>
    </row>
    <row r="38" spans="1:104" ht="15.6" x14ac:dyDescent="0.3">
      <c r="A38" s="44">
        <f t="shared" ref="A38:A43" si="19">K38</f>
        <v>237</v>
      </c>
      <c r="B38" s="72" t="e">
        <f>IF($J38="DNF",0,VLOOKUP($K38,#REF!,8,0))</f>
        <v>#REF!</v>
      </c>
      <c r="C38" s="72" t="e">
        <f>IF($J38="DNF",0,VLOOKUP($K38,#REF!,9,0))</f>
        <v>#REF!</v>
      </c>
      <c r="D38" s="44" t="e">
        <f>IF(B38="X",VLOOKUP('Race 3'!$F38,#REF!,2,0),0)</f>
        <v>#REF!</v>
      </c>
      <c r="E38" s="44" t="e">
        <f>IF(C38="X",VLOOKUP('Race 3'!$G38,#REF!,2,0),0)</f>
        <v>#REF!</v>
      </c>
      <c r="F38" s="44">
        <f>COUNTIF($B$37:B38,"X")</f>
        <v>0</v>
      </c>
      <c r="G38" s="44">
        <f>COUNTIF($C$37:C38,"X")</f>
        <v>0</v>
      </c>
      <c r="J38" s="64">
        <v>2</v>
      </c>
      <c r="K38" s="31">
        <v>237</v>
      </c>
      <c r="L38" s="2" t="e">
        <f>VLOOKUP($K38,#REF!,2,0)</f>
        <v>#REF!</v>
      </c>
      <c r="M38" s="2" t="e">
        <f>VLOOKUP($K38,#REF!,3,0)</f>
        <v>#REF!</v>
      </c>
      <c r="N38" s="2" t="e">
        <f>VLOOKUP($K38,#REF!,4,0)</f>
        <v>#REF!</v>
      </c>
      <c r="O38" s="23" t="e">
        <f>VLOOKUP($K38,#REF!,5,0)</f>
        <v>#REF!</v>
      </c>
      <c r="P38" s="23" t="e">
        <f>VLOOKUP($K38,#REF!,6,0)</f>
        <v>#REF!</v>
      </c>
      <c r="Q38" s="2" t="e">
        <f>VLOOKUP($K38,#REF!,7,0)</f>
        <v>#REF!</v>
      </c>
      <c r="R38" s="6">
        <f t="shared" ref="R38:R43" si="20">IF(ISERROR(SMALL(V38:AH38,1)),"DNF",SMALL(V38:AH38,1))</f>
        <v>13.762</v>
      </c>
      <c r="S38" s="76">
        <f t="shared" ref="S38:S43" si="21">IF(ISERROR(SMALL(V38:AH38,2)),"DNF",SMALL(V38:AH38,2))</f>
        <v>14.004</v>
      </c>
      <c r="T38" s="73">
        <f t="shared" ref="T38:T43" si="22">(S38-R38)/R38</f>
        <v>1.7584653393402056E-2</v>
      </c>
      <c r="U38" s="80">
        <f t="shared" ref="U38:U43" si="23">IF(ISERROR(SMALL(V38:AH38,3)),"DNF",SMALL(V38:AH38,3))</f>
        <v>14.055</v>
      </c>
      <c r="V38" s="7">
        <v>14.004</v>
      </c>
      <c r="W38" s="7">
        <v>14.055</v>
      </c>
      <c r="X38" s="7">
        <v>13.762</v>
      </c>
      <c r="Y38" s="7"/>
      <c r="Z38" s="7"/>
      <c r="AA38" s="7"/>
      <c r="AB38" s="7"/>
      <c r="AC38" s="7"/>
      <c r="AD38" s="7"/>
      <c r="AE38" s="7"/>
      <c r="AF38" s="18"/>
      <c r="AG38" s="18"/>
      <c r="AH38" s="120"/>
      <c r="AI38" s="13"/>
      <c r="AJ38" s="13"/>
      <c r="AK38" s="13"/>
      <c r="AL38" s="13"/>
      <c r="AM38"/>
      <c r="CZ38" s="10"/>
    </row>
    <row r="39" spans="1:104" ht="15.6" x14ac:dyDescent="0.3">
      <c r="A39" s="44">
        <f t="shared" si="19"/>
        <v>23</v>
      </c>
      <c r="B39" s="72" t="e">
        <f>IF($J39="DNF",0,VLOOKUP($K39,#REF!,8,0))</f>
        <v>#REF!</v>
      </c>
      <c r="C39" s="72" t="e">
        <f>IF($J39="DNF",0,VLOOKUP($K39,#REF!,9,0))</f>
        <v>#REF!</v>
      </c>
      <c r="D39" s="44" t="e">
        <f>IF(B39="X",VLOOKUP('Race 3'!$F39,#REF!,2,0),0)</f>
        <v>#REF!</v>
      </c>
      <c r="E39" s="44" t="e">
        <f>IF(C39="X",VLOOKUP('Race 3'!$G39,#REF!,2,0),0)</f>
        <v>#REF!</v>
      </c>
      <c r="F39" s="44">
        <f>COUNTIF($B$37:B39,"X")</f>
        <v>0</v>
      </c>
      <c r="G39" s="44">
        <f>COUNTIF($C$37:C39,"X")</f>
        <v>0</v>
      </c>
      <c r="J39" s="64">
        <v>3</v>
      </c>
      <c r="K39" s="29">
        <v>23</v>
      </c>
      <c r="L39" s="2" t="e">
        <f>VLOOKUP($K39,#REF!,2,0)</f>
        <v>#REF!</v>
      </c>
      <c r="M39" s="2" t="e">
        <f>VLOOKUP($K39,#REF!,3,0)</f>
        <v>#REF!</v>
      </c>
      <c r="N39" s="2" t="e">
        <f>VLOOKUP($K39,#REF!,4,0)</f>
        <v>#REF!</v>
      </c>
      <c r="O39" s="23" t="e">
        <f>VLOOKUP($K39,#REF!,5,0)</f>
        <v>#REF!</v>
      </c>
      <c r="P39" s="23" t="e">
        <f>VLOOKUP($K39,#REF!,6,0)</f>
        <v>#REF!</v>
      </c>
      <c r="Q39" s="2" t="e">
        <f>VLOOKUP($K39,#REF!,7,0)</f>
        <v>#REF!</v>
      </c>
      <c r="R39" s="6">
        <f t="shared" si="20"/>
        <v>13.766</v>
      </c>
      <c r="S39" s="76">
        <f t="shared" si="21"/>
        <v>13.807</v>
      </c>
      <c r="T39" s="73">
        <f t="shared" si="22"/>
        <v>2.9783524625890141E-3</v>
      </c>
      <c r="U39" s="80">
        <f t="shared" si="23"/>
        <v>13.82</v>
      </c>
      <c r="V39" s="7">
        <v>14.108000000000001</v>
      </c>
      <c r="W39" s="7">
        <v>13.968999999999999</v>
      </c>
      <c r="X39" s="7">
        <v>14.11</v>
      </c>
      <c r="Y39" s="7">
        <v>13.82</v>
      </c>
      <c r="Z39" s="7">
        <v>13.766</v>
      </c>
      <c r="AA39" s="7">
        <v>14.071</v>
      </c>
      <c r="AB39" s="7">
        <v>13.939</v>
      </c>
      <c r="AC39" s="7">
        <v>13.872999999999999</v>
      </c>
      <c r="AD39" s="7">
        <v>13.807</v>
      </c>
      <c r="AE39" s="7">
        <v>13.853</v>
      </c>
      <c r="AF39" s="18">
        <v>14.029</v>
      </c>
      <c r="AG39" s="18"/>
      <c r="AH39" s="120"/>
      <c r="AI39" s="13"/>
      <c r="AJ39" s="13"/>
      <c r="AK39" s="13"/>
      <c r="AL39" s="13"/>
      <c r="AM39"/>
      <c r="CZ39" s="10"/>
    </row>
    <row r="40" spans="1:104" ht="15.6" x14ac:dyDescent="0.3">
      <c r="A40" s="44">
        <f t="shared" si="19"/>
        <v>19</v>
      </c>
      <c r="B40" s="72" t="e">
        <f>IF($J40="DNF",0,VLOOKUP($K40,#REF!,8,0))</f>
        <v>#REF!</v>
      </c>
      <c r="C40" s="72" t="e">
        <f>IF($J40="DNF",0,VLOOKUP($K40,#REF!,9,0))</f>
        <v>#REF!</v>
      </c>
      <c r="D40" s="44" t="e">
        <f>IF(B40="X",VLOOKUP('Race 3'!$F40,#REF!,2,0),0)</f>
        <v>#REF!</v>
      </c>
      <c r="E40" s="44" t="e">
        <f>IF(C40="X",VLOOKUP('Race 3'!$G40,#REF!,2,0),0)</f>
        <v>#REF!</v>
      </c>
      <c r="F40" s="44">
        <f>COUNTIF($B$37:B40,"X")</f>
        <v>0</v>
      </c>
      <c r="G40" s="44">
        <f>COUNTIF($C$37:C40,"X")</f>
        <v>0</v>
      </c>
      <c r="J40" s="64">
        <v>4</v>
      </c>
      <c r="K40" s="28">
        <v>19</v>
      </c>
      <c r="L40" s="2" t="e">
        <f>VLOOKUP($K40,#REF!,2,0)</f>
        <v>#REF!</v>
      </c>
      <c r="M40" s="2" t="e">
        <f>VLOOKUP($K40,#REF!,3,0)</f>
        <v>#REF!</v>
      </c>
      <c r="N40" s="2" t="e">
        <f>VLOOKUP($K40,#REF!,4,0)</f>
        <v>#REF!</v>
      </c>
      <c r="O40" s="23" t="e">
        <f>VLOOKUP($K40,#REF!,5,0)</f>
        <v>#REF!</v>
      </c>
      <c r="P40" s="23" t="e">
        <f>VLOOKUP($K40,#REF!,6,0)</f>
        <v>#REF!</v>
      </c>
      <c r="Q40" s="2" t="e">
        <f>VLOOKUP($K40,#REF!,7,0)</f>
        <v>#REF!</v>
      </c>
      <c r="R40" s="6">
        <f t="shared" si="20"/>
        <v>14.119</v>
      </c>
      <c r="S40" s="76">
        <f t="shared" si="21"/>
        <v>14.146000000000001</v>
      </c>
      <c r="T40" s="73">
        <f t="shared" si="22"/>
        <v>1.9123167363128426E-3</v>
      </c>
      <c r="U40" s="80">
        <f t="shared" si="23"/>
        <v>14.157999999999999</v>
      </c>
      <c r="V40" s="7">
        <v>14.25</v>
      </c>
      <c r="W40" s="7">
        <v>14.541</v>
      </c>
      <c r="X40" s="7">
        <v>14.442</v>
      </c>
      <c r="Y40" s="7">
        <v>14.275</v>
      </c>
      <c r="Z40" s="7">
        <v>14.255000000000001</v>
      </c>
      <c r="AA40" s="7">
        <v>14.244</v>
      </c>
      <c r="AB40" s="7">
        <v>14.238</v>
      </c>
      <c r="AC40" s="7">
        <v>14.119</v>
      </c>
      <c r="AD40" s="7">
        <v>14.146000000000001</v>
      </c>
      <c r="AE40" s="7">
        <v>14.157999999999999</v>
      </c>
      <c r="AF40" s="18"/>
      <c r="AG40" s="18"/>
      <c r="AH40" s="120"/>
      <c r="AI40" s="13"/>
      <c r="AJ40" s="13"/>
      <c r="AK40" s="13"/>
      <c r="AL40" s="13"/>
      <c r="AM40"/>
      <c r="CZ40" s="10"/>
    </row>
    <row r="41" spans="1:104" ht="15.6" x14ac:dyDescent="0.3">
      <c r="A41" s="44">
        <f t="shared" si="19"/>
        <v>231</v>
      </c>
      <c r="B41" s="72" t="e">
        <f>IF($J41="DNF",0,VLOOKUP($K41,#REF!,8,0))</f>
        <v>#REF!</v>
      </c>
      <c r="C41" s="72" t="e">
        <f>IF($J41="DNF",0,VLOOKUP($K41,#REF!,9,0))</f>
        <v>#REF!</v>
      </c>
      <c r="D41" s="44" t="e">
        <f>IF(B41="X",VLOOKUP('Race 3'!$F41,#REF!,2,0),0)</f>
        <v>#REF!</v>
      </c>
      <c r="E41" s="44" t="e">
        <f>IF(C41="X",VLOOKUP('Race 3'!$G41,#REF!,2,0),0)</f>
        <v>#REF!</v>
      </c>
      <c r="F41" s="44">
        <f>COUNTIF($B$37:B41,"X")</f>
        <v>0</v>
      </c>
      <c r="G41" s="44">
        <f>COUNTIF($C$37:C41,"X")</f>
        <v>0</v>
      </c>
      <c r="J41" s="64">
        <v>5</v>
      </c>
      <c r="K41" s="31">
        <v>231</v>
      </c>
      <c r="L41" s="2" t="e">
        <f>VLOOKUP($K41,#REF!,2,0)</f>
        <v>#REF!</v>
      </c>
      <c r="M41" s="2" t="e">
        <f>VLOOKUP($K41,#REF!,3,0)</f>
        <v>#REF!</v>
      </c>
      <c r="N41" s="2" t="e">
        <f>VLOOKUP($K41,#REF!,4,0)</f>
        <v>#REF!</v>
      </c>
      <c r="O41" s="23" t="e">
        <f>VLOOKUP($K41,#REF!,5,0)</f>
        <v>#REF!</v>
      </c>
      <c r="P41" s="23" t="e">
        <f>VLOOKUP($K41,#REF!,6,0)</f>
        <v>#REF!</v>
      </c>
      <c r="Q41" s="2" t="e">
        <f>VLOOKUP($K41,#REF!,7,0)</f>
        <v>#REF!</v>
      </c>
      <c r="R41" s="6">
        <f t="shared" si="20"/>
        <v>14.284000000000001</v>
      </c>
      <c r="S41" s="76">
        <f t="shared" si="21"/>
        <v>14.491</v>
      </c>
      <c r="T41" s="73">
        <f t="shared" si="22"/>
        <v>1.4491739008680969E-2</v>
      </c>
      <c r="U41" s="80">
        <f t="shared" si="23"/>
        <v>14.63</v>
      </c>
      <c r="V41" s="7">
        <v>14.63</v>
      </c>
      <c r="W41" s="7">
        <v>14.888999999999999</v>
      </c>
      <c r="X41" s="7">
        <v>14.648</v>
      </c>
      <c r="Y41" s="7">
        <v>15.031000000000001</v>
      </c>
      <c r="Z41" s="7">
        <v>14.284000000000001</v>
      </c>
      <c r="AA41" s="7">
        <v>14.491</v>
      </c>
      <c r="AB41" s="7"/>
      <c r="AC41" s="7"/>
      <c r="AD41" s="7"/>
      <c r="AE41" s="7"/>
      <c r="AF41" s="18"/>
      <c r="AG41" s="18"/>
      <c r="AH41" s="120"/>
      <c r="AI41" s="13"/>
      <c r="AJ41" s="13"/>
      <c r="AK41" s="13"/>
      <c r="AL41" s="13"/>
      <c r="AM41"/>
      <c r="CZ41" s="10"/>
    </row>
    <row r="42" spans="1:104" ht="15.6" x14ac:dyDescent="0.3">
      <c r="A42" s="44">
        <f t="shared" si="19"/>
        <v>239</v>
      </c>
      <c r="B42" s="72" t="e">
        <f>IF($J42="DNF",0,VLOOKUP($K42,#REF!,8,0))</f>
        <v>#REF!</v>
      </c>
      <c r="C42" s="72" t="e">
        <f>IF($J42="DNF",0,VLOOKUP($K42,#REF!,9,0))</f>
        <v>#REF!</v>
      </c>
      <c r="D42" s="44" t="e">
        <f>IF(B42="X",VLOOKUP('Race 3'!$F42,#REF!,2,0),0)</f>
        <v>#REF!</v>
      </c>
      <c r="E42" s="44" t="e">
        <f>IF(C42="X",VLOOKUP('Race 3'!$G42,#REF!,2,0),0)</f>
        <v>#REF!</v>
      </c>
      <c r="F42" s="44">
        <f>COUNTIF($B$37:B42,"X")</f>
        <v>0</v>
      </c>
      <c r="G42" s="44">
        <f>COUNTIF($C$37:C42,"X")</f>
        <v>0</v>
      </c>
      <c r="J42" s="64">
        <v>6</v>
      </c>
      <c r="K42" s="31">
        <v>239</v>
      </c>
      <c r="L42" s="2" t="e">
        <f>VLOOKUP($K42,#REF!,2,0)</f>
        <v>#REF!</v>
      </c>
      <c r="M42" s="2" t="e">
        <f>VLOOKUP($K42,#REF!,3,0)</f>
        <v>#REF!</v>
      </c>
      <c r="N42" s="2" t="e">
        <f>VLOOKUP($K42,#REF!,4,0)</f>
        <v>#REF!</v>
      </c>
      <c r="O42" s="23" t="e">
        <f>VLOOKUP($K42,#REF!,5,0)</f>
        <v>#REF!</v>
      </c>
      <c r="P42" s="23" t="e">
        <f>VLOOKUP($K42,#REF!,6,0)</f>
        <v>#REF!</v>
      </c>
      <c r="Q42" s="2" t="e">
        <f>VLOOKUP($K42,#REF!,7,0)</f>
        <v>#REF!</v>
      </c>
      <c r="R42" s="6">
        <f t="shared" si="20"/>
        <v>14.97</v>
      </c>
      <c r="S42" s="76">
        <f t="shared" si="21"/>
        <v>15.12</v>
      </c>
      <c r="T42" s="73">
        <f t="shared" si="22"/>
        <v>1.0020040080160225E-2</v>
      </c>
      <c r="U42" s="80">
        <f t="shared" si="23"/>
        <v>15.192</v>
      </c>
      <c r="V42" s="7">
        <v>15.12</v>
      </c>
      <c r="W42" s="7">
        <v>15.192</v>
      </c>
      <c r="X42" s="7">
        <v>14.97</v>
      </c>
      <c r="Y42" s="7">
        <v>15.342000000000001</v>
      </c>
      <c r="Z42" s="7">
        <v>15.569000000000001</v>
      </c>
      <c r="AA42" s="7">
        <v>15.597</v>
      </c>
      <c r="AB42" s="7"/>
      <c r="AC42" s="7"/>
      <c r="AD42" s="7"/>
      <c r="AE42" s="7"/>
      <c r="AF42" s="18"/>
      <c r="AG42" s="18"/>
      <c r="AH42" s="120"/>
      <c r="AI42" s="13"/>
      <c r="AJ42" s="13"/>
      <c r="AK42" s="13"/>
      <c r="AL42" s="13"/>
      <c r="AM42"/>
      <c r="CZ42" s="10"/>
    </row>
    <row r="43" spans="1:104" ht="15.6" x14ac:dyDescent="0.3">
      <c r="A43" s="44">
        <f t="shared" si="19"/>
        <v>60</v>
      </c>
      <c r="B43" s="72" t="e">
        <f>IF($J43="DNF",0,VLOOKUP($K43,#REF!,8,0))</f>
        <v>#REF!</v>
      </c>
      <c r="C43" s="72" t="e">
        <f>IF($J43="DNF",0,VLOOKUP($K43,#REF!,9,0))</f>
        <v>#REF!</v>
      </c>
      <c r="D43" s="44" t="e">
        <f>IF(B43="X",VLOOKUP('Race 3'!$F43,#REF!,2,0),0)</f>
        <v>#REF!</v>
      </c>
      <c r="E43" s="44" t="e">
        <f>IF(C43="X",VLOOKUP('Race 3'!$G43,#REF!,2,0),0)</f>
        <v>#REF!</v>
      </c>
      <c r="F43" s="44">
        <f>COUNTIF($B$37:B43,"X")</f>
        <v>0</v>
      </c>
      <c r="G43" s="44">
        <f>COUNTIF($C$37:C43,"X")</f>
        <v>0</v>
      </c>
      <c r="J43" s="64">
        <v>7</v>
      </c>
      <c r="K43" s="29">
        <v>60</v>
      </c>
      <c r="L43" s="2" t="e">
        <f>VLOOKUP($K43,#REF!,2,0)</f>
        <v>#REF!</v>
      </c>
      <c r="M43" s="139" t="e">
        <f>VLOOKUP($K43,#REF!,3,0)</f>
        <v>#REF!</v>
      </c>
      <c r="N43" s="2" t="e">
        <f>VLOOKUP($K43,#REF!,4,0)</f>
        <v>#REF!</v>
      </c>
      <c r="O43" s="23" t="e">
        <f>VLOOKUP($K43,#REF!,5,0)</f>
        <v>#REF!</v>
      </c>
      <c r="P43" s="23" t="e">
        <f>VLOOKUP($K43,#REF!,6,0)</f>
        <v>#REF!</v>
      </c>
      <c r="Q43" s="2" t="e">
        <f>VLOOKUP($K43,#REF!,7,0)</f>
        <v>#REF!</v>
      </c>
      <c r="R43" s="6">
        <f t="shared" si="20"/>
        <v>15.148</v>
      </c>
      <c r="S43" s="76">
        <f t="shared" si="21"/>
        <v>15.222</v>
      </c>
      <c r="T43" s="73">
        <f t="shared" si="22"/>
        <v>4.8851333509374074E-3</v>
      </c>
      <c r="U43" s="80">
        <f t="shared" si="23"/>
        <v>15.318</v>
      </c>
      <c r="V43" s="7">
        <v>15.148</v>
      </c>
      <c r="W43" s="7">
        <v>15.429</v>
      </c>
      <c r="X43" s="7">
        <v>15.513999999999999</v>
      </c>
      <c r="Y43" s="7">
        <v>15.222</v>
      </c>
      <c r="Z43" s="7">
        <v>15.581</v>
      </c>
      <c r="AA43" s="7">
        <v>15.771000000000001</v>
      </c>
      <c r="AB43" s="7">
        <v>15.52</v>
      </c>
      <c r="AC43" s="7">
        <v>15.324999999999999</v>
      </c>
      <c r="AD43" s="7">
        <v>15.318</v>
      </c>
      <c r="AE43" s="7">
        <v>15.407</v>
      </c>
      <c r="AF43" s="18"/>
      <c r="AG43" s="18"/>
      <c r="AH43" s="120"/>
      <c r="AI43" s="13"/>
      <c r="AJ43" s="13"/>
      <c r="AK43" s="13"/>
      <c r="AL43" s="13"/>
      <c r="AM43"/>
      <c r="CZ43" s="10"/>
    </row>
    <row r="44" spans="1:104" s="3" customFormat="1" ht="15.6" x14ac:dyDescent="0.3">
      <c r="A44" s="43"/>
      <c r="B44" s="43"/>
      <c r="C44" s="43"/>
      <c r="D44" s="43"/>
      <c r="E44" s="43"/>
      <c r="F44" s="43"/>
      <c r="G44" s="43"/>
      <c r="H44"/>
      <c r="I44"/>
      <c r="J44" s="185"/>
      <c r="K44" s="155"/>
      <c r="L44" s="155"/>
      <c r="M44" s="155"/>
      <c r="N44" s="154"/>
      <c r="O44" s="153"/>
      <c r="P44" s="153"/>
      <c r="Q44" s="154"/>
      <c r="R44" s="154"/>
      <c r="S44" s="186"/>
      <c r="T44" s="154"/>
      <c r="U44" s="187"/>
      <c r="V44" s="186"/>
      <c r="W44" s="154"/>
      <c r="X44" s="154"/>
      <c r="Y44" s="152"/>
      <c r="Z44" s="152"/>
      <c r="AA44" s="152"/>
      <c r="AB44" s="152"/>
      <c r="AC44" s="152"/>
      <c r="AD44" s="152"/>
      <c r="AE44" s="152"/>
      <c r="AF44" s="152"/>
      <c r="AG44" s="152"/>
      <c r="AH44" s="188"/>
      <c r="AI44" s="13"/>
      <c r="AJ44" s="13"/>
      <c r="AK44" s="13"/>
      <c r="AL44" s="13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/>
    </row>
    <row r="45" spans="1:104" ht="15.6" x14ac:dyDescent="0.3">
      <c r="A45" s="44">
        <f>K45</f>
        <v>43</v>
      </c>
      <c r="B45" s="72" t="e">
        <f>IF($J45="DNF",0,VLOOKUP($K45,#REF!,8,0))</f>
        <v>#REF!</v>
      </c>
      <c r="C45" s="72" t="e">
        <f>IF($J45="DNF",0,VLOOKUP($K45,#REF!,9,0))</f>
        <v>#REF!</v>
      </c>
      <c r="D45" s="44" t="e">
        <f>IF(B45="X",VLOOKUP('Race 3'!$F45,#REF!,2,0),0)</f>
        <v>#REF!</v>
      </c>
      <c r="E45" s="44" t="e">
        <f>IF(C45="X",VLOOKUP('Race 3'!$G45,#REF!,2,0),0)</f>
        <v>#REF!</v>
      </c>
      <c r="F45" s="44">
        <f>COUNTIF($B$45:B45,"X")</f>
        <v>0</v>
      </c>
      <c r="G45" s="44">
        <f>COUNTIF($C$45:C45,"X")</f>
        <v>0</v>
      </c>
      <c r="J45" s="64">
        <v>1</v>
      </c>
      <c r="K45" s="29">
        <v>43</v>
      </c>
      <c r="L45" s="2" t="e">
        <f>VLOOKUP($K45,#REF!,2,0)</f>
        <v>#REF!</v>
      </c>
      <c r="M45" s="2" t="e">
        <f>VLOOKUP($K45,#REF!,3,0)</f>
        <v>#REF!</v>
      </c>
      <c r="N45" s="2" t="e">
        <f>VLOOKUP($K45,#REF!,4,0)</f>
        <v>#REF!</v>
      </c>
      <c r="O45" s="23" t="e">
        <f>VLOOKUP($K45,#REF!,5,0)</f>
        <v>#REF!</v>
      </c>
      <c r="P45" s="23" t="e">
        <f>VLOOKUP($K45,#REF!,6,0)</f>
        <v>#REF!</v>
      </c>
      <c r="Q45" s="2" t="e">
        <f>VLOOKUP($K45,#REF!,7,0)</f>
        <v>#REF!</v>
      </c>
      <c r="R45" s="6">
        <f t="shared" si="1"/>
        <v>13.385</v>
      </c>
      <c r="S45" s="76">
        <f t="shared" si="2"/>
        <v>13.622</v>
      </c>
      <c r="T45" s="73">
        <f t="shared" si="3"/>
        <v>1.7706387747478528E-2</v>
      </c>
      <c r="U45" s="80">
        <f t="shared" si="4"/>
        <v>23.32</v>
      </c>
      <c r="V45" s="5">
        <v>13.622</v>
      </c>
      <c r="W45" s="5">
        <v>13.385</v>
      </c>
      <c r="X45" s="5">
        <v>23.32</v>
      </c>
      <c r="Y45" s="5"/>
      <c r="Z45" s="5"/>
      <c r="AA45" s="5"/>
      <c r="AB45" s="7"/>
      <c r="AC45" s="7"/>
      <c r="AD45" s="7"/>
      <c r="AE45" s="7"/>
      <c r="AF45" s="18"/>
      <c r="AG45" s="18"/>
      <c r="AH45" s="120"/>
      <c r="AI45" s="13"/>
      <c r="AJ45" s="13"/>
      <c r="AK45" s="13"/>
      <c r="AL45" s="13"/>
      <c r="AM45"/>
      <c r="CZ45" s="10"/>
    </row>
    <row r="46" spans="1:104" ht="15.6" x14ac:dyDescent="0.3">
      <c r="A46" s="44">
        <f>K46</f>
        <v>40</v>
      </c>
      <c r="B46" s="72" t="e">
        <f>IF($J46="DNF",0,VLOOKUP($K46,#REF!,8,0))</f>
        <v>#REF!</v>
      </c>
      <c r="C46" s="72" t="e">
        <f>IF($J46="DNF",0,VLOOKUP($K46,#REF!,9,0))</f>
        <v>#REF!</v>
      </c>
      <c r="D46" s="44" t="e">
        <f>IF(B46="X",VLOOKUP('Race 3'!$F46,#REF!,2,0),0)</f>
        <v>#REF!</v>
      </c>
      <c r="E46" s="44" t="e">
        <f>IF(C46="X",VLOOKUP('Race 3'!$G46,#REF!,2,0),0)</f>
        <v>#REF!</v>
      </c>
      <c r="F46" s="44">
        <f>COUNTIF($B$45:B46,"X")</f>
        <v>0</v>
      </c>
      <c r="G46" s="44">
        <f>COUNTIF($C$45:C46,"X")</f>
        <v>0</v>
      </c>
      <c r="J46" s="64">
        <v>2</v>
      </c>
      <c r="K46" s="28">
        <v>40</v>
      </c>
      <c r="L46" s="2" t="e">
        <f>VLOOKUP($K46,#REF!,2,0)</f>
        <v>#REF!</v>
      </c>
      <c r="M46" s="2" t="e">
        <f>VLOOKUP($K46,#REF!,3,0)</f>
        <v>#REF!</v>
      </c>
      <c r="N46" s="2" t="e">
        <f>VLOOKUP($K46,#REF!,4,0)</f>
        <v>#REF!</v>
      </c>
      <c r="O46" s="23" t="e">
        <f>VLOOKUP($K46,#REF!,5,0)</f>
        <v>#REF!</v>
      </c>
      <c r="P46" s="23" t="e">
        <f>VLOOKUP($K46,#REF!,6,0)</f>
        <v>#REF!</v>
      </c>
      <c r="Q46" s="2" t="e">
        <f>VLOOKUP($K46,#REF!,7,0)</f>
        <v>#REF!</v>
      </c>
      <c r="R46" s="6">
        <f t="shared" si="1"/>
        <v>13.804</v>
      </c>
      <c r="S46" s="76">
        <f t="shared" si="2"/>
        <v>13.833</v>
      </c>
      <c r="T46" s="73">
        <f t="shared" si="3"/>
        <v>2.1008403361344476E-3</v>
      </c>
      <c r="U46" s="80">
        <f t="shared" si="4"/>
        <v>14.013999999999999</v>
      </c>
      <c r="V46" s="20">
        <v>15.085000000000001</v>
      </c>
      <c r="W46" s="20">
        <v>14.599</v>
      </c>
      <c r="X46" s="20">
        <v>13.804</v>
      </c>
      <c r="Y46" s="20">
        <v>14.013999999999999</v>
      </c>
      <c r="Z46" s="20">
        <v>13.833</v>
      </c>
      <c r="AA46" s="20">
        <v>18.198</v>
      </c>
      <c r="AB46" s="7"/>
      <c r="AC46" s="7"/>
      <c r="AD46" s="7"/>
      <c r="AE46" s="7"/>
      <c r="AF46" s="18"/>
      <c r="AG46" s="18"/>
      <c r="AH46" s="120"/>
      <c r="AI46" s="13"/>
      <c r="AJ46" s="13"/>
      <c r="AK46" s="13"/>
      <c r="AL46" s="13"/>
      <c r="AM46"/>
      <c r="CZ46" s="10"/>
    </row>
    <row r="47" spans="1:104" s="3" customFormat="1" ht="15.6" x14ac:dyDescent="0.3">
      <c r="A47" s="43"/>
      <c r="B47" s="43"/>
      <c r="C47" s="43"/>
      <c r="D47" s="43"/>
      <c r="E47" s="43"/>
      <c r="F47" s="43"/>
      <c r="G47" s="43"/>
      <c r="H47"/>
      <c r="I47"/>
      <c r="J47" s="185"/>
      <c r="K47" s="155"/>
      <c r="L47" s="155"/>
      <c r="M47" s="155"/>
      <c r="N47" s="154"/>
      <c r="O47" s="153"/>
      <c r="P47" s="153"/>
      <c r="Q47" s="154"/>
      <c r="R47" s="154"/>
      <c r="S47" s="186"/>
      <c r="T47" s="154"/>
      <c r="U47" s="187"/>
      <c r="V47" s="186"/>
      <c r="W47" s="154"/>
      <c r="X47" s="154"/>
      <c r="Y47" s="152"/>
      <c r="Z47" s="152"/>
      <c r="AA47" s="152"/>
      <c r="AB47" s="152"/>
      <c r="AC47" s="152"/>
      <c r="AD47" s="152"/>
      <c r="AE47" s="152"/>
      <c r="AF47" s="152"/>
      <c r="AG47" s="152"/>
      <c r="AH47" s="188"/>
      <c r="AI47" s="13"/>
      <c r="AJ47" s="13"/>
      <c r="AK47" s="13"/>
      <c r="AL47" s="13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/>
    </row>
    <row r="48" spans="1:104" ht="15.6" x14ac:dyDescent="0.3">
      <c r="A48" s="44">
        <f>K48</f>
        <v>106</v>
      </c>
      <c r="B48" s="72" t="e">
        <f>IF($J48="DNF",0,VLOOKUP($K48,#REF!,8,0))</f>
        <v>#REF!</v>
      </c>
      <c r="C48" s="72" t="e">
        <f>IF($J48="DNF",0,VLOOKUP($K48,#REF!,9,0))</f>
        <v>#REF!</v>
      </c>
      <c r="D48" s="44" t="e">
        <f>IF(B48="X",VLOOKUP('Race 3'!$F48,#REF!,2,0),0)</f>
        <v>#REF!</v>
      </c>
      <c r="E48" s="44" t="e">
        <f>IF(C48="X",VLOOKUP('Race 3'!$G48,#REF!,2,0),0)</f>
        <v>#REF!</v>
      </c>
      <c r="F48" s="44">
        <f>COUNTIF($B48:B$48,"X")</f>
        <v>0</v>
      </c>
      <c r="G48" s="44">
        <f>COUNTIF($C48:C$48,"X")</f>
        <v>0</v>
      </c>
      <c r="J48" s="64">
        <v>1</v>
      </c>
      <c r="K48" s="24">
        <v>106</v>
      </c>
      <c r="L48" s="2" t="e">
        <f>VLOOKUP($K48,#REF!,2,0)</f>
        <v>#REF!</v>
      </c>
      <c r="M48" s="2" t="e">
        <f>VLOOKUP($K48,#REF!,3,0)</f>
        <v>#REF!</v>
      </c>
      <c r="N48" s="2" t="e">
        <f>VLOOKUP($K48,#REF!,4,0)</f>
        <v>#REF!</v>
      </c>
      <c r="O48" s="23" t="e">
        <f>VLOOKUP($K48,#REF!,5,0)</f>
        <v>#REF!</v>
      </c>
      <c r="P48" s="23" t="e">
        <f>VLOOKUP($K48,#REF!,6,0)</f>
        <v>#REF!</v>
      </c>
      <c r="Q48" s="2" t="e">
        <f>VLOOKUP($K48,#REF!,7,0)</f>
        <v>#REF!</v>
      </c>
      <c r="R48" s="6">
        <f t="shared" ref="R48" si="24">IF(ISERROR(SMALL(V48:AH48,1)),"DNF",SMALL(V48:AH48,1))</f>
        <v>10.532</v>
      </c>
      <c r="S48" s="76">
        <f t="shared" ref="S48" si="25">IF(ISERROR(SMALL(V48:AH48,2)),"DNF",SMALL(V48:AH48,2))</f>
        <v>10.62</v>
      </c>
      <c r="T48" s="73">
        <f t="shared" ref="T48" si="26">(S48-R48)/R48</f>
        <v>8.3554880364602353E-3</v>
      </c>
      <c r="U48" s="80">
        <f t="shared" ref="U48" si="27">IF(ISERROR(SMALL(V48:AH48,3)),"DNF",SMALL(V48:AH48,3))</f>
        <v>10.67</v>
      </c>
      <c r="V48" s="7">
        <v>10.692</v>
      </c>
      <c r="W48" s="7">
        <v>10.62</v>
      </c>
      <c r="X48" s="7">
        <v>10.75</v>
      </c>
      <c r="Y48" s="7">
        <v>10.679</v>
      </c>
      <c r="Z48" s="7">
        <v>10.67</v>
      </c>
      <c r="AA48" s="7">
        <v>10.532</v>
      </c>
      <c r="AB48" s="7">
        <v>10.7</v>
      </c>
      <c r="AC48" s="7">
        <v>12.577999999999999</v>
      </c>
      <c r="AD48" s="7"/>
      <c r="AE48" s="7"/>
      <c r="AF48" s="18"/>
      <c r="AG48" s="18"/>
      <c r="AH48" s="120"/>
      <c r="AI48" s="13"/>
      <c r="AJ48" s="13"/>
      <c r="AK48" s="13"/>
      <c r="AL48" s="13"/>
      <c r="AM48"/>
      <c r="CZ48" s="10"/>
    </row>
    <row r="49" spans="1:104" ht="15.6" x14ac:dyDescent="0.3">
      <c r="A49" s="44">
        <f t="shared" ref="A49:A50" si="28">K49</f>
        <v>121</v>
      </c>
      <c r="B49" s="72" t="e">
        <f>IF($J49="DNF",0,VLOOKUP($K49,#REF!,8,0))</f>
        <v>#REF!</v>
      </c>
      <c r="C49" s="72" t="e">
        <f>IF($J49="DNF",0,VLOOKUP($K49,#REF!,9,0))</f>
        <v>#REF!</v>
      </c>
      <c r="D49" s="44" t="e">
        <f>IF(B49="X",VLOOKUP('Race 3'!$F49,#REF!,2,0),0)</f>
        <v>#REF!</v>
      </c>
      <c r="E49" s="44" t="e">
        <f>IF(C49="X",VLOOKUP('Race 3'!$G49,#REF!,2,0),0)</f>
        <v>#REF!</v>
      </c>
      <c r="F49" s="44">
        <f>COUNTIF($B$48:B49,"X")</f>
        <v>0</v>
      </c>
      <c r="G49" s="44">
        <f>COUNTIF($C$48:C49,"X")</f>
        <v>0</v>
      </c>
      <c r="J49" s="64">
        <v>2</v>
      </c>
      <c r="K49" s="31">
        <v>121</v>
      </c>
      <c r="L49" s="2" t="e">
        <f>VLOOKUP($K49,#REF!,2,0)</f>
        <v>#REF!</v>
      </c>
      <c r="M49" s="2" t="e">
        <f>VLOOKUP($K49,#REF!,3,0)</f>
        <v>#REF!</v>
      </c>
      <c r="N49" s="2" t="e">
        <f>VLOOKUP($K49,#REF!,4,0)</f>
        <v>#REF!</v>
      </c>
      <c r="O49" s="23" t="e">
        <f>VLOOKUP($K49,#REF!,5,0)</f>
        <v>#REF!</v>
      </c>
      <c r="P49" s="23" t="e">
        <f>VLOOKUP($K49,#REF!,6,0)</f>
        <v>#REF!</v>
      </c>
      <c r="Q49" s="2" t="e">
        <f>VLOOKUP($K49,#REF!,7,0)</f>
        <v>#REF!</v>
      </c>
      <c r="R49" s="6">
        <f t="shared" ref="R49:R50" si="29">IF(ISERROR(SMALL(V49:AH49,1)),"DNF",SMALL(V49:AH49,1))</f>
        <v>10.593</v>
      </c>
      <c r="S49" s="76">
        <f t="shared" ref="S49:S50" si="30">IF(ISERROR(SMALL(V49:AH49,2)),"DNF",SMALL(V49:AH49,2))</f>
        <v>10.763999999999999</v>
      </c>
      <c r="T49" s="73">
        <f t="shared" ref="T49:T50" si="31">(S49-R49)/R49</f>
        <v>1.6142735768903935E-2</v>
      </c>
      <c r="U49" s="80">
        <f t="shared" ref="U49:U50" si="32">IF(ISERROR(SMALL(V49:AH49,3)),"DNF",SMALL(V49:AH49,3))</f>
        <v>10.887</v>
      </c>
      <c r="V49" s="7">
        <v>10.763999999999999</v>
      </c>
      <c r="W49" s="7" t="s">
        <v>108</v>
      </c>
      <c r="X49" s="7">
        <v>10.593</v>
      </c>
      <c r="Y49" s="7">
        <v>10.887</v>
      </c>
      <c r="Z49" s="7"/>
      <c r="AA49" s="7"/>
      <c r="AB49" s="7"/>
      <c r="AC49" s="7"/>
      <c r="AD49" s="7"/>
      <c r="AE49" s="7"/>
      <c r="AF49" s="18"/>
      <c r="AG49" s="18"/>
      <c r="AH49" s="120"/>
      <c r="AI49" s="13"/>
      <c r="AJ49" s="13"/>
      <c r="AK49" s="13"/>
      <c r="AL49" s="13"/>
      <c r="AM49"/>
      <c r="CZ49" s="10"/>
    </row>
    <row r="50" spans="1:104" ht="15.6" x14ac:dyDescent="0.3">
      <c r="A50" s="44">
        <f t="shared" si="28"/>
        <v>82</v>
      </c>
      <c r="B50" s="72">
        <f>IF($J50="DNF",0,VLOOKUP($K50,#REF!,8,0))</f>
        <v>0</v>
      </c>
      <c r="C50" s="72">
        <f>IF($J50="DNF",0,VLOOKUP($K50,#REF!,9,0))</f>
        <v>0</v>
      </c>
      <c r="D50" s="44">
        <f>IF(B50="X",VLOOKUP('Race 3'!$F50,#REF!,2,0),0)</f>
        <v>0</v>
      </c>
      <c r="E50" s="44">
        <f>IF(C50="X",VLOOKUP('Race 3'!$G50,#REF!,2,0),0)</f>
        <v>0</v>
      </c>
      <c r="F50" s="44">
        <f>COUNTIF($B$48:B50,"X")</f>
        <v>0</v>
      </c>
      <c r="G50" s="44">
        <f>COUNTIF($C$48:C50,"X")</f>
        <v>0</v>
      </c>
      <c r="J50" s="64" t="s">
        <v>121</v>
      </c>
      <c r="K50" s="29">
        <v>82</v>
      </c>
      <c r="L50" s="2" t="e">
        <f>VLOOKUP($K50,#REF!,2,0)</f>
        <v>#REF!</v>
      </c>
      <c r="M50" s="2" t="e">
        <f>VLOOKUP($K50,#REF!,3,0)</f>
        <v>#REF!</v>
      </c>
      <c r="N50" s="2" t="e">
        <f>VLOOKUP($K50,#REF!,4,0)</f>
        <v>#REF!</v>
      </c>
      <c r="O50" s="23" t="e">
        <f>VLOOKUP($K50,#REF!,5,0)</f>
        <v>#REF!</v>
      </c>
      <c r="P50" s="23" t="e">
        <f>VLOOKUP($K50,#REF!,6,0)</f>
        <v>#REF!</v>
      </c>
      <c r="Q50" s="2" t="e">
        <f>VLOOKUP($K50,#REF!,7,0)</f>
        <v>#REF!</v>
      </c>
      <c r="R50" s="6">
        <f t="shared" si="29"/>
        <v>10.831</v>
      </c>
      <c r="S50" s="76" t="str">
        <f t="shared" si="30"/>
        <v>DNF</v>
      </c>
      <c r="T50" s="73" t="e">
        <f t="shared" si="31"/>
        <v>#VALUE!</v>
      </c>
      <c r="U50" s="80" t="str">
        <f t="shared" si="32"/>
        <v>DNF</v>
      </c>
      <c r="V50" s="7">
        <v>10.831</v>
      </c>
      <c r="W50" s="7"/>
      <c r="X50" s="7"/>
      <c r="Y50" s="7"/>
      <c r="Z50" s="7"/>
      <c r="AA50" s="7"/>
      <c r="AB50" s="7"/>
      <c r="AC50" s="7"/>
      <c r="AD50" s="7"/>
      <c r="AE50" s="7"/>
      <c r="AF50" s="18"/>
      <c r="AG50" s="18"/>
      <c r="AH50" s="120"/>
      <c r="AI50" s="13"/>
      <c r="AJ50" s="13"/>
      <c r="AK50" s="13"/>
      <c r="AL50" s="13"/>
      <c r="AM50"/>
      <c r="CZ50" s="10"/>
    </row>
    <row r="51" spans="1:104" s="3" customFormat="1" ht="15.6" x14ac:dyDescent="0.3">
      <c r="A51" s="43"/>
      <c r="B51" s="43"/>
      <c r="C51" s="43"/>
      <c r="D51" s="43"/>
      <c r="E51" s="43"/>
      <c r="F51" s="43"/>
      <c r="G51" s="43"/>
      <c r="H51"/>
      <c r="I51"/>
      <c r="J51" s="185"/>
      <c r="K51" s="155"/>
      <c r="L51" s="155"/>
      <c r="M51" s="155"/>
      <c r="N51" s="154"/>
      <c r="O51" s="153"/>
      <c r="P51" s="153"/>
      <c r="Q51" s="154"/>
      <c r="R51" s="154"/>
      <c r="S51" s="186"/>
      <c r="T51" s="154"/>
      <c r="U51" s="187"/>
      <c r="V51" s="186"/>
      <c r="W51" s="154"/>
      <c r="X51" s="154"/>
      <c r="Y51" s="152"/>
      <c r="Z51" s="152"/>
      <c r="AA51" s="152"/>
      <c r="AB51" s="152"/>
      <c r="AC51" s="152"/>
      <c r="AD51" s="152"/>
      <c r="AE51" s="152"/>
      <c r="AF51" s="152"/>
      <c r="AG51" s="152"/>
      <c r="AH51" s="188"/>
      <c r="AI51" s="13"/>
      <c r="AJ51" s="13"/>
      <c r="AK51" s="13"/>
      <c r="AL51" s="13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/>
    </row>
    <row r="52" spans="1:104" ht="15.6" x14ac:dyDescent="0.3">
      <c r="A52" s="44">
        <f>K52</f>
        <v>25</v>
      </c>
      <c r="B52" s="72" t="e">
        <f>IF($J52="DNF",0,VLOOKUP($K52,#REF!,8,0))</f>
        <v>#REF!</v>
      </c>
      <c r="C52" s="72" t="e">
        <f>IF($J52="DNF",0,VLOOKUP($K52,#REF!,9,0))</f>
        <v>#REF!</v>
      </c>
      <c r="D52" s="44" t="e">
        <f>IF(B52="X",VLOOKUP('Race 3'!$F52,#REF!,2,0),0)</f>
        <v>#REF!</v>
      </c>
      <c r="E52" s="44" t="e">
        <f>IF(C52="X",VLOOKUP('Race 3'!$G52,#REF!,2,0),0)</f>
        <v>#REF!</v>
      </c>
      <c r="F52" s="44">
        <f>COUNTIF($B$52:B52,"X")</f>
        <v>0</v>
      </c>
      <c r="G52" s="44">
        <f>COUNTIF($C$52:C52,"X")</f>
        <v>0</v>
      </c>
      <c r="J52" s="64">
        <v>1</v>
      </c>
      <c r="K52" s="30">
        <v>25</v>
      </c>
      <c r="L52" s="2" t="e">
        <f>VLOOKUP($K52,#REF!,2,0)</f>
        <v>#REF!</v>
      </c>
      <c r="M52" s="2" t="e">
        <f>VLOOKUP($K52,#REF!,3,0)</f>
        <v>#REF!</v>
      </c>
      <c r="N52" s="2" t="e">
        <f>VLOOKUP($K52,#REF!,4,0)</f>
        <v>#REF!</v>
      </c>
      <c r="O52" s="23" t="e">
        <f>VLOOKUP($K52,#REF!,5,0)</f>
        <v>#REF!</v>
      </c>
      <c r="P52" s="23" t="e">
        <f>VLOOKUP($K52,#REF!,6,0)</f>
        <v>#REF!</v>
      </c>
      <c r="Q52" s="2" t="e">
        <f>VLOOKUP($K52,#REF!,7,0)</f>
        <v>#REF!</v>
      </c>
      <c r="R52" s="6">
        <f t="shared" ref="R52:R59" si="33">IF(ISERROR(SMALL(V52:AH52,1)),"DNF",SMALL(V52:AH52,1))</f>
        <v>11.204000000000001</v>
      </c>
      <c r="S52" s="76">
        <f t="shared" ref="S52:S59" si="34">IF(ISERROR(SMALL(V52:AH52,2)),"DNF",SMALL(V52:AH52,2))</f>
        <v>11.269</v>
      </c>
      <c r="T52" s="73">
        <f t="shared" ref="T52:T59" si="35">(S52-R52)/R52</f>
        <v>5.8014994644769282E-3</v>
      </c>
      <c r="U52" s="80">
        <f t="shared" ref="U52:U59" si="36">IF(ISERROR(SMALL(V52:AH52,3)),"DNF",SMALL(V52:AH52,3))</f>
        <v>11.321999999999999</v>
      </c>
      <c r="V52" s="7">
        <v>11.346</v>
      </c>
      <c r="W52" s="7">
        <v>11.321999999999999</v>
      </c>
      <c r="X52" s="7">
        <v>12.821</v>
      </c>
      <c r="Y52" s="7">
        <v>11.545999999999999</v>
      </c>
      <c r="Z52" s="7">
        <v>12.202999999999999</v>
      </c>
      <c r="AA52" s="7">
        <v>11.204000000000001</v>
      </c>
      <c r="AB52" s="7">
        <v>11.269</v>
      </c>
      <c r="AC52" s="7"/>
      <c r="AD52" s="7"/>
      <c r="AE52" s="7"/>
      <c r="AF52" s="18"/>
      <c r="AG52" s="18"/>
      <c r="AH52" s="120"/>
      <c r="AI52" s="13"/>
      <c r="AJ52" s="13"/>
      <c r="AK52" s="13"/>
      <c r="AL52" s="13"/>
      <c r="AM52"/>
      <c r="CZ52" s="10"/>
    </row>
    <row r="53" spans="1:104" ht="15.6" x14ac:dyDescent="0.3">
      <c r="A53" s="44">
        <f>K53</f>
        <v>72</v>
      </c>
      <c r="B53" s="72" t="e">
        <f>IF($J53="DNF",0,VLOOKUP($K53,#REF!,8,0))</f>
        <v>#REF!</v>
      </c>
      <c r="C53" s="72" t="e">
        <f>IF($J53="DNF",0,VLOOKUP($K53,#REF!,9,0))</f>
        <v>#REF!</v>
      </c>
      <c r="D53" s="44" t="e">
        <f>IF(B53="X",VLOOKUP('Race 3'!$F53,#REF!,2,0),0)</f>
        <v>#REF!</v>
      </c>
      <c r="E53" s="44" t="e">
        <f>IF(C53="X",VLOOKUP('Race 3'!$G53,#REF!,2,0),0)</f>
        <v>#REF!</v>
      </c>
      <c r="F53" s="44">
        <f>COUNTIF($B$52:B53,"X")</f>
        <v>0</v>
      </c>
      <c r="G53" s="44">
        <f>COUNTIF($C$52:C53,"X")</f>
        <v>0</v>
      </c>
      <c r="J53" s="64">
        <v>2</v>
      </c>
      <c r="K53" s="29">
        <v>72</v>
      </c>
      <c r="L53" s="2" t="e">
        <f>VLOOKUP($K53,#REF!,2,0)</f>
        <v>#REF!</v>
      </c>
      <c r="M53" s="2" t="e">
        <f>VLOOKUP($K53,#REF!,3,0)</f>
        <v>#REF!</v>
      </c>
      <c r="N53" s="2" t="e">
        <f>VLOOKUP($K53,#REF!,4,0)</f>
        <v>#REF!</v>
      </c>
      <c r="O53" s="23" t="e">
        <f>VLOOKUP($K53,#REF!,5,0)</f>
        <v>#REF!</v>
      </c>
      <c r="P53" s="23" t="e">
        <f>VLOOKUP($K53,#REF!,6,0)</f>
        <v>#REF!</v>
      </c>
      <c r="Q53" s="2" t="e">
        <f>VLOOKUP($K53,#REF!,7,0)</f>
        <v>#REF!</v>
      </c>
      <c r="R53" s="6">
        <f t="shared" ref="R53" si="37">IF(ISERROR(SMALL(V53:AH53,1)),"DNF",SMALL(V53:AH53,1))</f>
        <v>12.816000000000001</v>
      </c>
      <c r="S53" s="76">
        <f t="shared" ref="S53" si="38">IF(ISERROR(SMALL(V53:AH53,2)),"DNF",SMALL(V53:AH53,2))</f>
        <v>12.848000000000001</v>
      </c>
      <c r="T53" s="73">
        <f t="shared" ref="T53" si="39">(S53-R53)/R53</f>
        <v>2.4968789013732856E-3</v>
      </c>
      <c r="U53" s="80">
        <f t="shared" ref="U53" si="40">IF(ISERROR(SMALL(V53:AH53,3)),"DNF",SMALL(V53:AH53,3))</f>
        <v>12.945</v>
      </c>
      <c r="V53" s="7">
        <v>31.826000000000001</v>
      </c>
      <c r="W53" s="7">
        <v>13.077999999999999</v>
      </c>
      <c r="X53" s="7">
        <v>12.816000000000001</v>
      </c>
      <c r="Y53" s="7">
        <v>12.945</v>
      </c>
      <c r="Z53" s="7">
        <v>14.217000000000001</v>
      </c>
      <c r="AA53" s="7">
        <v>13.077</v>
      </c>
      <c r="AB53" s="7">
        <v>12.848000000000001</v>
      </c>
      <c r="AC53" s="7">
        <v>13.006</v>
      </c>
      <c r="AD53" s="7"/>
      <c r="AE53" s="7"/>
      <c r="AF53" s="18"/>
      <c r="AG53" s="18"/>
      <c r="AH53" s="120"/>
      <c r="AI53" s="13"/>
      <c r="AJ53" s="13"/>
      <c r="AK53" s="13"/>
      <c r="AL53" s="13"/>
      <c r="AM53"/>
      <c r="CZ53" s="10"/>
    </row>
    <row r="54" spans="1:104" s="3" customFormat="1" ht="15.6" x14ac:dyDescent="0.3">
      <c r="A54" s="43"/>
      <c r="B54" s="43"/>
      <c r="C54" s="43"/>
      <c r="D54" s="43"/>
      <c r="E54" s="43"/>
      <c r="F54" s="43"/>
      <c r="G54" s="43"/>
      <c r="H54"/>
      <c r="I54"/>
      <c r="J54" s="185"/>
      <c r="K54" s="155"/>
      <c r="L54" s="155"/>
      <c r="M54" s="155"/>
      <c r="N54" s="154"/>
      <c r="O54" s="153"/>
      <c r="P54" s="153"/>
      <c r="Q54" s="154"/>
      <c r="R54" s="154"/>
      <c r="S54" s="186"/>
      <c r="T54" s="154"/>
      <c r="U54" s="187"/>
      <c r="V54" s="186"/>
      <c r="W54" s="154"/>
      <c r="X54" s="154"/>
      <c r="Y54" s="152"/>
      <c r="Z54" s="152"/>
      <c r="AA54" s="152"/>
      <c r="AB54" s="152"/>
      <c r="AC54" s="152"/>
      <c r="AD54" s="152"/>
      <c r="AE54" s="152"/>
      <c r="AF54" s="152"/>
      <c r="AG54" s="152"/>
      <c r="AH54" s="188"/>
      <c r="AI54" s="13"/>
      <c r="AJ54" s="13"/>
      <c r="AK54" s="13"/>
      <c r="AL54" s="13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/>
    </row>
    <row r="55" spans="1:104" ht="15.6" x14ac:dyDescent="0.3">
      <c r="A55" s="44">
        <f t="shared" ref="A55:A59" si="41">K55</f>
        <v>236</v>
      </c>
      <c r="B55" s="72" t="e">
        <f>IF($J55="DNF",0,VLOOKUP($K55,#REF!,8,0))</f>
        <v>#REF!</v>
      </c>
      <c r="C55" s="72" t="e">
        <f>IF($J55="DNF",0,VLOOKUP($K55,#REF!,9,0))</f>
        <v>#REF!</v>
      </c>
      <c r="D55" s="44" t="e">
        <f>IF(B55="X",VLOOKUP('Race 3'!$F55,#REF!,2,0),0)</f>
        <v>#REF!</v>
      </c>
      <c r="E55" s="44" t="e">
        <f>IF(C55="X",VLOOKUP('Race 3'!$G55,#REF!,2,0),0)</f>
        <v>#REF!</v>
      </c>
      <c r="F55" s="44">
        <f>COUNTIF($B$54:B55,"X")</f>
        <v>0</v>
      </c>
      <c r="G55" s="44">
        <f>COUNTIF($C$54:C55,"X")</f>
        <v>0</v>
      </c>
      <c r="J55" s="64">
        <v>1</v>
      </c>
      <c r="K55" s="31">
        <v>236</v>
      </c>
      <c r="L55" s="2" t="e">
        <f>VLOOKUP($K55,#REF!,2,0)</f>
        <v>#REF!</v>
      </c>
      <c r="M55" s="2" t="e">
        <f>VLOOKUP($K55,#REF!,3,0)</f>
        <v>#REF!</v>
      </c>
      <c r="N55" s="2" t="e">
        <f>VLOOKUP($K55,#REF!,4,0)</f>
        <v>#REF!</v>
      </c>
      <c r="O55" s="23" t="e">
        <f>VLOOKUP($K55,#REF!,5,0)</f>
        <v>#REF!</v>
      </c>
      <c r="P55" s="23" t="e">
        <f>VLOOKUP($K55,#REF!,6,0)</f>
        <v>#REF!</v>
      </c>
      <c r="Q55" s="2" t="e">
        <f>VLOOKUP($K55,#REF!,7,0)</f>
        <v>#REF!</v>
      </c>
      <c r="R55" s="6">
        <f t="shared" si="33"/>
        <v>13.183999999999999</v>
      </c>
      <c r="S55" s="76">
        <f t="shared" si="34"/>
        <v>13.349</v>
      </c>
      <c r="T55" s="73">
        <f t="shared" si="35"/>
        <v>1.2515169902912692E-2</v>
      </c>
      <c r="U55" s="80">
        <f t="shared" si="36"/>
        <v>13.93</v>
      </c>
      <c r="V55" s="7">
        <v>13.349</v>
      </c>
      <c r="W55" s="7">
        <v>13.93</v>
      </c>
      <c r="X55" s="7">
        <v>13.183999999999999</v>
      </c>
      <c r="Y55" s="7"/>
      <c r="Z55" s="7"/>
      <c r="AA55" s="7"/>
      <c r="AB55" s="7"/>
      <c r="AC55" s="7"/>
      <c r="AD55" s="7"/>
      <c r="AE55" s="7"/>
      <c r="AF55" s="18"/>
      <c r="AG55" s="18"/>
      <c r="AH55" s="120"/>
      <c r="AI55" s="13"/>
      <c r="AJ55" s="13"/>
      <c r="AK55" s="13"/>
      <c r="AL55" s="13"/>
      <c r="AM55"/>
      <c r="CZ55" s="10"/>
    </row>
    <row r="56" spans="1:104" ht="15.6" x14ac:dyDescent="0.3">
      <c r="A56" s="44">
        <f t="shared" si="41"/>
        <v>225</v>
      </c>
      <c r="B56" s="72" t="e">
        <f>IF($J56="DNF",0,VLOOKUP($K56,#REF!,8,0))</f>
        <v>#REF!</v>
      </c>
      <c r="C56" s="72" t="e">
        <f>IF($J56="DNF",0,VLOOKUP($K56,#REF!,9,0))</f>
        <v>#REF!</v>
      </c>
      <c r="D56" s="44" t="e">
        <f>IF(B56="X",VLOOKUP('Race 3'!$F56,#REF!,2,0),0)</f>
        <v>#REF!</v>
      </c>
      <c r="E56" s="44" t="e">
        <f>IF(C56="X",VLOOKUP('Race 3'!$G56,#REF!,2,0),0)</f>
        <v>#REF!</v>
      </c>
      <c r="F56" s="44">
        <f>COUNTIF($B$54:B56,"X")</f>
        <v>0</v>
      </c>
      <c r="G56" s="44">
        <f>COUNTIF($C$54:C56,"X")</f>
        <v>0</v>
      </c>
      <c r="J56" s="64">
        <v>2</v>
      </c>
      <c r="K56" s="31">
        <v>225</v>
      </c>
      <c r="L56" s="2" t="e">
        <f>VLOOKUP($K56,#REF!,2,0)</f>
        <v>#REF!</v>
      </c>
      <c r="M56" s="2" t="e">
        <f>VLOOKUP($K56,#REF!,3,0)</f>
        <v>#REF!</v>
      </c>
      <c r="N56" s="2" t="e">
        <f>VLOOKUP($K56,#REF!,4,0)</f>
        <v>#REF!</v>
      </c>
      <c r="O56" s="23" t="e">
        <f>VLOOKUP($K56,#REF!,5,0)</f>
        <v>#REF!</v>
      </c>
      <c r="P56" s="23" t="e">
        <f>VLOOKUP($K56,#REF!,6,0)</f>
        <v>#REF!</v>
      </c>
      <c r="Q56" s="2" t="e">
        <f>VLOOKUP($K56,#REF!,7,0)</f>
        <v>#REF!</v>
      </c>
      <c r="R56" s="6">
        <f t="shared" si="33"/>
        <v>14.374000000000001</v>
      </c>
      <c r="S56" s="76">
        <f t="shared" si="34"/>
        <v>14.38</v>
      </c>
      <c r="T56" s="196">
        <f t="shared" si="35"/>
        <v>4.1742034228469646E-4</v>
      </c>
      <c r="U56" s="80">
        <f t="shared" si="36"/>
        <v>14.468</v>
      </c>
      <c r="V56" s="7">
        <v>14.609</v>
      </c>
      <c r="W56" s="7">
        <v>14.38</v>
      </c>
      <c r="X56" s="7">
        <v>14.374000000000001</v>
      </c>
      <c r="Y56" s="7">
        <v>14.468</v>
      </c>
      <c r="Z56" s="7"/>
      <c r="AA56" s="7"/>
      <c r="AB56" s="7"/>
      <c r="AC56" s="7"/>
      <c r="AD56" s="7"/>
      <c r="AE56" s="7"/>
      <c r="AF56" s="18"/>
      <c r="AG56" s="18"/>
      <c r="AH56" s="120"/>
      <c r="AI56" s="13"/>
      <c r="AJ56" s="13"/>
      <c r="AK56" s="13"/>
      <c r="AL56" s="13"/>
      <c r="AM56"/>
      <c r="CZ56" s="10"/>
    </row>
    <row r="57" spans="1:104" s="3" customFormat="1" ht="15.6" x14ac:dyDescent="0.3">
      <c r="A57" s="43"/>
      <c r="B57" s="43"/>
      <c r="C57" s="43"/>
      <c r="D57" s="43"/>
      <c r="E57" s="43"/>
      <c r="F57" s="43"/>
      <c r="G57" s="43"/>
      <c r="H57"/>
      <c r="I57"/>
      <c r="J57" s="185"/>
      <c r="K57" s="155"/>
      <c r="L57" s="155"/>
      <c r="M57" s="155"/>
      <c r="N57" s="154"/>
      <c r="O57" s="153"/>
      <c r="P57" s="153"/>
      <c r="Q57" s="154"/>
      <c r="R57" s="154"/>
      <c r="S57" s="186"/>
      <c r="T57" s="154"/>
      <c r="U57" s="187"/>
      <c r="V57" s="186"/>
      <c r="W57" s="154"/>
      <c r="X57" s="154"/>
      <c r="Y57" s="152"/>
      <c r="Z57" s="152"/>
      <c r="AA57" s="152"/>
      <c r="AB57" s="152"/>
      <c r="AC57" s="152"/>
      <c r="AD57" s="152"/>
      <c r="AE57" s="152"/>
      <c r="AF57" s="152"/>
      <c r="AG57" s="152"/>
      <c r="AH57" s="188"/>
      <c r="AI57" s="13"/>
      <c r="AJ57" s="13"/>
      <c r="AK57" s="13"/>
      <c r="AL57" s="13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/>
    </row>
    <row r="58" spans="1:104" ht="15.6" x14ac:dyDescent="0.3">
      <c r="A58" s="44">
        <f t="shared" si="41"/>
        <v>80</v>
      </c>
      <c r="B58" s="72" t="e">
        <f>IF($J58="DNF",0,VLOOKUP($K58,#REF!,8,0))</f>
        <v>#REF!</v>
      </c>
      <c r="C58" s="72" t="e">
        <f>IF($J58="DNF",0,VLOOKUP($K58,#REF!,9,0))</f>
        <v>#REF!</v>
      </c>
      <c r="D58" s="44" t="e">
        <f>IF(B58="X",VLOOKUP('Race 3'!$F58,#REF!,2,0),0)</f>
        <v>#REF!</v>
      </c>
      <c r="E58" s="44" t="e">
        <f>IF(C58="X",VLOOKUP('Race 3'!$G58,#REF!,2,0),0)</f>
        <v>#REF!</v>
      </c>
      <c r="F58" s="44">
        <f>COUNTIF($B$54:B58,"X")</f>
        <v>0</v>
      </c>
      <c r="G58" s="44">
        <f>COUNTIF($C$54:C58,"X")</f>
        <v>0</v>
      </c>
      <c r="J58" s="64">
        <v>1</v>
      </c>
      <c r="K58" s="29">
        <v>80</v>
      </c>
      <c r="L58" s="2" t="e">
        <f>VLOOKUP($K58,#REF!,2,0)</f>
        <v>#REF!</v>
      </c>
      <c r="M58" s="2" t="e">
        <f>VLOOKUP($K58,#REF!,3,0)</f>
        <v>#REF!</v>
      </c>
      <c r="N58" s="2" t="e">
        <f>VLOOKUP($K58,#REF!,4,0)</f>
        <v>#REF!</v>
      </c>
      <c r="O58" s="23" t="e">
        <f>VLOOKUP($K58,#REF!,5,0)</f>
        <v>#REF!</v>
      </c>
      <c r="P58" s="23" t="e">
        <f>VLOOKUP($K58,#REF!,6,0)</f>
        <v>#REF!</v>
      </c>
      <c r="Q58" s="2" t="e">
        <f>VLOOKUP($K58,#REF!,7,0)</f>
        <v>#REF!</v>
      </c>
      <c r="R58" s="6">
        <f t="shared" si="33"/>
        <v>10.914</v>
      </c>
      <c r="S58" s="76">
        <f t="shared" si="34"/>
        <v>11.654999999999999</v>
      </c>
      <c r="T58" s="73">
        <f t="shared" si="35"/>
        <v>6.7894447498625596E-2</v>
      </c>
      <c r="U58" s="80">
        <f t="shared" si="36"/>
        <v>11.75</v>
      </c>
      <c r="V58" s="7">
        <v>11.654999999999999</v>
      </c>
      <c r="W58" s="7">
        <v>11.75</v>
      </c>
      <c r="X58" s="7">
        <v>11.978</v>
      </c>
      <c r="Y58" s="7">
        <v>10.914</v>
      </c>
      <c r="Z58" s="7">
        <v>12.076000000000001</v>
      </c>
      <c r="AA58" s="7"/>
      <c r="AB58" s="7"/>
      <c r="AC58" s="7"/>
      <c r="AD58" s="7"/>
      <c r="AE58" s="7"/>
      <c r="AF58" s="18"/>
      <c r="AG58" s="18"/>
      <c r="AH58" s="120"/>
      <c r="AI58" s="13"/>
      <c r="AJ58" s="13"/>
      <c r="AK58" s="13"/>
      <c r="AL58" s="13"/>
      <c r="AM58"/>
      <c r="CZ58" s="10"/>
    </row>
    <row r="59" spans="1:104" ht="15.6" x14ac:dyDescent="0.3">
      <c r="A59" s="44">
        <f t="shared" si="41"/>
        <v>12</v>
      </c>
      <c r="B59" s="72" t="e">
        <f>IF($J59="DNF",0,VLOOKUP($K59,#REF!,8,0))</f>
        <v>#REF!</v>
      </c>
      <c r="C59" s="72" t="e">
        <f>IF($J59="DNF",0,VLOOKUP($K59,#REF!,9,0))</f>
        <v>#REF!</v>
      </c>
      <c r="D59" s="44" t="e">
        <f>IF(B59="X",VLOOKUP('Race 3'!$F59,#REF!,2,0),0)</f>
        <v>#REF!</v>
      </c>
      <c r="E59" s="44" t="e">
        <f>IF(C59="X",VLOOKUP('Race 3'!$G59,#REF!,2,0),0)</f>
        <v>#REF!</v>
      </c>
      <c r="F59" s="44">
        <f>COUNTIF($B$54:B59,"X")</f>
        <v>0</v>
      </c>
      <c r="G59" s="44">
        <f>COUNTIF($C$54:C59,"X")</f>
        <v>0</v>
      </c>
      <c r="J59" s="64">
        <v>2</v>
      </c>
      <c r="K59" s="24">
        <v>12</v>
      </c>
      <c r="L59" s="2" t="e">
        <f>VLOOKUP($K59,#REF!,2,0)</f>
        <v>#REF!</v>
      </c>
      <c r="M59" s="2" t="e">
        <f>VLOOKUP($K59,#REF!,3,0)</f>
        <v>#REF!</v>
      </c>
      <c r="N59" s="2" t="e">
        <f>VLOOKUP($K59,#REF!,4,0)</f>
        <v>#REF!</v>
      </c>
      <c r="O59" s="23" t="e">
        <f>VLOOKUP($K59,#REF!,5,0)</f>
        <v>#REF!</v>
      </c>
      <c r="P59" s="23" t="e">
        <f>VLOOKUP($K59,#REF!,6,0)</f>
        <v>#REF!</v>
      </c>
      <c r="Q59" s="2" t="e">
        <f>VLOOKUP($K59,#REF!,7,0)</f>
        <v>#REF!</v>
      </c>
      <c r="R59" s="6">
        <f t="shared" si="33"/>
        <v>12.154</v>
      </c>
      <c r="S59" s="76">
        <f t="shared" si="34"/>
        <v>12.336</v>
      </c>
      <c r="T59" s="73">
        <f t="shared" si="35"/>
        <v>1.4974493993746946E-2</v>
      </c>
      <c r="U59" s="80">
        <f t="shared" si="36"/>
        <v>12.522</v>
      </c>
      <c r="V59" s="7">
        <v>13.039</v>
      </c>
      <c r="W59" s="7">
        <v>12.522</v>
      </c>
      <c r="X59" s="7">
        <v>12.154</v>
      </c>
      <c r="Y59" s="7">
        <v>12.651999999999999</v>
      </c>
      <c r="Z59" s="7">
        <v>12.336</v>
      </c>
      <c r="AA59" s="7">
        <v>12.973000000000001</v>
      </c>
      <c r="AB59" s="7">
        <v>13.308</v>
      </c>
      <c r="AC59" s="7">
        <v>13.475</v>
      </c>
      <c r="AD59" s="7"/>
      <c r="AE59" s="7"/>
      <c r="AF59" s="18"/>
      <c r="AG59" s="18"/>
      <c r="AH59" s="120"/>
      <c r="AI59" s="13"/>
      <c r="AJ59" s="13"/>
      <c r="AK59" s="13"/>
      <c r="AL59" s="13"/>
      <c r="AM59"/>
      <c r="CZ59" s="10"/>
    </row>
    <row r="60" spans="1:104" s="3" customFormat="1" ht="15.6" x14ac:dyDescent="0.3">
      <c r="A60" s="43"/>
      <c r="B60" s="43"/>
      <c r="C60" s="43"/>
      <c r="D60" s="43"/>
      <c r="E60" s="43"/>
      <c r="F60" s="43"/>
      <c r="G60" s="43"/>
      <c r="H60"/>
      <c r="I60"/>
      <c r="J60" s="185"/>
      <c r="K60" s="155"/>
      <c r="L60" s="155"/>
      <c r="M60" s="155"/>
      <c r="N60" s="154"/>
      <c r="O60" s="153"/>
      <c r="P60" s="153"/>
      <c r="Q60" s="154"/>
      <c r="R60" s="154"/>
      <c r="S60" s="186"/>
      <c r="T60" s="154"/>
      <c r="U60" s="187"/>
      <c r="V60" s="186"/>
      <c r="W60" s="154"/>
      <c r="X60" s="154"/>
      <c r="Y60" s="152"/>
      <c r="Z60" s="152"/>
      <c r="AA60" s="152"/>
      <c r="AB60" s="152"/>
      <c r="AC60" s="152"/>
      <c r="AD60" s="152"/>
      <c r="AE60" s="152"/>
      <c r="AF60" s="152"/>
      <c r="AG60" s="152"/>
      <c r="AH60" s="188"/>
      <c r="AI60" s="13"/>
      <c r="AJ60" s="13"/>
      <c r="AK60" s="13"/>
      <c r="AL60" s="13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/>
    </row>
    <row r="61" spans="1:104" ht="15.6" x14ac:dyDescent="0.3">
      <c r="A61" s="44">
        <f t="shared" ref="A61" si="42">K61</f>
        <v>228</v>
      </c>
      <c r="B61" s="72">
        <f>IF($J61="DNF",0,VLOOKUP($K61,#REF!,8,0))</f>
        <v>0</v>
      </c>
      <c r="C61" s="72">
        <f>IF($J61="DNF",0,VLOOKUP($K61,#REF!,9,0))</f>
        <v>0</v>
      </c>
      <c r="D61" s="44">
        <f>IF(B61="X",VLOOKUP('Race 3'!$F61,#REF!,2,0),0)</f>
        <v>0</v>
      </c>
      <c r="E61" s="44">
        <f>IF(C61="X",VLOOKUP('Race 3'!$G61,#REF!,2,0),0)</f>
        <v>0</v>
      </c>
      <c r="F61" s="44">
        <f>COUNTIF($B$61:B61,"X")</f>
        <v>0</v>
      </c>
      <c r="G61" s="44">
        <f>COUNTIF($C$61:C61,"X")</f>
        <v>0</v>
      </c>
      <c r="J61" s="64" t="s">
        <v>121</v>
      </c>
      <c r="K61" s="24">
        <v>228</v>
      </c>
      <c r="L61" s="2" t="e">
        <f>VLOOKUP($K61,#REF!,2,0)</f>
        <v>#REF!</v>
      </c>
      <c r="M61" s="2" t="e">
        <f>VLOOKUP($K61,#REF!,3,0)</f>
        <v>#REF!</v>
      </c>
      <c r="N61" s="2" t="e">
        <f>VLOOKUP($K61,#REF!,4,0)</f>
        <v>#REF!</v>
      </c>
      <c r="O61" s="23" t="e">
        <f>VLOOKUP($K61,#REF!,5,0)</f>
        <v>#REF!</v>
      </c>
      <c r="P61" s="23" t="e">
        <f>VLOOKUP($K61,#REF!,6,0)</f>
        <v>#REF!</v>
      </c>
      <c r="Q61" s="2" t="e">
        <f>VLOOKUP($K61,#REF!,7,0)</f>
        <v>#REF!</v>
      </c>
      <c r="R61" s="6">
        <f t="shared" ref="R61" si="43">IF(ISERROR(SMALL(V61:AH61,1)),"DNF",SMALL(V61:AH61,1))</f>
        <v>11.728999999999999</v>
      </c>
      <c r="S61" s="76" t="str">
        <f t="shared" ref="S61" si="44">IF(ISERROR(SMALL(V61:AH61,2)),"DNF",SMALL(V61:AH61,2))</f>
        <v>DNF</v>
      </c>
      <c r="T61" s="73" t="e">
        <f t="shared" ref="T61" si="45">(S61-R61)/R61</f>
        <v>#VALUE!</v>
      </c>
      <c r="U61" s="80" t="str">
        <f t="shared" ref="U61" si="46">IF(ISERROR(SMALL(V61:AH61,3)),"DNF",SMALL(V61:AH61,3))</f>
        <v>DNF</v>
      </c>
      <c r="V61" s="7">
        <v>11.728999999999999</v>
      </c>
      <c r="W61" s="7"/>
      <c r="X61" s="7"/>
      <c r="Y61" s="7"/>
      <c r="Z61" s="7"/>
      <c r="AA61" s="7"/>
      <c r="AB61" s="7"/>
      <c r="AC61" s="7"/>
      <c r="AD61" s="7"/>
      <c r="AE61" s="7"/>
      <c r="AF61" s="18"/>
      <c r="AG61" s="18"/>
      <c r="AH61" s="120"/>
      <c r="AI61" s="13"/>
      <c r="AJ61" s="13"/>
      <c r="AK61" s="13"/>
      <c r="AL61" s="13"/>
      <c r="AM61"/>
      <c r="CZ61" s="10"/>
    </row>
    <row r="62" spans="1:104" s="3" customFormat="1" ht="15.6" x14ac:dyDescent="0.3">
      <c r="A62" s="43"/>
      <c r="B62" s="43"/>
      <c r="C62" s="43"/>
      <c r="D62" s="43"/>
      <c r="E62" s="43"/>
      <c r="F62" s="43"/>
      <c r="G62" s="43"/>
      <c r="H62"/>
      <c r="I62"/>
      <c r="J62" s="185"/>
      <c r="K62" s="155"/>
      <c r="L62" s="155"/>
      <c r="M62" s="155"/>
      <c r="N62" s="154"/>
      <c r="O62" s="153"/>
      <c r="P62" s="153"/>
      <c r="Q62" s="154"/>
      <c r="R62" s="154"/>
      <c r="S62" s="186"/>
      <c r="T62" s="154"/>
      <c r="U62" s="187"/>
      <c r="V62" s="186"/>
      <c r="W62" s="154"/>
      <c r="X62" s="154"/>
      <c r="Y62" s="152"/>
      <c r="Z62" s="152"/>
      <c r="AA62" s="152"/>
      <c r="AB62" s="152"/>
      <c r="AC62" s="152"/>
      <c r="AD62" s="152"/>
      <c r="AE62" s="152"/>
      <c r="AF62" s="152"/>
      <c r="AG62" s="152"/>
      <c r="AH62" s="188"/>
      <c r="AI62" s="13"/>
      <c r="AJ62" s="13"/>
      <c r="AK62" s="13"/>
      <c r="AL62" s="13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/>
    </row>
    <row r="63" spans="1:104" ht="15.6" x14ac:dyDescent="0.3">
      <c r="A63" s="44">
        <f t="shared" ref="A63" si="47">K63</f>
        <v>29</v>
      </c>
      <c r="B63" s="72" t="e">
        <f>IF($J63="DNF",0,VLOOKUP($K63,#REF!,8,0))</f>
        <v>#REF!</v>
      </c>
      <c r="C63" s="72" t="e">
        <f>IF($J63="DNF",0,VLOOKUP($K63,#REF!,9,0))</f>
        <v>#REF!</v>
      </c>
      <c r="D63" s="44" t="e">
        <f>IF(B63="X",VLOOKUP('Race 3'!$F63,#REF!,2,0),0)</f>
        <v>#REF!</v>
      </c>
      <c r="E63" s="44" t="e">
        <f>IF(C63="X",VLOOKUP('Race 3'!$G63,#REF!,2,0),0)</f>
        <v>#REF!</v>
      </c>
      <c r="F63" s="44">
        <f>COUNTIF($B$63:B63,"X")</f>
        <v>0</v>
      </c>
      <c r="G63" s="44">
        <f>COUNTIF($C$63:C63,"X")</f>
        <v>0</v>
      </c>
      <c r="J63" s="64">
        <v>1</v>
      </c>
      <c r="K63" s="29">
        <v>29</v>
      </c>
      <c r="L63" s="2" t="e">
        <f>VLOOKUP($K63,#REF!,2,0)</f>
        <v>#REF!</v>
      </c>
      <c r="M63" s="139" t="e">
        <f>VLOOKUP($K63,#REF!,3,0)</f>
        <v>#REF!</v>
      </c>
      <c r="N63" s="2" t="e">
        <f>VLOOKUP($K63,#REF!,4,0)</f>
        <v>#REF!</v>
      </c>
      <c r="O63" s="23" t="e">
        <f>VLOOKUP($K63,#REF!,5,0)</f>
        <v>#REF!</v>
      </c>
      <c r="P63" s="23" t="e">
        <f>VLOOKUP($K63,#REF!,6,0)</f>
        <v>#REF!</v>
      </c>
      <c r="Q63" s="2" t="e">
        <f>VLOOKUP($K63,#REF!,7,0)</f>
        <v>#REF!</v>
      </c>
      <c r="R63" s="6">
        <f t="shared" ref="R63" si="48">IF(ISERROR(SMALL(V63:AH63,1)),"DNF",SMALL(V63:AH63,1))</f>
        <v>10.885999999999999</v>
      </c>
      <c r="S63" s="76">
        <f t="shared" ref="S63" si="49">IF(ISERROR(SMALL(V63:AH63,2)),"DNF",SMALL(V63:AH63,2))</f>
        <v>10.936</v>
      </c>
      <c r="T63" s="73">
        <f t="shared" ref="T63" si="50">(S63-R63)/R63</f>
        <v>4.5930553003858824E-3</v>
      </c>
      <c r="U63" s="80">
        <f t="shared" ref="U63" si="51">IF(ISERROR(SMALL(V63:AH63,3)),"DNF",SMALL(V63:AH63,3))</f>
        <v>11.034000000000001</v>
      </c>
      <c r="V63" s="7">
        <v>11.459</v>
      </c>
      <c r="W63" s="7">
        <v>11.067</v>
      </c>
      <c r="X63" s="7">
        <v>11.034000000000001</v>
      </c>
      <c r="Y63" s="7" t="s">
        <v>108</v>
      </c>
      <c r="Z63" s="7">
        <v>10.885999999999999</v>
      </c>
      <c r="AA63" s="7">
        <v>10.936</v>
      </c>
      <c r="AB63" s="7">
        <v>11.195</v>
      </c>
      <c r="AC63" s="7"/>
      <c r="AD63" s="7"/>
      <c r="AE63" s="7"/>
      <c r="AF63" s="18"/>
      <c r="AG63" s="18"/>
      <c r="AH63" s="120"/>
      <c r="AI63" s="13"/>
      <c r="AJ63" s="13"/>
      <c r="AK63" s="13"/>
      <c r="AL63" s="13"/>
      <c r="AM63"/>
      <c r="CZ63" s="10"/>
    </row>
    <row r="64" spans="1:104" s="3" customFormat="1" ht="15.6" x14ac:dyDescent="0.3">
      <c r="A64" s="43"/>
      <c r="B64" s="43"/>
      <c r="C64" s="43"/>
      <c r="D64" s="43"/>
      <c r="E64" s="43"/>
      <c r="F64" s="43"/>
      <c r="G64" s="43"/>
      <c r="H64"/>
      <c r="I64"/>
      <c r="J64" s="185"/>
      <c r="K64" s="155"/>
      <c r="L64" s="155"/>
      <c r="M64" s="155"/>
      <c r="N64" s="154"/>
      <c r="O64" s="153"/>
      <c r="P64" s="153"/>
      <c r="Q64" s="154"/>
      <c r="R64" s="154"/>
      <c r="S64" s="186"/>
      <c r="T64" s="154"/>
      <c r="U64" s="187"/>
      <c r="V64" s="186"/>
      <c r="W64" s="154"/>
      <c r="X64" s="154"/>
      <c r="Y64" s="152"/>
      <c r="Z64" s="152"/>
      <c r="AA64" s="152"/>
      <c r="AB64" s="152"/>
      <c r="AC64" s="152"/>
      <c r="AD64" s="152"/>
      <c r="AE64" s="152"/>
      <c r="AF64" s="152"/>
      <c r="AG64" s="152"/>
      <c r="AH64" s="188"/>
      <c r="AI64" s="13"/>
      <c r="AJ64" s="13"/>
      <c r="AK64" s="13"/>
      <c r="AL64" s="13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/>
    </row>
    <row r="65" spans="1:104" ht="15.6" x14ac:dyDescent="0.3">
      <c r="A65" s="44">
        <f t="shared" ref="A65" si="52">K65</f>
        <v>132</v>
      </c>
      <c r="B65" s="72" t="e">
        <f>IF($J65="DNF",0,VLOOKUP($K65,#REF!,8,0))</f>
        <v>#REF!</v>
      </c>
      <c r="C65" s="72" t="e">
        <f>IF($J65="DNF",0,VLOOKUP($K65,#REF!,9,0))</f>
        <v>#REF!</v>
      </c>
      <c r="D65" s="44" t="e">
        <f>IF(B65="X",VLOOKUP('Race 3'!$F65,#REF!,2,0),0)</f>
        <v>#REF!</v>
      </c>
      <c r="E65" s="44" t="e">
        <f>IF(C65="X",VLOOKUP('Race 3'!$G65,#REF!,2,0),0)</f>
        <v>#REF!</v>
      </c>
      <c r="F65" s="44">
        <f>COUNTIF($B$65:B65,"X")</f>
        <v>0</v>
      </c>
      <c r="G65" s="44">
        <f>COUNTIF($C$65:C65,"X")</f>
        <v>0</v>
      </c>
      <c r="J65" s="64">
        <v>1</v>
      </c>
      <c r="K65" s="24">
        <v>132</v>
      </c>
      <c r="L65" s="2" t="e">
        <f>VLOOKUP($K65,#REF!,2,0)</f>
        <v>#REF!</v>
      </c>
      <c r="M65" s="2" t="e">
        <f>VLOOKUP($K65,#REF!,3,0)</f>
        <v>#REF!</v>
      </c>
      <c r="N65" s="2" t="e">
        <f>VLOOKUP($K65,#REF!,4,0)</f>
        <v>#REF!</v>
      </c>
      <c r="O65" s="23" t="e">
        <f>VLOOKUP($K65,#REF!,5,0)</f>
        <v>#REF!</v>
      </c>
      <c r="P65" s="23" t="e">
        <f>VLOOKUP($K65,#REF!,6,0)</f>
        <v>#REF!</v>
      </c>
      <c r="Q65" s="2" t="e">
        <f>VLOOKUP($K65,#REF!,7,0)</f>
        <v>#REF!</v>
      </c>
      <c r="R65" s="6">
        <f t="shared" ref="R65" si="53">IF(ISERROR(SMALL(V65:AH65,1)),"DNF",SMALL(V65:AH65,1))</f>
        <v>10.747999999999999</v>
      </c>
      <c r="S65" s="76">
        <f t="shared" ref="S65" si="54">IF(ISERROR(SMALL(V65:AH65,2)),"DNF",SMALL(V65:AH65,2))</f>
        <v>10.856999999999999</v>
      </c>
      <c r="T65" s="73">
        <f t="shared" ref="T65" si="55">(S65-R65)/R65</f>
        <v>1.0141421659843691E-2</v>
      </c>
      <c r="U65" s="80">
        <f t="shared" ref="U65" si="56">IF(ISERROR(SMALL(V65:AH65,3)),"DNF",SMALL(V65:AH65,3))</f>
        <v>10.871</v>
      </c>
      <c r="V65" s="7">
        <v>10.885</v>
      </c>
      <c r="W65" s="7">
        <v>10.747999999999999</v>
      </c>
      <c r="X65" s="7">
        <v>11.006</v>
      </c>
      <c r="Y65" s="7">
        <v>11.036</v>
      </c>
      <c r="Z65" s="7">
        <v>10.871</v>
      </c>
      <c r="AA65" s="7" t="s">
        <v>108</v>
      </c>
      <c r="AB65" s="7">
        <v>10.856999999999999</v>
      </c>
      <c r="AC65" s="7">
        <v>10.941000000000001</v>
      </c>
      <c r="AD65" s="7">
        <v>10.9</v>
      </c>
      <c r="AE65" s="7">
        <v>10.932</v>
      </c>
      <c r="AF65" s="18"/>
      <c r="AG65" s="18"/>
      <c r="AH65" s="120"/>
      <c r="AI65" s="13"/>
      <c r="AJ65" s="13"/>
      <c r="AK65" s="13"/>
      <c r="AL65" s="13"/>
      <c r="AM65"/>
      <c r="CZ65" s="10"/>
    </row>
    <row r="66" spans="1:104" s="3" customFormat="1" ht="15.6" x14ac:dyDescent="0.3">
      <c r="A66" s="43"/>
      <c r="B66" s="43"/>
      <c r="C66" s="43"/>
      <c r="D66" s="43"/>
      <c r="E66" s="43"/>
      <c r="F66" s="43"/>
      <c r="G66" s="43"/>
      <c r="H66"/>
      <c r="I66"/>
      <c r="J66" s="185"/>
      <c r="K66" s="155"/>
      <c r="L66" s="155"/>
      <c r="M66" s="155"/>
      <c r="N66" s="154"/>
      <c r="O66" s="153"/>
      <c r="P66" s="153"/>
      <c r="Q66" s="154"/>
      <c r="R66" s="154"/>
      <c r="S66" s="186"/>
      <c r="T66" s="154"/>
      <c r="U66" s="187"/>
      <c r="V66" s="186"/>
      <c r="W66" s="154"/>
      <c r="X66" s="154"/>
      <c r="Y66" s="152"/>
      <c r="Z66" s="152"/>
      <c r="AA66" s="152"/>
      <c r="AB66" s="152"/>
      <c r="AC66" s="152"/>
      <c r="AD66" s="152"/>
      <c r="AE66" s="152"/>
      <c r="AF66" s="152"/>
      <c r="AG66" s="152"/>
      <c r="AH66" s="188"/>
      <c r="AI66" s="13"/>
      <c r="AJ66" s="13"/>
      <c r="AK66" s="13"/>
      <c r="AL66" s="13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/>
    </row>
    <row r="67" spans="1:104" ht="15.6" x14ac:dyDescent="0.3">
      <c r="A67" s="44">
        <f t="shared" ref="A67:A68" si="57">K67</f>
        <v>54</v>
      </c>
      <c r="B67" s="72" t="e">
        <f>IF($J67="DNF",0,VLOOKUP($K67,#REF!,8,0))</f>
        <v>#REF!</v>
      </c>
      <c r="C67" s="72" t="e">
        <f>IF($J67="DNF",0,VLOOKUP($K67,#REF!,9,0))</f>
        <v>#REF!</v>
      </c>
      <c r="D67" s="44" t="e">
        <f>IF(B67="X",VLOOKUP('Race 3'!$F67,#REF!,2,0),0)</f>
        <v>#REF!</v>
      </c>
      <c r="E67" s="44" t="e">
        <f>IF(C67="X",VLOOKUP('Race 3'!$G67,#REF!,2,0),0)</f>
        <v>#REF!</v>
      </c>
      <c r="F67" s="44">
        <f>COUNTIF($B$67:B67,"X")</f>
        <v>0</v>
      </c>
      <c r="G67" s="44">
        <f>COUNTIF($C$67:C67,"X")</f>
        <v>0</v>
      </c>
      <c r="J67" s="64">
        <v>1</v>
      </c>
      <c r="K67" s="30">
        <v>54</v>
      </c>
      <c r="L67" s="2" t="e">
        <f>VLOOKUP($K67,#REF!,2,0)</f>
        <v>#REF!</v>
      </c>
      <c r="M67" s="2" t="e">
        <f>VLOOKUP($K67,#REF!,3,0)</f>
        <v>#REF!</v>
      </c>
      <c r="N67" s="2" t="e">
        <f>VLOOKUP($K67,#REF!,4,0)</f>
        <v>#REF!</v>
      </c>
      <c r="O67" s="23" t="e">
        <f>VLOOKUP($K67,#REF!,5,0)</f>
        <v>#REF!</v>
      </c>
      <c r="P67" s="23" t="e">
        <f>VLOOKUP($K67,#REF!,6,0)</f>
        <v>#REF!</v>
      </c>
      <c r="Q67" s="2" t="e">
        <f>VLOOKUP($K67,#REF!,7,0)</f>
        <v>#REF!</v>
      </c>
      <c r="R67" s="6">
        <f t="shared" ref="R67:R68" si="58">IF(ISERROR(SMALL(V67:AH67,1)),"DNF",SMALL(V67:AH67,1))</f>
        <v>9.1270000000000007</v>
      </c>
      <c r="S67" s="76">
        <f t="shared" ref="S67:S68" si="59">IF(ISERROR(SMALL(V67:AH67,2)),"DNF",SMALL(V67:AH67,2))</f>
        <v>9.1289999999999996</v>
      </c>
      <c r="T67" s="73">
        <f t="shared" ref="T67:T68" si="60">(S67-R67)/R67</f>
        <v>2.1913005368674168E-4</v>
      </c>
      <c r="U67" s="80">
        <f t="shared" ref="U67:U68" si="61">IF(ISERROR(SMALL(V67:AH67,3)),"DNF",SMALL(V67:AH67,3))</f>
        <v>9.1479999999999997</v>
      </c>
      <c r="V67" s="7">
        <v>9.3040000000000003</v>
      </c>
      <c r="W67" s="7">
        <v>9.43</v>
      </c>
      <c r="X67" s="7">
        <v>9.1880000000000006</v>
      </c>
      <c r="Y67" s="7">
        <v>9.4730000000000008</v>
      </c>
      <c r="Z67" s="7">
        <v>9.2479999999999993</v>
      </c>
      <c r="AA67" s="7">
        <v>9.1479999999999997</v>
      </c>
      <c r="AB67" s="7">
        <v>9.2490000000000006</v>
      </c>
      <c r="AC67" s="7">
        <v>9.1549999999999994</v>
      </c>
      <c r="AD67" s="7">
        <v>9.1270000000000007</v>
      </c>
      <c r="AE67" s="7">
        <v>9.2059999999999995</v>
      </c>
      <c r="AF67" s="18">
        <v>9.1850000000000005</v>
      </c>
      <c r="AG67" s="18">
        <v>9.1289999999999996</v>
      </c>
      <c r="AH67" s="120">
        <v>9.1649999999999991</v>
      </c>
      <c r="AI67" s="13"/>
      <c r="AJ67" s="13"/>
      <c r="AK67" s="13"/>
      <c r="AL67" s="13"/>
      <c r="AM67"/>
      <c r="CZ67" s="10"/>
    </row>
    <row r="68" spans="1:104" ht="15.6" x14ac:dyDescent="0.3">
      <c r="A68" s="44">
        <f t="shared" si="57"/>
        <v>69</v>
      </c>
      <c r="B68" s="72" t="e">
        <f>IF($J68="DNF",0,VLOOKUP($K68,#REF!,8,0))</f>
        <v>#REF!</v>
      </c>
      <c r="C68" s="72" t="e">
        <f>IF($J68="DNF",0,VLOOKUP($K68,#REF!,9,0))</f>
        <v>#REF!</v>
      </c>
      <c r="D68" s="44" t="e">
        <f>IF(B68="X",VLOOKUP('Race 3'!$F68,#REF!,2,0),0)</f>
        <v>#REF!</v>
      </c>
      <c r="E68" s="44" t="e">
        <f>IF(C68="X",VLOOKUP('Race 3'!$G68,#REF!,2,0),0)</f>
        <v>#REF!</v>
      </c>
      <c r="F68" s="44">
        <f>COUNTIF($B$67:B68,"X")</f>
        <v>0</v>
      </c>
      <c r="G68" s="44">
        <f>COUNTIF($C$67:C68,"X")</f>
        <v>0</v>
      </c>
      <c r="J68" s="64">
        <v>2</v>
      </c>
      <c r="K68" s="30">
        <v>69</v>
      </c>
      <c r="L68" s="2" t="e">
        <f>VLOOKUP($K68,#REF!,2,0)</f>
        <v>#REF!</v>
      </c>
      <c r="M68" s="139" t="e">
        <f>VLOOKUP($K68,#REF!,3,0)</f>
        <v>#REF!</v>
      </c>
      <c r="N68" s="2" t="e">
        <f>VLOOKUP($K68,#REF!,4,0)</f>
        <v>#REF!</v>
      </c>
      <c r="O68" s="23" t="e">
        <f>VLOOKUP($K68,#REF!,5,0)</f>
        <v>#REF!</v>
      </c>
      <c r="P68" s="23" t="e">
        <f>VLOOKUP($K68,#REF!,6,0)</f>
        <v>#REF!</v>
      </c>
      <c r="Q68" s="2" t="e">
        <f>VLOOKUP($K68,#REF!,7,0)</f>
        <v>#REF!</v>
      </c>
      <c r="R68" s="6">
        <f t="shared" si="58"/>
        <v>9.8469999999999995</v>
      </c>
      <c r="S68" s="76">
        <f t="shared" si="59"/>
        <v>9.8960000000000008</v>
      </c>
      <c r="T68" s="73">
        <f t="shared" si="60"/>
        <v>4.9761348634103043E-3</v>
      </c>
      <c r="U68" s="80">
        <f t="shared" si="61"/>
        <v>9.93</v>
      </c>
      <c r="V68" s="7">
        <v>10.164999999999999</v>
      </c>
      <c r="W68" s="7">
        <v>10.045</v>
      </c>
      <c r="X68" s="7">
        <v>10.167</v>
      </c>
      <c r="Y68" s="7">
        <v>10.131</v>
      </c>
      <c r="Z68" s="7">
        <v>9.9610000000000003</v>
      </c>
      <c r="AA68" s="7">
        <v>9.9960000000000004</v>
      </c>
      <c r="AB68" s="7" t="s">
        <v>108</v>
      </c>
      <c r="AC68" s="7">
        <v>9.93</v>
      </c>
      <c r="AD68" s="7">
        <v>9.9749999999999996</v>
      </c>
      <c r="AE68" s="7">
        <v>9.8469999999999995</v>
      </c>
      <c r="AF68" s="18">
        <v>9.8960000000000008</v>
      </c>
      <c r="AG68" s="18">
        <v>9.9920000000000009</v>
      </c>
      <c r="AH68" s="120"/>
      <c r="AI68" s="13"/>
      <c r="AJ68" s="13"/>
      <c r="AK68" s="13"/>
      <c r="AL68" s="13"/>
      <c r="AM68"/>
      <c r="CZ68" s="10"/>
    </row>
    <row r="69" spans="1:104" s="3" customFormat="1" ht="15.6" x14ac:dyDescent="0.3">
      <c r="A69" s="43"/>
      <c r="B69" s="43"/>
      <c r="C69" s="43"/>
      <c r="D69" s="43"/>
      <c r="E69" s="43"/>
      <c r="F69" s="43"/>
      <c r="G69" s="43"/>
      <c r="H69"/>
      <c r="I69"/>
      <c r="J69" s="185"/>
      <c r="K69" s="155"/>
      <c r="L69" s="155"/>
      <c r="M69" s="155"/>
      <c r="N69" s="154"/>
      <c r="O69" s="153"/>
      <c r="P69" s="153"/>
      <c r="Q69" s="154"/>
      <c r="R69" s="154"/>
      <c r="S69" s="186"/>
      <c r="T69" s="154"/>
      <c r="U69" s="187"/>
      <c r="V69" s="186"/>
      <c r="W69" s="154"/>
      <c r="X69" s="154"/>
      <c r="Y69" s="152"/>
      <c r="Z69" s="152"/>
      <c r="AA69" s="152"/>
      <c r="AB69" s="152"/>
      <c r="AC69" s="152"/>
      <c r="AD69" s="152"/>
      <c r="AE69" s="152"/>
      <c r="AF69" s="152"/>
      <c r="AG69" s="152"/>
      <c r="AH69" s="188"/>
      <c r="AI69" s="13"/>
      <c r="AJ69" s="13"/>
      <c r="AK69" s="13"/>
      <c r="AL69" s="13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/>
    </row>
    <row r="70" spans="1:104" ht="15.6" x14ac:dyDescent="0.3">
      <c r="A70" s="44">
        <f t="shared" ref="A70:A72" si="62">K70</f>
        <v>229</v>
      </c>
      <c r="B70" s="72" t="e">
        <f>IF($J70="DNF",0,VLOOKUP($K70,#REF!,8,0))</f>
        <v>#REF!</v>
      </c>
      <c r="C70" s="72" t="e">
        <f>IF($J70="DNF",0,VLOOKUP($K70,#REF!,9,0))</f>
        <v>#REF!</v>
      </c>
      <c r="D70" s="44" t="e">
        <f>IF(B70="X",VLOOKUP('Race 3'!$F70,#REF!,2,0),0)</f>
        <v>#REF!</v>
      </c>
      <c r="E70" s="44" t="e">
        <f>IF(C70="X",VLOOKUP('Race 3'!$G70,#REF!,2,0),0)</f>
        <v>#REF!</v>
      </c>
      <c r="F70" s="44">
        <f>COUNTIF($B$70:B70,"X")</f>
        <v>0</v>
      </c>
      <c r="G70" s="44">
        <f>COUNTIF($C$70:C70,"X")</f>
        <v>0</v>
      </c>
      <c r="J70" s="64">
        <v>1</v>
      </c>
      <c r="K70" s="31">
        <v>229</v>
      </c>
      <c r="L70" s="2" t="e">
        <f>VLOOKUP($K70,#REF!,2,0)</f>
        <v>#REF!</v>
      </c>
      <c r="M70" s="2" t="e">
        <f>VLOOKUP($K70,#REF!,3,0)</f>
        <v>#REF!</v>
      </c>
      <c r="N70" s="2" t="e">
        <f>VLOOKUP($K70,#REF!,4,0)</f>
        <v>#REF!</v>
      </c>
      <c r="O70" s="23" t="e">
        <f>VLOOKUP($K70,#REF!,5,0)</f>
        <v>#REF!</v>
      </c>
      <c r="P70" s="23" t="e">
        <f>VLOOKUP($K70,#REF!,6,0)</f>
        <v>#REF!</v>
      </c>
      <c r="Q70" s="2" t="e">
        <f>VLOOKUP($K70,#REF!,7,0)</f>
        <v>#REF!</v>
      </c>
      <c r="R70" s="6">
        <f t="shared" ref="R70:R72" si="63">IF(ISERROR(SMALL(V70:AH70,1)),"DNF",SMALL(V70:AH70,1))</f>
        <v>9.6980000000000004</v>
      </c>
      <c r="S70" s="76">
        <f t="shared" ref="S70:S72" si="64">IF(ISERROR(SMALL(V70:AH70,2)),"DNF",SMALL(V70:AH70,2))</f>
        <v>9.7460000000000004</v>
      </c>
      <c r="T70" s="73">
        <f t="shared" ref="T70:T72" si="65">(S70-R70)/R70</f>
        <v>4.9494741183749268E-3</v>
      </c>
      <c r="U70" s="80">
        <f t="shared" ref="U70:U72" si="66">IF(ISERROR(SMALL(V70:AH70,3)),"DNF",SMALL(V70:AH70,3))</f>
        <v>9.7739999999999991</v>
      </c>
      <c r="V70" s="7">
        <v>9.8119999999999994</v>
      </c>
      <c r="W70" s="7">
        <v>9.7460000000000004</v>
      </c>
      <c r="X70" s="7">
        <v>9.8670000000000009</v>
      </c>
      <c r="Y70" s="7">
        <v>9.7739999999999991</v>
      </c>
      <c r="Z70" s="7">
        <v>9.8170000000000002</v>
      </c>
      <c r="AA70" s="7">
        <v>9.6980000000000004</v>
      </c>
      <c r="AB70" s="7">
        <v>28.952000000000002</v>
      </c>
      <c r="AC70" s="7">
        <v>9.7859999999999996</v>
      </c>
      <c r="AD70" s="7">
        <v>9.7989999999999995</v>
      </c>
      <c r="AE70" s="7"/>
      <c r="AF70" s="18"/>
      <c r="AG70" s="18"/>
      <c r="AH70" s="120"/>
      <c r="AI70" s="13"/>
      <c r="AJ70" s="13"/>
      <c r="AK70" s="13"/>
      <c r="AL70" s="13"/>
      <c r="AM70"/>
      <c r="CZ70" s="10"/>
    </row>
    <row r="71" spans="1:104" ht="15.6" x14ac:dyDescent="0.3">
      <c r="A71" s="44">
        <f t="shared" si="62"/>
        <v>129</v>
      </c>
      <c r="B71" s="72" t="e">
        <f>IF($J71="DNF",0,VLOOKUP($K71,#REF!,8,0))</f>
        <v>#REF!</v>
      </c>
      <c r="C71" s="72" t="e">
        <f>IF($J71="DNF",0,VLOOKUP($K71,#REF!,9,0))</f>
        <v>#REF!</v>
      </c>
      <c r="D71" s="44" t="e">
        <f>IF(B71="X",VLOOKUP('Race 3'!$F71,#REF!,2,0),0)</f>
        <v>#REF!</v>
      </c>
      <c r="E71" s="44" t="e">
        <f>IF(C71="X",VLOOKUP('Race 3'!$G71,#REF!,2,0),0)</f>
        <v>#REF!</v>
      </c>
      <c r="F71" s="44">
        <f>COUNTIF($B$70:B71,"X")</f>
        <v>0</v>
      </c>
      <c r="G71" s="44">
        <f>COUNTIF($C$70:C71,"X")</f>
        <v>0</v>
      </c>
      <c r="J71" s="64">
        <v>2</v>
      </c>
      <c r="K71" s="209">
        <v>129</v>
      </c>
      <c r="L71" s="206" t="e">
        <f>VLOOKUP($K71,#REF!,2,0)</f>
        <v>#REF!</v>
      </c>
      <c r="M71" s="206" t="e">
        <f>VLOOKUP($K71,#REF!,3,0)</f>
        <v>#REF!</v>
      </c>
      <c r="N71" s="206" t="e">
        <f>VLOOKUP($K71,#REF!,4,0)</f>
        <v>#REF!</v>
      </c>
      <c r="O71" s="208" t="e">
        <f>VLOOKUP($K71,#REF!,5,0)</f>
        <v>#REF!</v>
      </c>
      <c r="P71" s="208" t="e">
        <f>VLOOKUP($K71,#REF!,6,0)</f>
        <v>#REF!</v>
      </c>
      <c r="Q71" s="206" t="e">
        <f>VLOOKUP($K71,#REF!,7,0)</f>
        <v>#REF!</v>
      </c>
      <c r="R71" s="6">
        <f t="shared" si="63"/>
        <v>10.207000000000001</v>
      </c>
      <c r="S71" s="76">
        <f t="shared" si="64"/>
        <v>10.214</v>
      </c>
      <c r="T71" s="73">
        <f t="shared" si="65"/>
        <v>6.8580386009598046E-4</v>
      </c>
      <c r="U71" s="80">
        <f t="shared" si="66"/>
        <v>10.26</v>
      </c>
      <c r="V71" s="7">
        <v>10.288</v>
      </c>
      <c r="W71" s="7">
        <v>18.189</v>
      </c>
      <c r="X71" s="7">
        <v>10.26</v>
      </c>
      <c r="Y71" s="7">
        <v>10.214</v>
      </c>
      <c r="Z71" s="7">
        <v>10.207000000000001</v>
      </c>
      <c r="AA71" s="7">
        <v>10.29</v>
      </c>
      <c r="AB71" s="7"/>
      <c r="AC71" s="7"/>
      <c r="AD71" s="7"/>
      <c r="AE71" s="7"/>
      <c r="AF71" s="18"/>
      <c r="AG71" s="18"/>
      <c r="AH71" s="120"/>
      <c r="AI71" s="13"/>
      <c r="AJ71" s="13"/>
      <c r="AK71" s="13"/>
      <c r="AL71" s="13"/>
      <c r="AM71"/>
      <c r="CZ71" s="10"/>
    </row>
    <row r="72" spans="1:104" ht="15.6" x14ac:dyDescent="0.3">
      <c r="A72" s="44">
        <f t="shared" si="62"/>
        <v>14</v>
      </c>
      <c r="B72" s="72" t="e">
        <f>IF($J72="DNF",0,VLOOKUP($K72,#REF!,8,0))</f>
        <v>#REF!</v>
      </c>
      <c r="C72" s="72" t="e">
        <f>IF($J72="DNF",0,VLOOKUP($K72,#REF!,9,0))</f>
        <v>#REF!</v>
      </c>
      <c r="D72" s="44" t="e">
        <f>IF(B72="X",VLOOKUP('Race 3'!$F72,#REF!,2,0),0)</f>
        <v>#REF!</v>
      </c>
      <c r="E72" s="44" t="e">
        <f>IF(C72="X",VLOOKUP('Race 3'!$G72,#REF!,2,0),0)</f>
        <v>#REF!</v>
      </c>
      <c r="F72" s="44">
        <f>COUNTIF($B$70:B72,"X")</f>
        <v>0</v>
      </c>
      <c r="G72" s="44">
        <f>COUNTIF($C$70:C72,"X")</f>
        <v>0</v>
      </c>
      <c r="J72" s="64">
        <v>3</v>
      </c>
      <c r="K72" s="24">
        <v>14</v>
      </c>
      <c r="L72" s="2" t="e">
        <f>VLOOKUP($K72,#REF!,2,0)</f>
        <v>#REF!</v>
      </c>
      <c r="M72" s="2" t="e">
        <f>VLOOKUP($K72,#REF!,3,0)</f>
        <v>#REF!</v>
      </c>
      <c r="N72" s="2" t="e">
        <f>VLOOKUP($K72,#REF!,4,0)</f>
        <v>#REF!</v>
      </c>
      <c r="O72" s="23" t="e">
        <f>VLOOKUP($K72,#REF!,5,0)</f>
        <v>#REF!</v>
      </c>
      <c r="P72" s="23" t="e">
        <f>VLOOKUP($K72,#REF!,6,0)</f>
        <v>#REF!</v>
      </c>
      <c r="Q72" s="2" t="e">
        <f>VLOOKUP($K72,#REF!,7,0)</f>
        <v>#REF!</v>
      </c>
      <c r="R72" s="6">
        <f t="shared" si="63"/>
        <v>10.221</v>
      </c>
      <c r="S72" s="76">
        <f t="shared" si="64"/>
        <v>10.23</v>
      </c>
      <c r="T72" s="73">
        <f t="shared" si="65"/>
        <v>8.805400645729714E-4</v>
      </c>
      <c r="U72" s="80">
        <f t="shared" si="66"/>
        <v>10.253</v>
      </c>
      <c r="V72" s="7">
        <v>10.353</v>
      </c>
      <c r="W72" s="7">
        <v>10.31</v>
      </c>
      <c r="X72" s="7">
        <v>10.315</v>
      </c>
      <c r="Y72" s="7">
        <v>10.297000000000001</v>
      </c>
      <c r="Z72" s="7">
        <v>10.364000000000001</v>
      </c>
      <c r="AA72" s="7">
        <v>10.253</v>
      </c>
      <c r="AB72" s="7">
        <v>10.221</v>
      </c>
      <c r="AC72" s="7">
        <v>10.23</v>
      </c>
      <c r="AD72" s="7"/>
      <c r="AE72" s="7"/>
      <c r="AF72" s="18"/>
      <c r="AG72" s="18"/>
      <c r="AH72" s="120"/>
      <c r="AI72" s="13"/>
      <c r="AJ72" s="13"/>
      <c r="AK72" s="13"/>
      <c r="AL72" s="13"/>
      <c r="AM72"/>
      <c r="CZ72" s="10"/>
    </row>
    <row r="73" spans="1:104" x14ac:dyDescent="0.3">
      <c r="H73" s="32"/>
      <c r="I73" s="32"/>
      <c r="J73" s="32"/>
      <c r="L73" s="32"/>
      <c r="M73" s="32"/>
    </row>
    <row r="74" spans="1:104" x14ac:dyDescent="0.3">
      <c r="K74" s="195"/>
      <c r="R74" s="4"/>
      <c r="S74" s="4"/>
      <c r="T74" s="4"/>
      <c r="U74" s="4"/>
    </row>
    <row r="75" spans="1:104" x14ac:dyDescent="0.3">
      <c r="K75" s="195"/>
      <c r="R75" s="4"/>
      <c r="S75" s="4"/>
      <c r="T75" s="4"/>
      <c r="U75" s="4"/>
    </row>
    <row r="76" spans="1:104" x14ac:dyDescent="0.3">
      <c r="B76" s="1">
        <f>COUNTIF(B3:B62,"x")</f>
        <v>0</v>
      </c>
      <c r="C76" s="1">
        <f>COUNTIF(C3:C62,"x")</f>
        <v>0</v>
      </c>
      <c r="R76" s="4"/>
      <c r="S76" s="4"/>
      <c r="T76" s="4"/>
      <c r="U76" s="4"/>
    </row>
    <row r="77" spans="1:104" ht="15.6" x14ac:dyDescent="0.3">
      <c r="L77" s="150" t="s">
        <v>96</v>
      </c>
      <c r="M77" s="149">
        <f>COUNTIF(M3:M72,L77)</f>
        <v>0</v>
      </c>
      <c r="N77" s="32">
        <f>COUNTA(N3:N72)</f>
        <v>54</v>
      </c>
      <c r="R77" s="4"/>
      <c r="S77" s="4"/>
      <c r="T77" s="4"/>
      <c r="U77" s="4"/>
    </row>
    <row r="78" spans="1:104" x14ac:dyDescent="0.3">
      <c r="L78" s="151" t="s">
        <v>95</v>
      </c>
      <c r="M78" s="149">
        <f>COUNTIF(M3:M72,L78)</f>
        <v>0</v>
      </c>
      <c r="R78" s="4"/>
      <c r="S78" s="4"/>
      <c r="T78" s="4"/>
      <c r="U78" s="4"/>
    </row>
    <row r="79" spans="1:104" ht="15.6" x14ac:dyDescent="0.3">
      <c r="L79" s="150" t="s">
        <v>123</v>
      </c>
      <c r="M79" s="149">
        <f>COUNTIF(M3:M72,L79)</f>
        <v>0</v>
      </c>
      <c r="R79" s="4"/>
      <c r="S79" s="4"/>
      <c r="T79" s="4"/>
      <c r="U79" s="4"/>
    </row>
    <row r="80" spans="1:104" ht="15.6" x14ac:dyDescent="0.3">
      <c r="L80" s="150" t="s">
        <v>272</v>
      </c>
      <c r="M80" s="149">
        <f>COUNTIF(M3:M72,L80)</f>
        <v>0</v>
      </c>
      <c r="R80" s="4"/>
      <c r="S80" s="4"/>
      <c r="T80" s="4"/>
      <c r="U80" s="4"/>
    </row>
    <row r="81" spans="12:21" ht="15.6" x14ac:dyDescent="0.3">
      <c r="L81" s="150" t="s">
        <v>147</v>
      </c>
      <c r="M81" s="149">
        <f>SUM(M77:M80)</f>
        <v>0</v>
      </c>
      <c r="R81" s="4"/>
      <c r="S81" s="4"/>
      <c r="T81" s="4"/>
      <c r="U81" s="4"/>
    </row>
    <row r="82" spans="12:21" x14ac:dyDescent="0.3">
      <c r="R82" s="4"/>
      <c r="S82" s="4"/>
      <c r="T82" s="4"/>
      <c r="U82" s="4"/>
    </row>
    <row r="83" spans="12:21" x14ac:dyDescent="0.3">
      <c r="R83" s="4"/>
      <c r="S83" s="4"/>
      <c r="T83" s="4"/>
      <c r="U83" s="4"/>
    </row>
    <row r="84" spans="12:21" x14ac:dyDescent="0.3">
      <c r="R84" s="4"/>
      <c r="S84" s="4"/>
      <c r="T84" s="4"/>
      <c r="U84" s="4"/>
    </row>
    <row r="85" spans="12:21" x14ac:dyDescent="0.3">
      <c r="R85" s="4"/>
      <c r="S85" s="4"/>
      <c r="T85" s="4"/>
      <c r="U85" s="4"/>
    </row>
    <row r="86" spans="12:21" x14ac:dyDescent="0.3">
      <c r="R86" s="4"/>
      <c r="S86" s="4"/>
      <c r="T86" s="4"/>
      <c r="U86" s="4"/>
    </row>
  </sheetData>
  <mergeCells count="1">
    <mergeCell ref="J1:AH1"/>
  </mergeCells>
  <conditionalFormatting sqref="T12:T13 T15 T3:T10 T17 T25 T37:T43 T19:T23">
    <cfRule type="cellIs" dxfId="47" priority="63" operator="greaterThan">
      <formula>1%</formula>
    </cfRule>
  </conditionalFormatting>
  <conditionalFormatting sqref="U3:U13 U15 U17 U25 U37:U43 U19:U23">
    <cfRule type="cellIs" dxfId="46" priority="62" operator="equal">
      <formula>"DNF"</formula>
    </cfRule>
  </conditionalFormatting>
  <conditionalFormatting sqref="U16">
    <cfRule type="cellIs" dxfId="45" priority="44" operator="equal">
      <formula>"DNF"</formula>
    </cfRule>
  </conditionalFormatting>
  <conditionalFormatting sqref="U18">
    <cfRule type="cellIs" dxfId="44" priority="30" operator="equal">
      <formula>"DNF"</formula>
    </cfRule>
  </conditionalFormatting>
  <conditionalFormatting sqref="U45:U46 U55:U56 U58:U59 U48:U50 U52:U53">
    <cfRule type="cellIs" dxfId="43" priority="33" operator="equal">
      <formula>"DNF"</formula>
    </cfRule>
  </conditionalFormatting>
  <conditionalFormatting sqref="U14">
    <cfRule type="cellIs" dxfId="42" priority="31" operator="equal">
      <formula>"DNF"</formula>
    </cfRule>
  </conditionalFormatting>
  <conditionalFormatting sqref="T16">
    <cfRule type="cellIs" dxfId="41" priority="45" operator="greaterThan">
      <formula>1%</formula>
    </cfRule>
  </conditionalFormatting>
  <conditionalFormatting sqref="T27:T35">
    <cfRule type="cellIs" dxfId="40" priority="40" operator="greaterThan">
      <formula>1%</formula>
    </cfRule>
  </conditionalFormatting>
  <conditionalFormatting sqref="U27:U35">
    <cfRule type="cellIs" dxfId="39" priority="39" operator="equal">
      <formula>"DNF"</formula>
    </cfRule>
  </conditionalFormatting>
  <conditionalFormatting sqref="T45:T46 T55:T56 T58:T59 T48:T50 T52:T53">
    <cfRule type="cellIs" dxfId="38" priority="34" operator="greaterThan">
      <formula>1%</formula>
    </cfRule>
  </conditionalFormatting>
  <conditionalFormatting sqref="U24">
    <cfRule type="cellIs" dxfId="37" priority="29" operator="equal">
      <formula>"DNF"</formula>
    </cfRule>
  </conditionalFormatting>
  <conditionalFormatting sqref="U26">
    <cfRule type="cellIs" dxfId="36" priority="28" operator="equal">
      <formula>"DNF"</formula>
    </cfRule>
  </conditionalFormatting>
  <conditionalFormatting sqref="U36">
    <cfRule type="cellIs" dxfId="35" priority="27" operator="equal">
      <formula>"DNF"</formula>
    </cfRule>
  </conditionalFormatting>
  <conditionalFormatting sqref="U44">
    <cfRule type="cellIs" dxfId="34" priority="26" operator="equal">
      <formula>"DNF"</formula>
    </cfRule>
  </conditionalFormatting>
  <conditionalFormatting sqref="U47">
    <cfRule type="cellIs" dxfId="33" priority="25" operator="equal">
      <formula>"DNF"</formula>
    </cfRule>
  </conditionalFormatting>
  <conditionalFormatting sqref="U51">
    <cfRule type="cellIs" dxfId="32" priority="24" operator="equal">
      <formula>"DNF"</formula>
    </cfRule>
  </conditionalFormatting>
  <conditionalFormatting sqref="U54">
    <cfRule type="cellIs" dxfId="31" priority="23" operator="equal">
      <formula>"DNF"</formula>
    </cfRule>
  </conditionalFormatting>
  <conditionalFormatting sqref="U57">
    <cfRule type="cellIs" dxfId="30" priority="22" operator="equal">
      <formula>"DNF"</formula>
    </cfRule>
  </conditionalFormatting>
  <conditionalFormatting sqref="U60">
    <cfRule type="cellIs" dxfId="29" priority="21" operator="equal">
      <formula>"DNF"</formula>
    </cfRule>
  </conditionalFormatting>
  <conditionalFormatting sqref="U62">
    <cfRule type="cellIs" dxfId="28" priority="20" operator="equal">
      <formula>"DNF"</formula>
    </cfRule>
  </conditionalFormatting>
  <conditionalFormatting sqref="U64">
    <cfRule type="cellIs" dxfId="27" priority="17" operator="equal">
      <formula>"DNF"</formula>
    </cfRule>
  </conditionalFormatting>
  <conditionalFormatting sqref="U61">
    <cfRule type="cellIs" dxfId="26" priority="11" operator="equal">
      <formula>"DNF"</formula>
    </cfRule>
  </conditionalFormatting>
  <conditionalFormatting sqref="T61">
    <cfRule type="cellIs" dxfId="25" priority="12" operator="greaterThan">
      <formula>1%</formula>
    </cfRule>
  </conditionalFormatting>
  <conditionalFormatting sqref="U63">
    <cfRule type="cellIs" dxfId="24" priority="9" operator="equal">
      <formula>"DNF"</formula>
    </cfRule>
  </conditionalFormatting>
  <conditionalFormatting sqref="T63">
    <cfRule type="cellIs" dxfId="23" priority="10" operator="greaterThan">
      <formula>1%</formula>
    </cfRule>
  </conditionalFormatting>
  <conditionalFormatting sqref="U65">
    <cfRule type="cellIs" dxfId="22" priority="7" operator="equal">
      <formula>"DNF"</formula>
    </cfRule>
  </conditionalFormatting>
  <conditionalFormatting sqref="T65">
    <cfRule type="cellIs" dxfId="21" priority="8" operator="greaterThan">
      <formula>1%</formula>
    </cfRule>
  </conditionalFormatting>
  <conditionalFormatting sqref="U67:U68">
    <cfRule type="cellIs" dxfId="20" priority="5" operator="equal">
      <formula>"DNF"</formula>
    </cfRule>
  </conditionalFormatting>
  <conditionalFormatting sqref="T67:T68">
    <cfRule type="cellIs" dxfId="19" priority="6" operator="greaterThan">
      <formula>1%</formula>
    </cfRule>
  </conditionalFormatting>
  <conditionalFormatting sqref="U70:U72">
    <cfRule type="cellIs" dxfId="18" priority="3" operator="equal">
      <formula>"DNF"</formula>
    </cfRule>
  </conditionalFormatting>
  <conditionalFormatting sqref="T70:T72">
    <cfRule type="cellIs" dxfId="17" priority="4" operator="greaterThan">
      <formula>1%</formula>
    </cfRule>
  </conditionalFormatting>
  <conditionalFormatting sqref="U66">
    <cfRule type="cellIs" dxfId="16" priority="2" operator="equal">
      <formula>"DNF"</formula>
    </cfRule>
  </conditionalFormatting>
  <conditionalFormatting sqref="U69">
    <cfRule type="cellIs" dxfId="15" priority="1" operator="equal">
      <formula>"DNF"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30"/>
  <sheetViews>
    <sheetView topLeftCell="A40" zoomScale="80" zoomScaleNormal="80" workbookViewId="0">
      <selection activeCell="P17" sqref="P17"/>
    </sheetView>
  </sheetViews>
  <sheetFormatPr defaultRowHeight="14.4" x14ac:dyDescent="0.3"/>
  <cols>
    <col min="1" max="1" width="9.109375" customWidth="1"/>
    <col min="2" max="3" width="5.88671875" style="1" customWidth="1"/>
    <col min="4" max="4" width="12.109375" customWidth="1"/>
    <col min="5" max="5" width="11.5546875" customWidth="1"/>
    <col min="6" max="6" width="12.88671875" customWidth="1"/>
    <col min="7" max="7" width="12.6640625" customWidth="1"/>
    <col min="8" max="8" width="9.109375" customWidth="1"/>
    <col min="9" max="9" width="2.5546875" customWidth="1"/>
    <col min="10" max="10" width="6.6640625" style="4" bestFit="1" customWidth="1"/>
    <col min="11" max="11" width="9.88671875" style="32" bestFit="1" customWidth="1"/>
    <col min="12" max="12" width="10.109375" style="33" bestFit="1" customWidth="1"/>
    <col min="13" max="13" width="11.5546875" style="33" bestFit="1" customWidth="1"/>
    <col min="14" max="14" width="12.44140625" style="32" customWidth="1"/>
    <col min="15" max="15" width="18.44140625" style="34" customWidth="1"/>
    <col min="16" max="16" width="23" style="34" customWidth="1"/>
    <col min="17" max="17" width="33.44140625" style="32" customWidth="1"/>
    <col min="18" max="18" width="14.33203125" style="1" customWidth="1"/>
    <col min="19" max="19" width="14.33203125" style="1" hidden="1" customWidth="1"/>
    <col min="20" max="21" width="12.88671875" style="1" hidden="1" customWidth="1"/>
    <col min="22" max="22" width="12.33203125" style="1" hidden="1" customWidth="1"/>
    <col min="23" max="23" width="9.109375" style="4" customWidth="1"/>
    <col min="24" max="24" width="11" style="4" customWidth="1"/>
    <col min="25" max="25" width="9.5546875" style="4" customWidth="1"/>
    <col min="26" max="26" width="11.5546875" style="4" bestFit="1" customWidth="1"/>
    <col min="27" max="27" width="9.109375" style="4"/>
    <col min="28" max="28" width="9.109375" style="4" customWidth="1"/>
    <col min="29" max="29" width="9.5546875" style="4" customWidth="1"/>
    <col min="30" max="34" width="9.109375" style="4" customWidth="1"/>
    <col min="35" max="41" width="9.109375" style="11"/>
    <col min="42" max="42" width="76.44140625" style="11" bestFit="1" customWidth="1"/>
    <col min="43" max="104" width="9.109375" style="11"/>
  </cols>
  <sheetData>
    <row r="1" spans="1:105" ht="21.6" thickBot="1" x14ac:dyDescent="0.45">
      <c r="B1" s="1">
        <v>2</v>
      </c>
      <c r="C1" s="1">
        <v>3</v>
      </c>
      <c r="D1">
        <v>4</v>
      </c>
      <c r="E1">
        <v>5</v>
      </c>
      <c r="F1">
        <v>6</v>
      </c>
      <c r="G1">
        <v>7</v>
      </c>
      <c r="J1" s="363" t="s">
        <v>849</v>
      </c>
      <c r="K1" s="364"/>
      <c r="L1" s="364"/>
      <c r="M1" s="364"/>
      <c r="N1" s="364"/>
      <c r="O1" s="364"/>
      <c r="P1" s="364"/>
      <c r="Q1" s="364"/>
      <c r="R1" s="365"/>
      <c r="S1" s="365"/>
      <c r="T1" s="365"/>
      <c r="U1" s="365"/>
      <c r="V1" s="365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6"/>
    </row>
    <row r="2" spans="1:105" ht="21.6" thickBot="1" x14ac:dyDescent="0.45">
      <c r="A2" s="85" t="s">
        <v>33</v>
      </c>
      <c r="B2" s="86" t="s">
        <v>143</v>
      </c>
      <c r="C2" s="86" t="s">
        <v>144</v>
      </c>
      <c r="D2" s="85" t="s">
        <v>148</v>
      </c>
      <c r="E2" s="85" t="s">
        <v>149</v>
      </c>
      <c r="F2" s="85" t="s">
        <v>150</v>
      </c>
      <c r="G2" s="85" t="s">
        <v>151</v>
      </c>
      <c r="J2" s="210" t="s">
        <v>119</v>
      </c>
      <c r="K2" s="211" t="s">
        <v>33</v>
      </c>
      <c r="L2" s="211" t="s">
        <v>34</v>
      </c>
      <c r="M2" s="211" t="s">
        <v>97</v>
      </c>
      <c r="N2" s="211" t="s">
        <v>35</v>
      </c>
      <c r="O2" s="211" t="s">
        <v>36</v>
      </c>
      <c r="P2" s="211" t="s">
        <v>38</v>
      </c>
      <c r="Q2" s="224" t="s">
        <v>124</v>
      </c>
      <c r="R2" s="210" t="s">
        <v>37</v>
      </c>
      <c r="S2" s="212" t="s">
        <v>396</v>
      </c>
      <c r="T2" s="211" t="s">
        <v>145</v>
      </c>
      <c r="U2" s="211" t="s">
        <v>146</v>
      </c>
      <c r="V2" s="213" t="s">
        <v>165</v>
      </c>
      <c r="W2" s="214">
        <v>1</v>
      </c>
      <c r="X2" s="215">
        <v>2</v>
      </c>
      <c r="Y2" s="215">
        <v>3</v>
      </c>
      <c r="Z2" s="215">
        <v>4</v>
      </c>
      <c r="AA2" s="215">
        <v>5</v>
      </c>
      <c r="AB2" s="215">
        <v>6</v>
      </c>
      <c r="AC2" s="215">
        <v>7</v>
      </c>
      <c r="AD2" s="215">
        <v>8</v>
      </c>
      <c r="AE2" s="215">
        <v>9</v>
      </c>
      <c r="AF2" s="215">
        <v>10</v>
      </c>
      <c r="AG2" s="215">
        <v>11</v>
      </c>
      <c r="AH2" s="216">
        <v>12</v>
      </c>
      <c r="AI2" s="217">
        <v>13</v>
      </c>
    </row>
    <row r="3" spans="1:105" s="3" customFormat="1" ht="15.6" x14ac:dyDescent="0.3">
      <c r="A3" s="44">
        <f t="shared" ref="A3:A9" si="0">K3</f>
        <v>26</v>
      </c>
      <c r="B3" s="72" t="e">
        <f>IF($J3="DNF",0,VLOOKUP($K3,#REF!,8,0))</f>
        <v>#REF!</v>
      </c>
      <c r="C3" s="72" t="e">
        <f>IF($J3="DNF",0,VLOOKUP($K3,#REF!,9,0))</f>
        <v>#REF!</v>
      </c>
      <c r="D3" s="44" t="e">
        <f>IF(B3="X",VLOOKUP('Race 4'!$F3,#REF!,2,0),0)</f>
        <v>#REF!</v>
      </c>
      <c r="E3" s="44" t="e">
        <f>IF(C3="X",VLOOKUP('Race 4'!$G3,#REF!,2,0),0)</f>
        <v>#REF!</v>
      </c>
      <c r="F3" s="44">
        <f>COUNTIF($B$3:B3,"X")</f>
        <v>0</v>
      </c>
      <c r="G3" s="44">
        <f>COUNTIF($C$3:C3,"X")</f>
        <v>0</v>
      </c>
      <c r="H3"/>
      <c r="I3"/>
      <c r="J3" s="61">
        <v>1</v>
      </c>
      <c r="K3" s="237">
        <v>26</v>
      </c>
      <c r="L3" s="35" t="e">
        <f>VLOOKUP($K3,#REF!,2,0)</f>
        <v>#REF!</v>
      </c>
      <c r="M3" s="35" t="e">
        <f>VLOOKUP($K3,#REF!,3,0)</f>
        <v>#REF!</v>
      </c>
      <c r="N3" s="35" t="e">
        <f>VLOOKUP($K3,#REF!,4,0)</f>
        <v>#REF!</v>
      </c>
      <c r="O3" s="39" t="e">
        <f>VLOOKUP($K3,#REF!,5,0)</f>
        <v>#REF!</v>
      </c>
      <c r="P3" s="39" t="e">
        <f>VLOOKUP($K3,#REF!,6,0)</f>
        <v>#REF!</v>
      </c>
      <c r="Q3" s="225" t="e">
        <f>VLOOKUP($K3,#REF!,7,0)</f>
        <v>#REF!</v>
      </c>
      <c r="R3" s="238">
        <f t="shared" ref="R3:R11" si="1">IF(ISERROR(SMALL(W3:AI3,1)),"DNF",SMALL(W3:AI3,1))</f>
        <v>13.486000000000001</v>
      </c>
      <c r="S3" s="239">
        <f>IF(U3&gt;1%,T3,R3)</f>
        <v>13.657999999999999</v>
      </c>
      <c r="T3" s="248">
        <f t="shared" ref="T3:T11" si="2">IF(ISERROR(SMALL(W3:AI3,2)),"DNF",SMALL(W3:AI3,2))</f>
        <v>13.657999999999999</v>
      </c>
      <c r="U3" s="74">
        <f t="shared" ref="U3:U11" si="3">(T3-R3)/R3</f>
        <v>1.275396707696862E-2</v>
      </c>
      <c r="V3" s="82">
        <f t="shared" ref="V3:V11" si="4">IF(ISERROR(SMALL(W3:AI3,3)),"DNF",SMALL(W3:AI3,3))</f>
        <v>13.667</v>
      </c>
      <c r="W3" s="255">
        <v>13.486000000000001</v>
      </c>
      <c r="X3" s="247">
        <v>13.718999999999999</v>
      </c>
      <c r="Y3" s="247">
        <v>13.718</v>
      </c>
      <c r="Z3" s="247">
        <v>13.657999999999999</v>
      </c>
      <c r="AA3" s="247">
        <v>13.7</v>
      </c>
      <c r="AB3" s="247">
        <v>13.76</v>
      </c>
      <c r="AC3" s="247">
        <v>14.451000000000001</v>
      </c>
      <c r="AD3" s="247">
        <v>13.775</v>
      </c>
      <c r="AE3" s="247">
        <v>13.667</v>
      </c>
      <c r="AF3" s="247">
        <v>13.714</v>
      </c>
      <c r="AG3" s="247">
        <v>14.63</v>
      </c>
      <c r="AH3" s="247"/>
      <c r="AI3" s="256"/>
      <c r="AJ3" s="11"/>
      <c r="AK3" s="11"/>
      <c r="AL3" s="11"/>
      <c r="AM3" s="11"/>
      <c r="AN3" s="11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8"/>
    </row>
    <row r="4" spans="1:105" s="3" customFormat="1" ht="15.6" x14ac:dyDescent="0.3">
      <c r="A4" s="44">
        <f t="shared" si="0"/>
        <v>44</v>
      </c>
      <c r="B4" s="72" t="e">
        <f>IF($J4="DNF",0,VLOOKUP($K4,#REF!,8,0))</f>
        <v>#REF!</v>
      </c>
      <c r="C4" s="72" t="e">
        <f>IF($J4="DNF",0,VLOOKUP($K4,#REF!,9,0))</f>
        <v>#REF!</v>
      </c>
      <c r="D4" s="44" t="e">
        <f>IF(B4="X",VLOOKUP('Race 4'!$F4,#REF!,2,0),0)</f>
        <v>#REF!</v>
      </c>
      <c r="E4" s="44" t="e">
        <f>IF(C4="X",VLOOKUP('Race 4'!$G4,#REF!,2,0),0)</f>
        <v>#REF!</v>
      </c>
      <c r="F4" s="44">
        <f>COUNTIF($B$3:B4,"X")</f>
        <v>0</v>
      </c>
      <c r="G4" s="44">
        <f>COUNTIF($C$3:C4,"X")</f>
        <v>0</v>
      </c>
      <c r="H4"/>
      <c r="I4"/>
      <c r="J4" s="64">
        <v>2</v>
      </c>
      <c r="K4" s="30">
        <v>44</v>
      </c>
      <c r="L4" s="2" t="e">
        <f>VLOOKUP($K4,#REF!,2,0)</f>
        <v>#REF!</v>
      </c>
      <c r="M4" s="2" t="e">
        <f>VLOOKUP($K4,#REF!,3,0)</f>
        <v>#REF!</v>
      </c>
      <c r="N4" s="2" t="e">
        <f>VLOOKUP($K4,#REF!,4,0)</f>
        <v>#REF!</v>
      </c>
      <c r="O4" s="23" t="e">
        <f>VLOOKUP($K4,#REF!,5,0)</f>
        <v>#REF!</v>
      </c>
      <c r="P4" s="23" t="e">
        <f>VLOOKUP($K4,#REF!,6,0)</f>
        <v>#REF!</v>
      </c>
      <c r="Q4" s="226" t="e">
        <f>VLOOKUP($K4,#REF!,7,0)</f>
        <v>#REF!</v>
      </c>
      <c r="R4" s="231">
        <f t="shared" si="1"/>
        <v>13.486000000000001</v>
      </c>
      <c r="S4" s="235">
        <f t="shared" ref="S4:S61" si="5">IF(U4&gt;1%,T4,R4)</f>
        <v>13.486000000000001</v>
      </c>
      <c r="T4" s="243">
        <f t="shared" si="2"/>
        <v>13.571</v>
      </c>
      <c r="U4" s="73">
        <f t="shared" si="3"/>
        <v>6.30283256710656E-3</v>
      </c>
      <c r="V4" s="80">
        <f t="shared" si="4"/>
        <v>13.65</v>
      </c>
      <c r="W4" s="218">
        <v>13.961</v>
      </c>
      <c r="X4" s="246">
        <v>14.129</v>
      </c>
      <c r="Y4" s="246">
        <v>13.852</v>
      </c>
      <c r="Z4" s="246">
        <v>13.78</v>
      </c>
      <c r="AA4" s="246">
        <v>13.672000000000001</v>
      </c>
      <c r="AB4" s="246">
        <v>13.65</v>
      </c>
      <c r="AC4" s="246">
        <v>13.571</v>
      </c>
      <c r="AD4" s="246">
        <v>13.747999999999999</v>
      </c>
      <c r="AE4" s="246">
        <v>13.486000000000001</v>
      </c>
      <c r="AF4" s="246" t="s">
        <v>121</v>
      </c>
      <c r="AG4" s="240"/>
      <c r="AH4" s="240"/>
      <c r="AI4" s="250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/>
    </row>
    <row r="5" spans="1:105" ht="15.6" x14ac:dyDescent="0.3">
      <c r="A5" s="44">
        <f t="shared" si="0"/>
        <v>214</v>
      </c>
      <c r="B5" s="72" t="e">
        <f>IF($J5="DNF",0,VLOOKUP($K5,#REF!,8,0))</f>
        <v>#REF!</v>
      </c>
      <c r="C5" s="72" t="e">
        <f>IF($J5="DNF",0,VLOOKUP($K5,#REF!,9,0))</f>
        <v>#REF!</v>
      </c>
      <c r="D5" s="44" t="e">
        <f>IF(B5="X",VLOOKUP('Race 4'!$F5,#REF!,2,0),0)</f>
        <v>#REF!</v>
      </c>
      <c r="E5" s="44" t="e">
        <f>IF(C5="X",VLOOKUP('Race 4'!$G5,#REF!,2,0),0)</f>
        <v>#REF!</v>
      </c>
      <c r="F5" s="44">
        <f>COUNTIF($B$3:B5,"X")</f>
        <v>0</v>
      </c>
      <c r="G5" s="44">
        <f>COUNTIF($C$3:C5,"X")</f>
        <v>0</v>
      </c>
      <c r="J5" s="61">
        <v>3</v>
      </c>
      <c r="K5" s="29">
        <v>214</v>
      </c>
      <c r="L5" s="2" t="e">
        <f>VLOOKUP($K5,#REF!,2,0)</f>
        <v>#REF!</v>
      </c>
      <c r="M5" s="2" t="e">
        <f>VLOOKUP($K5,#REF!,3,0)</f>
        <v>#REF!</v>
      </c>
      <c r="N5" s="2" t="e">
        <f>VLOOKUP($K5,#REF!,4,0)</f>
        <v>#REF!</v>
      </c>
      <c r="O5" s="23" t="e">
        <f>VLOOKUP($K5,#REF!,5,0)</f>
        <v>#REF!</v>
      </c>
      <c r="P5" s="23" t="e">
        <f>VLOOKUP($K5,#REF!,6,0)</f>
        <v>#REF!</v>
      </c>
      <c r="Q5" s="226" t="e">
        <f>VLOOKUP($K5,#REF!,7,0)</f>
        <v>#REF!</v>
      </c>
      <c r="R5" s="231">
        <f t="shared" si="1"/>
        <v>13.55</v>
      </c>
      <c r="S5" s="235">
        <f t="shared" si="5"/>
        <v>13.55</v>
      </c>
      <c r="T5" s="243">
        <f t="shared" si="2"/>
        <v>13.577</v>
      </c>
      <c r="U5" s="73">
        <f t="shared" si="3"/>
        <v>1.9926199261992065E-3</v>
      </c>
      <c r="V5" s="80">
        <f t="shared" si="4"/>
        <v>13.593</v>
      </c>
      <c r="W5" s="218">
        <v>13.625999999999999</v>
      </c>
      <c r="X5" s="246" t="s">
        <v>121</v>
      </c>
      <c r="Y5" s="246">
        <v>13.55</v>
      </c>
      <c r="Z5" s="246">
        <v>13.746</v>
      </c>
      <c r="AA5" s="246">
        <v>13.680999999999999</v>
      </c>
      <c r="AB5" s="246">
        <v>13.577</v>
      </c>
      <c r="AC5" s="246">
        <v>13.593</v>
      </c>
      <c r="AD5" s="246">
        <v>13.595000000000001</v>
      </c>
      <c r="AE5" s="246">
        <v>13.754</v>
      </c>
      <c r="AF5" s="246">
        <v>18.567</v>
      </c>
      <c r="AG5" s="246">
        <v>13.654999999999999</v>
      </c>
      <c r="AH5" s="246">
        <v>13.706</v>
      </c>
      <c r="AI5" s="250">
        <v>14.057</v>
      </c>
      <c r="DA5" s="3"/>
    </row>
    <row r="6" spans="1:105" s="3" customFormat="1" ht="15.6" x14ac:dyDescent="0.3">
      <c r="A6" s="44">
        <f t="shared" si="0"/>
        <v>218</v>
      </c>
      <c r="B6" s="72" t="e">
        <f>IF($J6="DNF",0,VLOOKUP($K6,#REF!,8,0))</f>
        <v>#REF!</v>
      </c>
      <c r="C6" s="72" t="e">
        <f>IF($J6="DNF",0,VLOOKUP($K6,#REF!,9,0))</f>
        <v>#REF!</v>
      </c>
      <c r="D6" s="44" t="e">
        <f>IF(B6="X",VLOOKUP('Race 4'!$F6,#REF!,2,0),0)</f>
        <v>#REF!</v>
      </c>
      <c r="E6" s="44" t="e">
        <f>IF(C6="X",VLOOKUP('Race 4'!$G6,#REF!,2,0),0)</f>
        <v>#REF!</v>
      </c>
      <c r="F6" s="44">
        <f>COUNTIF($B$3:B6,"X")</f>
        <v>0</v>
      </c>
      <c r="G6" s="44">
        <f>COUNTIF($C$3:C6,"X")</f>
        <v>0</v>
      </c>
      <c r="H6"/>
      <c r="I6"/>
      <c r="J6" s="64">
        <v>4</v>
      </c>
      <c r="K6" s="30">
        <v>218</v>
      </c>
      <c r="L6" s="2" t="e">
        <f>VLOOKUP($K6,#REF!,2,0)</f>
        <v>#REF!</v>
      </c>
      <c r="M6" s="2" t="e">
        <f>VLOOKUP($K6,#REF!,3,0)</f>
        <v>#REF!</v>
      </c>
      <c r="N6" s="2" t="e">
        <f>VLOOKUP($K6,#REF!,4,0)</f>
        <v>#REF!</v>
      </c>
      <c r="O6" s="23" t="e">
        <f>VLOOKUP($K6,#REF!,5,0)</f>
        <v>#REF!</v>
      </c>
      <c r="P6" s="23" t="e">
        <f>VLOOKUP($K6,#REF!,6,0)</f>
        <v>#REF!</v>
      </c>
      <c r="Q6" s="226" t="e">
        <f>VLOOKUP($K6,#REF!,7,0)</f>
        <v>#REF!</v>
      </c>
      <c r="R6" s="231">
        <f t="shared" si="1"/>
        <v>13.94</v>
      </c>
      <c r="S6" s="235">
        <f t="shared" si="5"/>
        <v>13.94</v>
      </c>
      <c r="T6" s="243">
        <f t="shared" si="2"/>
        <v>13.944000000000001</v>
      </c>
      <c r="U6" s="73">
        <f t="shared" si="3"/>
        <v>2.8694404591114318E-4</v>
      </c>
      <c r="V6" s="80">
        <f t="shared" si="4"/>
        <v>14.025</v>
      </c>
      <c r="W6" s="218">
        <v>14.503</v>
      </c>
      <c r="X6" s="246">
        <v>16.03</v>
      </c>
      <c r="Y6" s="246">
        <v>14.664999999999999</v>
      </c>
      <c r="Z6" s="246">
        <v>14.125999999999999</v>
      </c>
      <c r="AA6" s="246">
        <v>14.372999999999999</v>
      </c>
      <c r="AB6" s="246">
        <v>16.183</v>
      </c>
      <c r="AC6" s="246">
        <v>13.944000000000001</v>
      </c>
      <c r="AD6" s="246">
        <v>14.135999999999999</v>
      </c>
      <c r="AE6" s="246">
        <v>14.025</v>
      </c>
      <c r="AF6" s="246" t="s">
        <v>121</v>
      </c>
      <c r="AG6" s="240">
        <v>14.486000000000001</v>
      </c>
      <c r="AH6" s="240">
        <v>13.94</v>
      </c>
      <c r="AI6" s="250">
        <v>14.21</v>
      </c>
      <c r="AJ6" s="11"/>
      <c r="AK6" s="11"/>
      <c r="AL6" s="11"/>
      <c r="AM6" s="11"/>
      <c r="AN6" s="11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/>
    </row>
    <row r="7" spans="1:105" s="3" customFormat="1" ht="15.6" x14ac:dyDescent="0.3">
      <c r="A7" s="44">
        <f t="shared" si="0"/>
        <v>56</v>
      </c>
      <c r="B7" s="72" t="e">
        <f>IF($J7="DNF",0,VLOOKUP($K7,#REF!,8,0))</f>
        <v>#REF!</v>
      </c>
      <c r="C7" s="72" t="e">
        <f>IF($J7="DNF",0,VLOOKUP($K7,#REF!,9,0))</f>
        <v>#REF!</v>
      </c>
      <c r="D7" s="44" t="e">
        <f>IF(B7="X",VLOOKUP('Race 4'!$F7,#REF!,2,0),0)</f>
        <v>#REF!</v>
      </c>
      <c r="E7" s="44" t="e">
        <f>IF(C7="X",VLOOKUP('Race 4'!$G7,#REF!,2,0),0)</f>
        <v>#REF!</v>
      </c>
      <c r="F7" s="44">
        <f>COUNTIF($B$3:B7,"X")</f>
        <v>0</v>
      </c>
      <c r="G7" s="44">
        <f>COUNTIF($C$3:C7,"X")</f>
        <v>0</v>
      </c>
      <c r="H7"/>
      <c r="I7"/>
      <c r="J7" s="61">
        <v>5</v>
      </c>
      <c r="K7" s="29">
        <v>56</v>
      </c>
      <c r="L7" s="2" t="e">
        <f>VLOOKUP($K7,#REF!,2,0)</f>
        <v>#REF!</v>
      </c>
      <c r="M7" s="2" t="e">
        <f>VLOOKUP($K7,#REF!,3,0)</f>
        <v>#REF!</v>
      </c>
      <c r="N7" s="2" t="e">
        <f>VLOOKUP($K7,#REF!,4,0)</f>
        <v>#REF!</v>
      </c>
      <c r="O7" s="23" t="e">
        <f>VLOOKUP($K7,#REF!,5,0)</f>
        <v>#REF!</v>
      </c>
      <c r="P7" s="23" t="e">
        <f>VLOOKUP($K7,#REF!,6,0)</f>
        <v>#REF!</v>
      </c>
      <c r="Q7" s="226" t="e">
        <f>VLOOKUP($K7,#REF!,7,0)</f>
        <v>#REF!</v>
      </c>
      <c r="R7" s="231">
        <f t="shared" si="1"/>
        <v>14.023999999999999</v>
      </c>
      <c r="S7" s="235">
        <f t="shared" si="5"/>
        <v>14.706</v>
      </c>
      <c r="T7" s="243">
        <f t="shared" si="2"/>
        <v>14.706</v>
      </c>
      <c r="U7" s="73">
        <f t="shared" si="3"/>
        <v>4.8630918425556217E-2</v>
      </c>
      <c r="V7" s="80">
        <f t="shared" si="4"/>
        <v>26.247</v>
      </c>
      <c r="W7" s="218">
        <v>14.706</v>
      </c>
      <c r="X7" s="246">
        <v>14.023999999999999</v>
      </c>
      <c r="Y7" s="246">
        <v>26.247</v>
      </c>
      <c r="Z7" s="246"/>
      <c r="AA7" s="246"/>
      <c r="AB7" s="246"/>
      <c r="AC7" s="246"/>
      <c r="AD7" s="246"/>
      <c r="AE7" s="246"/>
      <c r="AF7" s="246"/>
      <c r="AG7" s="240"/>
      <c r="AH7" s="240"/>
      <c r="AI7" s="250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/>
    </row>
    <row r="8" spans="1:105" s="3" customFormat="1" ht="15.6" x14ac:dyDescent="0.3">
      <c r="A8" s="44">
        <f t="shared" si="0"/>
        <v>243</v>
      </c>
      <c r="B8" s="72" t="e">
        <f>IF($J8="DNF",0,VLOOKUP($K8,#REF!,8,0))</f>
        <v>#REF!</v>
      </c>
      <c r="C8" s="72" t="e">
        <f>IF($J8="DNF",0,VLOOKUP($K8,#REF!,9,0))</f>
        <v>#REF!</v>
      </c>
      <c r="D8" s="44" t="e">
        <f>IF(B8="X",VLOOKUP('Race 4'!$F8,#REF!,2,0),0)</f>
        <v>#REF!</v>
      </c>
      <c r="E8" s="44" t="e">
        <f>IF(C8="X",VLOOKUP('Race 4'!$G8,#REF!,2,0),0)</f>
        <v>#REF!</v>
      </c>
      <c r="F8" s="44">
        <f>COUNTIF($B$3:B8,"X")</f>
        <v>0</v>
      </c>
      <c r="G8" s="44">
        <f>COUNTIF($C$3:C8,"X")</f>
        <v>0</v>
      </c>
      <c r="H8"/>
      <c r="I8"/>
      <c r="J8" s="64">
        <v>6</v>
      </c>
      <c r="K8" s="31">
        <v>243</v>
      </c>
      <c r="L8" s="2" t="e">
        <f>VLOOKUP($K8,#REF!,2,0)</f>
        <v>#REF!</v>
      </c>
      <c r="M8" s="2" t="e">
        <f>VLOOKUP($K8,#REF!,3,0)</f>
        <v>#REF!</v>
      </c>
      <c r="N8" s="2" t="e">
        <f>VLOOKUP($K8,#REF!,4,0)</f>
        <v>#REF!</v>
      </c>
      <c r="O8" s="23" t="e">
        <f>VLOOKUP($K8,#REF!,5,0)</f>
        <v>#REF!</v>
      </c>
      <c r="P8" s="23" t="e">
        <f>VLOOKUP($K8,#REF!,6,0)</f>
        <v>#REF!</v>
      </c>
      <c r="Q8" s="226" t="e">
        <f>VLOOKUP($K8,#REF!,7,0)</f>
        <v>#REF!</v>
      </c>
      <c r="R8" s="231">
        <f t="shared" si="1"/>
        <v>14.182</v>
      </c>
      <c r="S8" s="235">
        <f t="shared" si="5"/>
        <v>14.182</v>
      </c>
      <c r="T8" s="243">
        <f t="shared" si="2"/>
        <v>14.244</v>
      </c>
      <c r="U8" s="73">
        <f t="shared" si="3"/>
        <v>4.3717388238611894E-3</v>
      </c>
      <c r="V8" s="80">
        <f t="shared" si="4"/>
        <v>14.725</v>
      </c>
      <c r="W8" s="257">
        <v>14.244</v>
      </c>
      <c r="X8" s="240">
        <v>14.182</v>
      </c>
      <c r="Y8" s="240">
        <v>14.725</v>
      </c>
      <c r="Z8" s="240" t="s">
        <v>110</v>
      </c>
      <c r="AA8" s="240"/>
      <c r="AB8" s="240"/>
      <c r="AC8" s="240"/>
      <c r="AD8" s="240"/>
      <c r="AE8" s="240"/>
      <c r="AF8" s="240"/>
      <c r="AG8" s="246"/>
      <c r="AH8" s="246"/>
      <c r="AI8" s="120"/>
      <c r="AJ8" s="13"/>
      <c r="AK8" s="13"/>
      <c r="AL8" s="13"/>
      <c r="AM8" s="13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/>
    </row>
    <row r="9" spans="1:105" ht="15.6" x14ac:dyDescent="0.3">
      <c r="A9" s="44">
        <f t="shared" si="0"/>
        <v>215</v>
      </c>
      <c r="B9" s="72" t="e">
        <f>IF($J9="DNF",0,VLOOKUP($K9,#REF!,8,0))</f>
        <v>#REF!</v>
      </c>
      <c r="C9" s="72" t="e">
        <f>IF($J9="DNF",0,VLOOKUP($K9,#REF!,9,0))</f>
        <v>#REF!</v>
      </c>
      <c r="D9" s="44" t="e">
        <f>IF(B9="X",VLOOKUP('Race 4'!$F9,#REF!,2,0),0)</f>
        <v>#REF!</v>
      </c>
      <c r="E9" s="44" t="e">
        <f>IF(C9="X",VLOOKUP('Race 4'!$G9,#REF!,2,0),0)</f>
        <v>#REF!</v>
      </c>
      <c r="F9" s="44">
        <f>COUNTIF($B$3:B9,"X")</f>
        <v>0</v>
      </c>
      <c r="G9" s="44">
        <f>COUNTIF($C$3:C9,"X")</f>
        <v>0</v>
      </c>
      <c r="J9" s="61">
        <v>7</v>
      </c>
      <c r="K9" s="24">
        <v>215</v>
      </c>
      <c r="L9" s="2" t="e">
        <f>VLOOKUP($K9,#REF!,2,0)</f>
        <v>#REF!</v>
      </c>
      <c r="M9" s="2" t="e">
        <f>VLOOKUP($K9,#REF!,3,0)</f>
        <v>#REF!</v>
      </c>
      <c r="N9" s="2" t="e">
        <f>VLOOKUP($K9,#REF!,4,0)</f>
        <v>#REF!</v>
      </c>
      <c r="O9" s="23" t="e">
        <f>VLOOKUP($K9,#REF!,5,0)</f>
        <v>#REF!</v>
      </c>
      <c r="P9" s="23" t="e">
        <f>VLOOKUP($K9,#REF!,6,0)</f>
        <v>#REF!</v>
      </c>
      <c r="Q9" s="226" t="e">
        <f>VLOOKUP($K9,#REF!,7,0)</f>
        <v>#REF!</v>
      </c>
      <c r="R9" s="231">
        <f t="shared" si="1"/>
        <v>14.477</v>
      </c>
      <c r="S9" s="235">
        <f t="shared" si="5"/>
        <v>14.477</v>
      </c>
      <c r="T9" s="243">
        <f t="shared" si="2"/>
        <v>14.593999999999999</v>
      </c>
      <c r="U9" s="73">
        <f t="shared" si="3"/>
        <v>8.0817849001864409E-3</v>
      </c>
      <c r="V9" s="80">
        <f t="shared" si="4"/>
        <v>14.69</v>
      </c>
      <c r="W9" s="218">
        <v>14.593999999999999</v>
      </c>
      <c r="X9" s="246">
        <v>15.01</v>
      </c>
      <c r="Y9" s="246">
        <v>14.477</v>
      </c>
      <c r="Z9" s="246">
        <v>14.702999999999999</v>
      </c>
      <c r="AA9" s="246">
        <v>14.773999999999999</v>
      </c>
      <c r="AB9" s="246">
        <v>14.913</v>
      </c>
      <c r="AC9" s="246">
        <v>14.69</v>
      </c>
      <c r="AD9" s="246"/>
      <c r="AE9" s="246"/>
      <c r="AF9" s="246"/>
      <c r="AG9" s="251"/>
      <c r="AH9" s="251"/>
      <c r="AI9" s="258"/>
      <c r="AJ9" s="14"/>
      <c r="AK9" s="14"/>
      <c r="AL9" s="14"/>
      <c r="AM9" s="14"/>
      <c r="DA9" s="9"/>
    </row>
    <row r="10" spans="1:105" ht="15.6" x14ac:dyDescent="0.3">
      <c r="A10" s="44">
        <f>K10</f>
        <v>95</v>
      </c>
      <c r="B10" s="72" t="e">
        <f>IF($J10="DNF",0,VLOOKUP($K10,#REF!,8,0))</f>
        <v>#REF!</v>
      </c>
      <c r="C10" s="72" t="e">
        <f>IF($J10="DNF",0,VLOOKUP($K10,#REF!,9,0))</f>
        <v>#REF!</v>
      </c>
      <c r="D10" s="44" t="e">
        <f>IF(B10="X",VLOOKUP('Race 4'!$F10,#REF!,2,0),0)</f>
        <v>#REF!</v>
      </c>
      <c r="E10" s="44" t="e">
        <f>IF(C10="X",VLOOKUP('Race 4'!$G10,#REF!,2,0),0)</f>
        <v>#REF!</v>
      </c>
      <c r="F10" s="44">
        <f>COUNTIF($B$3:B10,"X")</f>
        <v>0</v>
      </c>
      <c r="G10" s="44">
        <f>COUNTIF($C$3:C10,"X")</f>
        <v>0</v>
      </c>
      <c r="J10" s="64">
        <v>8</v>
      </c>
      <c r="K10" s="31">
        <v>95</v>
      </c>
      <c r="L10" s="2" t="e">
        <f>VLOOKUP($K10,#REF!,2,0)</f>
        <v>#REF!</v>
      </c>
      <c r="M10" s="2" t="e">
        <f>VLOOKUP($K10,#REF!,3,0)</f>
        <v>#REF!</v>
      </c>
      <c r="N10" s="2" t="e">
        <f>VLOOKUP($K10,#REF!,4,0)</f>
        <v>#REF!</v>
      </c>
      <c r="O10" s="23" t="e">
        <f>VLOOKUP($K10,#REF!,5,0)</f>
        <v>#REF!</v>
      </c>
      <c r="P10" s="23" t="e">
        <f>VLOOKUP($K10,#REF!,6,0)</f>
        <v>#REF!</v>
      </c>
      <c r="Q10" s="226" t="e">
        <f>VLOOKUP($K10,#REF!,7,0)</f>
        <v>#REF!</v>
      </c>
      <c r="R10" s="231">
        <f t="shared" si="1"/>
        <v>14.526999999999999</v>
      </c>
      <c r="S10" s="235">
        <f t="shared" si="5"/>
        <v>14.526999999999999</v>
      </c>
      <c r="T10" s="243">
        <f t="shared" si="2"/>
        <v>14.579000000000001</v>
      </c>
      <c r="U10" s="73">
        <f t="shared" si="3"/>
        <v>3.5795415433331991E-3</v>
      </c>
      <c r="V10" s="80">
        <f t="shared" si="4"/>
        <v>14.612</v>
      </c>
      <c r="W10" s="252">
        <v>14.654999999999999</v>
      </c>
      <c r="X10" s="251">
        <v>14.579000000000001</v>
      </c>
      <c r="Y10" s="251">
        <v>14.679</v>
      </c>
      <c r="Z10" s="251">
        <v>15.334</v>
      </c>
      <c r="AA10" s="251">
        <v>15.657</v>
      </c>
      <c r="AB10" s="251">
        <v>14.67</v>
      </c>
      <c r="AC10" s="251">
        <v>14.526999999999999</v>
      </c>
      <c r="AD10" s="251">
        <v>14.631</v>
      </c>
      <c r="AE10" s="251">
        <v>15.327999999999999</v>
      </c>
      <c r="AF10" s="251">
        <v>14.612</v>
      </c>
      <c r="AG10" s="251"/>
      <c r="AH10" s="251"/>
      <c r="AI10" s="258"/>
      <c r="AJ10" s="14"/>
      <c r="AK10" s="14"/>
      <c r="AL10" s="14"/>
      <c r="AM10" s="14"/>
      <c r="DA10" s="9"/>
    </row>
    <row r="11" spans="1:105" s="3" customFormat="1" ht="15.6" x14ac:dyDescent="0.3">
      <c r="A11" s="44">
        <f>K11</f>
        <v>115</v>
      </c>
      <c r="B11" s="72" t="e">
        <f>IF($J11="DNF",0,VLOOKUP($K11,#REF!,8,0))</f>
        <v>#REF!</v>
      </c>
      <c r="C11" s="72" t="e">
        <f>IF($J11="DNF",0,VLOOKUP($K11,#REF!,9,0))</f>
        <v>#REF!</v>
      </c>
      <c r="D11" s="44" t="e">
        <f>IF(B11="X",VLOOKUP('Race 4'!$F11,#REF!,2,0),0)</f>
        <v>#REF!</v>
      </c>
      <c r="E11" s="44" t="e">
        <f>IF(C11="X",VLOOKUP('Race 4'!$G11,#REF!,2,0),0)</f>
        <v>#REF!</v>
      </c>
      <c r="F11" s="44">
        <f>COUNTIF($B$3:B11,"X")</f>
        <v>0</v>
      </c>
      <c r="G11" s="44">
        <f>COUNTIF($C$3:C11,"X")</f>
        <v>0</v>
      </c>
      <c r="H11"/>
      <c r="I11"/>
      <c r="J11" s="64">
        <v>9</v>
      </c>
      <c r="K11" s="12">
        <v>115</v>
      </c>
      <c r="L11" s="2" t="e">
        <f>VLOOKUP($K11,#REF!,2,0)</f>
        <v>#REF!</v>
      </c>
      <c r="M11" s="2" t="e">
        <f>VLOOKUP($K11,#REF!,3,0)</f>
        <v>#REF!</v>
      </c>
      <c r="N11" s="2" t="e">
        <f>VLOOKUP($K11,#REF!,4,0)</f>
        <v>#REF!</v>
      </c>
      <c r="O11" s="23" t="e">
        <f>VLOOKUP($K11,#REF!,5,0)</f>
        <v>#REF!</v>
      </c>
      <c r="P11" s="23" t="e">
        <f>VLOOKUP($K11,#REF!,6,0)</f>
        <v>#REF!</v>
      </c>
      <c r="Q11" s="226" t="e">
        <f>VLOOKUP($K11,#REF!,7,0)</f>
        <v>#REF!</v>
      </c>
      <c r="R11" s="231">
        <f t="shared" si="1"/>
        <v>14.587</v>
      </c>
      <c r="S11" s="235">
        <f t="shared" si="5"/>
        <v>14.587</v>
      </c>
      <c r="T11" s="243">
        <f t="shared" si="2"/>
        <v>14.608000000000001</v>
      </c>
      <c r="U11" s="73">
        <f t="shared" si="3"/>
        <v>1.4396380338658255E-3</v>
      </c>
      <c r="V11" s="80">
        <f t="shared" si="4"/>
        <v>14.723000000000001</v>
      </c>
      <c r="W11" s="218">
        <v>14.896000000000001</v>
      </c>
      <c r="X11" s="246">
        <v>15.169</v>
      </c>
      <c r="Y11" s="246">
        <v>14.972</v>
      </c>
      <c r="Z11" s="246">
        <v>15.013</v>
      </c>
      <c r="AA11" s="246">
        <v>14.587</v>
      </c>
      <c r="AB11" s="246">
        <v>14.723000000000001</v>
      </c>
      <c r="AC11" s="246">
        <v>14.913</v>
      </c>
      <c r="AD11" s="246">
        <v>14.845000000000001</v>
      </c>
      <c r="AE11" s="246">
        <v>14.984</v>
      </c>
      <c r="AF11" s="246">
        <v>14.608000000000001</v>
      </c>
      <c r="AG11" s="246">
        <v>14.81</v>
      </c>
      <c r="AH11" s="246">
        <v>14.9</v>
      </c>
      <c r="AI11" s="120">
        <v>14.98</v>
      </c>
      <c r="AJ11" s="13"/>
      <c r="AK11" s="13"/>
      <c r="AL11" s="13"/>
      <c r="AM11" s="13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/>
    </row>
    <row r="12" spans="1:105" s="10" customFormat="1" ht="15.6" x14ac:dyDescent="0.3">
      <c r="A12" s="43"/>
      <c r="B12" s="43"/>
      <c r="C12" s="43"/>
      <c r="D12" s="43"/>
      <c r="E12" s="43"/>
      <c r="F12" s="43"/>
      <c r="G12" s="43"/>
      <c r="H12"/>
      <c r="I12"/>
      <c r="J12" s="205"/>
      <c r="K12" s="207"/>
      <c r="L12" s="206"/>
      <c r="M12" s="206"/>
      <c r="N12" s="206"/>
      <c r="O12" s="208"/>
      <c r="P12" s="208"/>
      <c r="Q12" s="227"/>
      <c r="R12" s="232"/>
      <c r="S12" s="235"/>
      <c r="T12" s="208"/>
      <c r="U12" s="208"/>
      <c r="V12" s="219"/>
      <c r="W12" s="230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19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5"/>
    </row>
    <row r="13" spans="1:105" s="10" customFormat="1" ht="15.6" x14ac:dyDescent="0.3">
      <c r="A13" s="44">
        <f>K13</f>
        <v>126</v>
      </c>
      <c r="B13" s="72" t="e">
        <f>IF($J13="DNF",0,VLOOKUP($K13,#REF!,8,0))</f>
        <v>#REF!</v>
      </c>
      <c r="C13" s="72" t="e">
        <f>IF($J13="DNF",0,VLOOKUP($K13,#REF!,9,0))</f>
        <v>#REF!</v>
      </c>
      <c r="D13" s="44" t="e">
        <f>IF(B13="X",VLOOKUP('Race 4'!$F13,#REF!,2,0),0)</f>
        <v>#REF!</v>
      </c>
      <c r="E13" s="44" t="e">
        <f>IF(C13="X",VLOOKUP('Race 4'!$G13,#REF!,2,0),0)</f>
        <v>#REF!</v>
      </c>
      <c r="F13" s="44">
        <f>COUNTIF($B$13:B13,"X")</f>
        <v>0</v>
      </c>
      <c r="G13" s="44">
        <f>COUNTIF($C$13:C13,"X")</f>
        <v>0</v>
      </c>
      <c r="H13"/>
      <c r="I13"/>
      <c r="J13" s="64">
        <v>1</v>
      </c>
      <c r="K13" s="31">
        <v>126</v>
      </c>
      <c r="L13" s="12" t="e">
        <f>VLOOKUP($K13,#REF!,2,0)</f>
        <v>#REF!</v>
      </c>
      <c r="M13" s="12" t="e">
        <f>VLOOKUP($K13,#REF!,3,0)</f>
        <v>#REF!</v>
      </c>
      <c r="N13" s="12" t="e">
        <f>VLOOKUP($K13,#REF!,4,0)</f>
        <v>#REF!</v>
      </c>
      <c r="O13" s="189" t="e">
        <f>VLOOKUP($K13,#REF!,5,0)</f>
        <v>#REF!</v>
      </c>
      <c r="P13" s="189" t="e">
        <f>VLOOKUP($K13,#REF!,6,0)</f>
        <v>#REF!</v>
      </c>
      <c r="Q13" s="226" t="e">
        <f>VLOOKUP($K13,#REF!,7,0)</f>
        <v>#REF!</v>
      </c>
      <c r="R13" s="231">
        <f>IF(ISERROR(SMALL(W13:AI13,1)),"DNF",SMALL(W13:AI13,1))</f>
        <v>12.507999999999999</v>
      </c>
      <c r="S13" s="235">
        <f t="shared" si="5"/>
        <v>12.507999999999999</v>
      </c>
      <c r="T13" s="243">
        <f>IF(ISERROR(SMALL(W13:AI13,2)),"DNF",SMALL(W13:AI13,2))</f>
        <v>12.589</v>
      </c>
      <c r="U13" s="73">
        <f>(T13-R13)/R13</f>
        <v>6.4758554525104969E-3</v>
      </c>
      <c r="V13" s="80">
        <f>IF(ISERROR(SMALL(W13:AI13,3)),"DNF",SMALL(W13:AI13,3))</f>
        <v>12.617000000000001</v>
      </c>
      <c r="W13" s="218">
        <v>13.12</v>
      </c>
      <c r="X13" s="246">
        <v>13.032</v>
      </c>
      <c r="Y13" s="246">
        <v>12.815</v>
      </c>
      <c r="Z13" s="246">
        <v>12.967000000000001</v>
      </c>
      <c r="AA13" s="246">
        <v>12.693</v>
      </c>
      <c r="AB13" s="246">
        <v>12.617000000000001</v>
      </c>
      <c r="AC13" s="246">
        <v>12.589</v>
      </c>
      <c r="AD13" s="246">
        <v>12.507999999999999</v>
      </c>
      <c r="AE13" s="246"/>
      <c r="AF13" s="246"/>
      <c r="AG13" s="246"/>
      <c r="AH13" s="246"/>
      <c r="AI13" s="120"/>
      <c r="AJ13" s="13"/>
      <c r="AK13" s="13"/>
      <c r="AL13" s="13"/>
      <c r="AM13" s="13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</row>
    <row r="14" spans="1:105" s="3" customFormat="1" ht="15.6" x14ac:dyDescent="0.3">
      <c r="A14" s="44">
        <f t="shared" ref="A14:A15" si="6">K14</f>
        <v>36</v>
      </c>
      <c r="B14" s="72" t="e">
        <f>IF($J14="DNF",0,VLOOKUP($K14,#REF!,8,0))</f>
        <v>#REF!</v>
      </c>
      <c r="C14" s="72" t="e">
        <f>IF($J14="DNF",0,VLOOKUP($K14,#REF!,9,0))</f>
        <v>#REF!</v>
      </c>
      <c r="D14" s="44" t="e">
        <f>IF(B14="X",VLOOKUP('Race 4'!$F14,#REF!,2,0),0)</f>
        <v>#REF!</v>
      </c>
      <c r="E14" s="44" t="e">
        <f>IF(C14="X",VLOOKUP('Race 4'!$G14,#REF!,2,0),0)</f>
        <v>#REF!</v>
      </c>
      <c r="F14" s="44">
        <f>COUNTIF($B$13:B14,"X")</f>
        <v>0</v>
      </c>
      <c r="G14" s="44">
        <f>COUNTIF($C$13:C14,"X")</f>
        <v>0</v>
      </c>
      <c r="H14"/>
      <c r="I14"/>
      <c r="J14" s="64">
        <v>2</v>
      </c>
      <c r="K14" s="12">
        <v>36</v>
      </c>
      <c r="L14" s="12" t="e">
        <f>VLOOKUP($K14,#REF!,2,0)</f>
        <v>#REF!</v>
      </c>
      <c r="M14" s="12" t="e">
        <f>VLOOKUP($K14,#REF!,3,0)</f>
        <v>#REF!</v>
      </c>
      <c r="N14" s="12" t="e">
        <f>VLOOKUP($K14,#REF!,4,0)</f>
        <v>#REF!</v>
      </c>
      <c r="O14" s="189" t="e">
        <f>VLOOKUP($K14,#REF!,5,0)</f>
        <v>#REF!</v>
      </c>
      <c r="P14" s="189" t="e">
        <f>VLOOKUP($K14,#REF!,6,0)</f>
        <v>#REF!</v>
      </c>
      <c r="Q14" s="226" t="e">
        <f>VLOOKUP($K14,#REF!,7,0)</f>
        <v>#REF!</v>
      </c>
      <c r="R14" s="231">
        <f t="shared" ref="R14" si="7">IF(ISERROR(SMALL(W14:AI14,1)),"DNF",SMALL(W14:AI14,1))</f>
        <v>13.329000000000001</v>
      </c>
      <c r="S14" s="235">
        <f t="shared" si="5"/>
        <v>13.329000000000001</v>
      </c>
      <c r="T14" s="243">
        <f t="shared" ref="T14:T15" si="8">IF(ISERROR(SMALL(W14:AI14,2)),"DNF",SMALL(W14:AI14,2))</f>
        <v>13.37</v>
      </c>
      <c r="U14" s="73">
        <f>(T14-R14)/R14</f>
        <v>3.0759996999023625E-3</v>
      </c>
      <c r="V14" s="80">
        <f t="shared" ref="V14:V15" si="9">IF(ISERROR(SMALL(W14:AI14,3)),"DNF",SMALL(W14:AI14,3))</f>
        <v>13.406000000000001</v>
      </c>
      <c r="W14" s="218">
        <v>13.406000000000001</v>
      </c>
      <c r="X14" s="246" t="s">
        <v>121</v>
      </c>
      <c r="Y14" s="246">
        <v>13.933999999999999</v>
      </c>
      <c r="Z14" s="246">
        <v>13.329000000000001</v>
      </c>
      <c r="AA14" s="246">
        <v>13.499000000000001</v>
      </c>
      <c r="AB14" s="246">
        <v>23.079000000000001</v>
      </c>
      <c r="AC14" s="246">
        <v>13.37</v>
      </c>
      <c r="AD14" s="246">
        <v>13.615</v>
      </c>
      <c r="AE14" s="246">
        <v>13.493</v>
      </c>
      <c r="AF14" s="246">
        <v>13.497999999999999</v>
      </c>
      <c r="AG14" s="246">
        <v>13.576000000000001</v>
      </c>
      <c r="AH14" s="246" t="s">
        <v>121</v>
      </c>
      <c r="AI14" s="120"/>
      <c r="AJ14" s="13"/>
      <c r="AK14" s="13"/>
      <c r="AL14" s="13"/>
      <c r="AM14" s="13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/>
    </row>
    <row r="15" spans="1:105" s="10" customFormat="1" ht="15.6" x14ac:dyDescent="0.3">
      <c r="A15" s="44">
        <f t="shared" si="6"/>
        <v>235</v>
      </c>
      <c r="B15" s="72" t="e">
        <f>IF($J15="DNF",0,VLOOKUP($K15,#REF!,8,0))</f>
        <v>#REF!</v>
      </c>
      <c r="C15" s="72" t="e">
        <f>IF($J15="DNF",0,VLOOKUP($K15,#REF!,9,0))</f>
        <v>#REF!</v>
      </c>
      <c r="D15" s="44" t="e">
        <f>IF(B15="X",VLOOKUP('Race 4'!$F15,#REF!,2,0),0)</f>
        <v>#REF!</v>
      </c>
      <c r="E15" s="44" t="e">
        <f>IF(C15="X",VLOOKUP('Race 4'!$G15,#REF!,2,0),0)</f>
        <v>#REF!</v>
      </c>
      <c r="F15" s="44">
        <f>COUNTIF($B$13:B15,"X")</f>
        <v>0</v>
      </c>
      <c r="G15" s="44">
        <f>COUNTIF($C$13:C15,"X")</f>
        <v>0</v>
      </c>
      <c r="H15"/>
      <c r="I15"/>
      <c r="J15" s="64">
        <v>3</v>
      </c>
      <c r="K15" s="24">
        <v>235</v>
      </c>
      <c r="L15" s="12" t="e">
        <f>VLOOKUP($K15,#REF!,2,0)</f>
        <v>#REF!</v>
      </c>
      <c r="M15" s="12" t="e">
        <f>VLOOKUP($K15,#REF!,3,0)</f>
        <v>#REF!</v>
      </c>
      <c r="N15" s="12" t="e">
        <f>VLOOKUP($K15,#REF!,4,0)</f>
        <v>#REF!</v>
      </c>
      <c r="O15" s="189" t="e">
        <f>VLOOKUP($K15,#REF!,5,0)</f>
        <v>#REF!</v>
      </c>
      <c r="P15" s="189" t="e">
        <f>VLOOKUP($K15,#REF!,6,0)</f>
        <v>#REF!</v>
      </c>
      <c r="Q15" s="226" t="e">
        <f>VLOOKUP($K15,#REF!,7,0)</f>
        <v>#REF!</v>
      </c>
      <c r="R15" s="231">
        <f>IF(ISERROR(SMALL(W15:AI15,1)),"DNF",SMALL(W15:AI15,1))</f>
        <v>15.683999999999999</v>
      </c>
      <c r="S15" s="235">
        <f t="shared" si="5"/>
        <v>15.683999999999999</v>
      </c>
      <c r="T15" s="243">
        <f t="shared" si="8"/>
        <v>15.708</v>
      </c>
      <c r="U15" s="73">
        <f>(T15-R15)/R15</f>
        <v>1.5302218821729731E-3</v>
      </c>
      <c r="V15" s="80">
        <f t="shared" si="9"/>
        <v>15.802</v>
      </c>
      <c r="W15" s="252">
        <v>15.708</v>
      </c>
      <c r="X15" s="251">
        <v>31.399000000000001</v>
      </c>
      <c r="Y15" s="251">
        <v>15.802</v>
      </c>
      <c r="Z15" s="251">
        <v>15.683999999999999</v>
      </c>
      <c r="AA15" s="251">
        <v>15.887</v>
      </c>
      <c r="AB15" s="251"/>
      <c r="AC15" s="251"/>
      <c r="AD15" s="251"/>
      <c r="AE15" s="251"/>
      <c r="AF15" s="251"/>
      <c r="AG15" s="246"/>
      <c r="AH15" s="246"/>
      <c r="AI15" s="250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</row>
    <row r="16" spans="1:105" s="10" customFormat="1" ht="15.6" x14ac:dyDescent="0.3">
      <c r="A16" s="43"/>
      <c r="B16" s="43"/>
      <c r="C16" s="43"/>
      <c r="D16" s="43"/>
      <c r="E16" s="43"/>
      <c r="F16" s="43"/>
      <c r="G16" s="43"/>
      <c r="H16"/>
      <c r="I16"/>
      <c r="J16" s="205"/>
      <c r="K16" s="207"/>
      <c r="L16" s="206"/>
      <c r="M16" s="206"/>
      <c r="N16" s="206"/>
      <c r="O16" s="208"/>
      <c r="P16" s="208"/>
      <c r="Q16" s="227"/>
      <c r="R16" s="232"/>
      <c r="S16" s="235"/>
      <c r="T16" s="208"/>
      <c r="U16" s="208"/>
      <c r="V16" s="219"/>
      <c r="W16" s="230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19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</row>
    <row r="17" spans="1:105" s="10" customFormat="1" ht="15.6" x14ac:dyDescent="0.3">
      <c r="A17" s="44">
        <f t="shared" ref="A17:A23" si="10">K17</f>
        <v>18</v>
      </c>
      <c r="B17" s="72" t="e">
        <f>IF($J17="DNF",0,VLOOKUP($K17,#REF!,8,0))</f>
        <v>#REF!</v>
      </c>
      <c r="C17" s="72" t="e">
        <f>IF($J17="DNF",0,VLOOKUP($K17,#REF!,9,0))</f>
        <v>#REF!</v>
      </c>
      <c r="D17" s="44" t="e">
        <f>IF(B17="X",VLOOKUP('Race 4'!$F17,#REF!,2,0),0)</f>
        <v>#REF!</v>
      </c>
      <c r="E17" s="44" t="e">
        <f>IF(C17="X",VLOOKUP('Race 4'!$G17,#REF!,2,0),0)</f>
        <v>#REF!</v>
      </c>
      <c r="F17" s="44">
        <f>COUNTIF($B$17:B17,"X")</f>
        <v>0</v>
      </c>
      <c r="G17" s="44">
        <f>COUNTIF($C$17:C17,"X")</f>
        <v>0</v>
      </c>
      <c r="H17"/>
      <c r="I17"/>
      <c r="J17" s="64">
        <v>1</v>
      </c>
      <c r="K17" s="24">
        <v>18</v>
      </c>
      <c r="L17" s="12" t="e">
        <f>VLOOKUP($K17,#REF!,2,0)</f>
        <v>#REF!</v>
      </c>
      <c r="M17" s="12" t="e">
        <f>VLOOKUP($K17,#REF!,3,0)</f>
        <v>#REF!</v>
      </c>
      <c r="N17" s="12" t="e">
        <f>VLOOKUP($K17,#REF!,4,0)</f>
        <v>#REF!</v>
      </c>
      <c r="O17" s="189" t="e">
        <f>VLOOKUP($K17,#REF!,5,0)</f>
        <v>#REF!</v>
      </c>
      <c r="P17" s="189" t="e">
        <f>VLOOKUP($K17,#REF!,6,0)</f>
        <v>#REF!</v>
      </c>
      <c r="Q17" s="226" t="e">
        <f>VLOOKUP($K17,#REF!,7,0)</f>
        <v>#REF!</v>
      </c>
      <c r="R17" s="231">
        <f>IF(ISERROR(SMALL(W17:AI17,1)),"DNF",SMALL(W17:AI17,1))</f>
        <v>10.971</v>
      </c>
      <c r="S17" s="235">
        <f t="shared" si="5"/>
        <v>10.971</v>
      </c>
      <c r="T17" s="243">
        <f>IF(ISERROR(SMALL(W17:AI17,2)),"DNF",SMALL(W17:AI17,2))</f>
        <v>11.026</v>
      </c>
      <c r="U17" s="73">
        <f t="shared" ref="U17:U23" si="11">(T17-R17)/R17</f>
        <v>5.0132166621091713E-3</v>
      </c>
      <c r="V17" s="80">
        <f>IF(ISERROR(SMALL(W17:AI17,3)),"DNF",SMALL(W17:AI17,3))</f>
        <v>11.129</v>
      </c>
      <c r="W17" s="218">
        <v>11.454000000000001</v>
      </c>
      <c r="X17" s="246">
        <v>11.144</v>
      </c>
      <c r="Y17" s="246">
        <v>11.129</v>
      </c>
      <c r="Z17" s="246">
        <v>11.385</v>
      </c>
      <c r="AA17" s="246">
        <v>11.143000000000001</v>
      </c>
      <c r="AB17" s="246" t="s">
        <v>110</v>
      </c>
      <c r="AC17" s="246">
        <v>10.971</v>
      </c>
      <c r="AD17" s="246">
        <v>11.026</v>
      </c>
      <c r="AE17" s="246">
        <v>11.39</v>
      </c>
      <c r="AF17" s="246"/>
      <c r="AG17" s="251"/>
      <c r="AH17" s="251"/>
      <c r="AI17" s="120"/>
      <c r="AJ17" s="16"/>
      <c r="AK17" s="16"/>
      <c r="AL17" s="16"/>
      <c r="AM17" s="16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</row>
    <row r="18" spans="1:105" s="3" customFormat="1" ht="15.6" x14ac:dyDescent="0.3">
      <c r="A18" s="44">
        <f t="shared" si="10"/>
        <v>245</v>
      </c>
      <c r="B18" s="72" t="e">
        <f>IF($J18="DNF",0,VLOOKUP($K18,#REF!,8,0))</f>
        <v>#REF!</v>
      </c>
      <c r="C18" s="72" t="e">
        <f>IF($J18="DNF",0,VLOOKUP($K18,#REF!,9,0))</f>
        <v>#REF!</v>
      </c>
      <c r="D18" s="44" t="e">
        <f>IF(B18="X",VLOOKUP('Race 4'!$F18,#REF!,2,0),0)</f>
        <v>#REF!</v>
      </c>
      <c r="E18" s="44" t="e">
        <f>IF(C18="X",VLOOKUP('Race 4'!$G18,#REF!,2,0),0)</f>
        <v>#REF!</v>
      </c>
      <c r="F18" s="44">
        <f>COUNTIF($B$17:B18,"X")</f>
        <v>0</v>
      </c>
      <c r="G18" s="44">
        <f>COUNTIF($C$17:C18,"X")</f>
        <v>0</v>
      </c>
      <c r="H18"/>
      <c r="I18"/>
      <c r="J18" s="64">
        <v>2</v>
      </c>
      <c r="K18" s="12">
        <v>245</v>
      </c>
      <c r="L18" s="12" t="e">
        <f>VLOOKUP($K18,#REF!,2,0)</f>
        <v>#REF!</v>
      </c>
      <c r="M18" s="12" t="e">
        <f>VLOOKUP($K18,#REF!,3,0)</f>
        <v>#REF!</v>
      </c>
      <c r="N18" s="12" t="e">
        <f>VLOOKUP($K18,#REF!,4,0)</f>
        <v>#REF!</v>
      </c>
      <c r="O18" s="189" t="e">
        <f>VLOOKUP($K18,#REF!,5,0)</f>
        <v>#REF!</v>
      </c>
      <c r="P18" s="189" t="e">
        <f>VLOOKUP($K18,#REF!,6,0)</f>
        <v>#REF!</v>
      </c>
      <c r="Q18" s="226" t="e">
        <f>VLOOKUP($K18,#REF!,7,0)</f>
        <v>#REF!</v>
      </c>
      <c r="R18" s="231">
        <f t="shared" ref="R18:R23" si="12">IF(ISERROR(SMALL(W18:AI18,1)),"DNF",SMALL(W18:AI18,1))</f>
        <v>11.108000000000001</v>
      </c>
      <c r="S18" s="235">
        <f t="shared" si="5"/>
        <v>11.256</v>
      </c>
      <c r="T18" s="243">
        <f t="shared" ref="T18:T23" si="13">IF(ISERROR(SMALL(W18:AI18,2)),"DNF",SMALL(W18:AI18,2))</f>
        <v>11.256</v>
      </c>
      <c r="U18" s="73">
        <f t="shared" si="11"/>
        <v>1.3323730644580454E-2</v>
      </c>
      <c r="V18" s="80">
        <f t="shared" ref="V18:V23" si="14">IF(ISERROR(SMALL(W18:AI18,3)),"DNF",SMALL(W18:AI18,3))</f>
        <v>11.275</v>
      </c>
      <c r="W18" s="218">
        <v>11.446999999999999</v>
      </c>
      <c r="X18" s="246">
        <v>11.677</v>
      </c>
      <c r="Y18" s="246">
        <v>11.275</v>
      </c>
      <c r="Z18" s="246">
        <v>11.696</v>
      </c>
      <c r="AA18" s="246">
        <v>11.256</v>
      </c>
      <c r="AB18" s="246">
        <v>11.108000000000001</v>
      </c>
      <c r="AC18" s="246"/>
      <c r="AD18" s="246"/>
      <c r="AE18" s="246"/>
      <c r="AF18" s="246"/>
      <c r="AG18" s="246"/>
      <c r="AH18" s="246"/>
      <c r="AI18" s="120"/>
      <c r="AJ18" s="13"/>
      <c r="AK18" s="13"/>
      <c r="AL18" s="13"/>
      <c r="AM18" s="13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/>
    </row>
    <row r="19" spans="1:105" s="10" customFormat="1" ht="15.6" x14ac:dyDescent="0.3">
      <c r="A19" s="44">
        <f t="shared" si="10"/>
        <v>113</v>
      </c>
      <c r="B19" s="72" t="e">
        <f>IF($J19="DNF",0,VLOOKUP($K19,#REF!,8,0))</f>
        <v>#REF!</v>
      </c>
      <c r="C19" s="72" t="e">
        <f>IF($J19="DNF",0,VLOOKUP($K19,#REF!,9,0))</f>
        <v>#REF!</v>
      </c>
      <c r="D19" s="44" t="e">
        <f>IF(B19="X",VLOOKUP('Race 4'!$F19,#REF!,2,0),0)</f>
        <v>#REF!</v>
      </c>
      <c r="E19" s="44" t="e">
        <f>IF(C19="X",VLOOKUP('Race 4'!$G19,#REF!,2,0),0)</f>
        <v>#REF!</v>
      </c>
      <c r="F19" s="44">
        <f>COUNTIF($B$17:B19,"X")</f>
        <v>0</v>
      </c>
      <c r="G19" s="44">
        <f>COUNTIF($C$17:C19,"X")</f>
        <v>0</v>
      </c>
      <c r="H19"/>
      <c r="I19"/>
      <c r="J19" s="64">
        <v>3</v>
      </c>
      <c r="K19" s="31">
        <v>113</v>
      </c>
      <c r="L19" s="12" t="e">
        <f>VLOOKUP($K19,#REF!,2,0)</f>
        <v>#REF!</v>
      </c>
      <c r="M19" s="12" t="e">
        <f>VLOOKUP($K19,#REF!,3,0)</f>
        <v>#REF!</v>
      </c>
      <c r="N19" s="12" t="e">
        <f>VLOOKUP($K19,#REF!,4,0)</f>
        <v>#REF!</v>
      </c>
      <c r="O19" s="189" t="e">
        <f>VLOOKUP($K19,#REF!,5,0)</f>
        <v>#REF!</v>
      </c>
      <c r="P19" s="189" t="e">
        <f>VLOOKUP($K19,#REF!,6,0)</f>
        <v>#REF!</v>
      </c>
      <c r="Q19" s="226" t="e">
        <f>VLOOKUP($K19,#REF!,7,0)</f>
        <v>#REF!</v>
      </c>
      <c r="R19" s="231">
        <f t="shared" si="12"/>
        <v>11.234999999999999</v>
      </c>
      <c r="S19" s="235">
        <f t="shared" si="5"/>
        <v>11.358000000000001</v>
      </c>
      <c r="T19" s="243">
        <f t="shared" si="13"/>
        <v>11.358000000000001</v>
      </c>
      <c r="U19" s="73">
        <f t="shared" si="11"/>
        <v>1.0947930574098898E-2</v>
      </c>
      <c r="V19" s="80">
        <f t="shared" si="14"/>
        <v>11.374000000000001</v>
      </c>
      <c r="W19" s="218" t="s">
        <v>121</v>
      </c>
      <c r="X19" s="246">
        <v>11.537000000000001</v>
      </c>
      <c r="Y19" s="246">
        <v>11.548</v>
      </c>
      <c r="Z19" s="246">
        <v>11.454000000000001</v>
      </c>
      <c r="AA19" s="246">
        <v>11.426</v>
      </c>
      <c r="AB19" s="246">
        <v>11.234999999999999</v>
      </c>
      <c r="AC19" s="246">
        <v>11.58</v>
      </c>
      <c r="AD19" s="246">
        <v>11.358000000000001</v>
      </c>
      <c r="AE19" s="246">
        <v>11.374000000000001</v>
      </c>
      <c r="AF19" s="246"/>
      <c r="AG19" s="251"/>
      <c r="AH19" s="251"/>
      <c r="AI19" s="258"/>
      <c r="AJ19" s="14"/>
      <c r="AK19" s="14"/>
      <c r="AL19" s="14"/>
      <c r="AM19" s="14"/>
      <c r="AN19" s="11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/>
    </row>
    <row r="20" spans="1:105" s="10" customFormat="1" ht="15.6" x14ac:dyDescent="0.3">
      <c r="A20" s="44">
        <f t="shared" si="10"/>
        <v>7</v>
      </c>
      <c r="B20" s="72" t="e">
        <f>IF($J20="DNF",0,VLOOKUP($K20,#REF!,8,0))</f>
        <v>#REF!</v>
      </c>
      <c r="C20" s="72" t="e">
        <f>IF($J20="DNF",0,VLOOKUP($K20,#REF!,9,0))</f>
        <v>#REF!</v>
      </c>
      <c r="D20" s="44" t="e">
        <f>IF(B20="X",VLOOKUP('Race 4'!$F20,#REF!,2,0),0)</f>
        <v>#REF!</v>
      </c>
      <c r="E20" s="44" t="e">
        <f>IF(C20="X",VLOOKUP('Race 4'!$G20,#REF!,2,0),0)</f>
        <v>#REF!</v>
      </c>
      <c r="F20" s="44">
        <f>COUNTIF($B$17:B20,"X")</f>
        <v>0</v>
      </c>
      <c r="G20" s="44">
        <f>COUNTIF($C$17:C20,"X")</f>
        <v>0</v>
      </c>
      <c r="H20"/>
      <c r="I20"/>
      <c r="J20" s="64">
        <v>4</v>
      </c>
      <c r="K20" s="31">
        <v>7</v>
      </c>
      <c r="L20" s="12" t="e">
        <f>VLOOKUP($K20,#REF!,2,0)</f>
        <v>#REF!</v>
      </c>
      <c r="M20" s="12" t="e">
        <f>VLOOKUP($K20,#REF!,3,0)</f>
        <v>#REF!</v>
      </c>
      <c r="N20" s="12" t="e">
        <f>VLOOKUP($K20,#REF!,4,0)</f>
        <v>#REF!</v>
      </c>
      <c r="O20" s="189" t="e">
        <f>VLOOKUP($K20,#REF!,5,0)</f>
        <v>#REF!</v>
      </c>
      <c r="P20" s="189" t="e">
        <f>VLOOKUP($K20,#REF!,6,0)</f>
        <v>#REF!</v>
      </c>
      <c r="Q20" s="226" t="e">
        <f>VLOOKUP($K20,#REF!,7,0)</f>
        <v>#REF!</v>
      </c>
      <c r="R20" s="231">
        <f t="shared" si="12"/>
        <v>11.29</v>
      </c>
      <c r="S20" s="235">
        <f t="shared" si="5"/>
        <v>11.29</v>
      </c>
      <c r="T20" s="243">
        <f t="shared" si="13"/>
        <v>11.311999999999999</v>
      </c>
      <c r="U20" s="73">
        <f t="shared" si="11"/>
        <v>1.9486271036315539E-3</v>
      </c>
      <c r="V20" s="80">
        <f t="shared" si="14"/>
        <v>11.321</v>
      </c>
      <c r="W20" s="218">
        <v>11.536</v>
      </c>
      <c r="X20" s="246">
        <v>11.340999999999999</v>
      </c>
      <c r="Y20" s="246">
        <v>11.29</v>
      </c>
      <c r="Z20" s="246">
        <v>11.347</v>
      </c>
      <c r="AA20" s="246">
        <v>11.419</v>
      </c>
      <c r="AB20" s="246">
        <v>11.321</v>
      </c>
      <c r="AC20" s="246">
        <v>11.311999999999999</v>
      </c>
      <c r="AD20" s="246"/>
      <c r="AE20" s="246"/>
      <c r="AF20" s="246"/>
      <c r="AG20" s="251"/>
      <c r="AH20" s="251"/>
      <c r="AI20" s="258"/>
      <c r="AJ20" s="14"/>
      <c r="AK20" s="14"/>
      <c r="AL20" s="14"/>
      <c r="AM20" s="14"/>
      <c r="AN20" s="11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/>
    </row>
    <row r="21" spans="1:105" s="10" customFormat="1" ht="15.6" x14ac:dyDescent="0.3">
      <c r="A21" s="44">
        <f t="shared" si="10"/>
        <v>242</v>
      </c>
      <c r="B21" s="72" t="e">
        <f>IF($J21="DNF",0,VLOOKUP($K21,#REF!,8,0))</f>
        <v>#REF!</v>
      </c>
      <c r="C21" s="72" t="e">
        <f>IF($J21="DNF",0,VLOOKUP($K21,#REF!,9,0))</f>
        <v>#REF!</v>
      </c>
      <c r="D21" s="44" t="e">
        <f>IF(B21="X",VLOOKUP('Race 4'!$F21,#REF!,2,0),0)</f>
        <v>#REF!</v>
      </c>
      <c r="E21" s="44" t="e">
        <f>IF(C21="X",VLOOKUP('Race 4'!$G21,#REF!,2,0),0)</f>
        <v>#REF!</v>
      </c>
      <c r="F21" s="44">
        <f>COUNTIF($B$17:B21,"X")</f>
        <v>0</v>
      </c>
      <c r="G21" s="44">
        <f>COUNTIF($C$17:C21,"X")</f>
        <v>0</v>
      </c>
      <c r="H21"/>
      <c r="I21"/>
      <c r="J21" s="64">
        <v>5</v>
      </c>
      <c r="K21" s="31">
        <v>242</v>
      </c>
      <c r="L21" s="12" t="e">
        <f>VLOOKUP($K21,#REF!,2,0)</f>
        <v>#REF!</v>
      </c>
      <c r="M21" s="12" t="e">
        <f>VLOOKUP($K21,#REF!,3,0)</f>
        <v>#REF!</v>
      </c>
      <c r="N21" s="12" t="e">
        <f>VLOOKUP($K21,#REF!,4,0)</f>
        <v>#REF!</v>
      </c>
      <c r="O21" s="189" t="e">
        <f>VLOOKUP($K21,#REF!,5,0)</f>
        <v>#REF!</v>
      </c>
      <c r="P21" s="189" t="e">
        <f>VLOOKUP($K21,#REF!,6,0)</f>
        <v>#REF!</v>
      </c>
      <c r="Q21" s="226" t="e">
        <f>VLOOKUP($K21,#REF!,7,0)</f>
        <v>#REF!</v>
      </c>
      <c r="R21" s="231">
        <f t="shared" si="12"/>
        <v>11.29</v>
      </c>
      <c r="S21" s="235">
        <f t="shared" si="5"/>
        <v>11.29</v>
      </c>
      <c r="T21" s="243">
        <f t="shared" si="13"/>
        <v>11.365</v>
      </c>
      <c r="U21" s="73">
        <f t="shared" si="11"/>
        <v>6.6430469441985003E-3</v>
      </c>
      <c r="V21" s="80">
        <f t="shared" si="14"/>
        <v>11.497</v>
      </c>
      <c r="W21" s="218">
        <v>11.659000000000001</v>
      </c>
      <c r="X21" s="246">
        <v>11.532</v>
      </c>
      <c r="Y21" s="246">
        <v>11.542999999999999</v>
      </c>
      <c r="Z21" s="246">
        <v>11.497</v>
      </c>
      <c r="AA21" s="246">
        <v>11.29</v>
      </c>
      <c r="AB21" s="246">
        <v>11.365</v>
      </c>
      <c r="AC21" s="246"/>
      <c r="AD21" s="246"/>
      <c r="AE21" s="246"/>
      <c r="AF21" s="246"/>
      <c r="AG21" s="251"/>
      <c r="AH21" s="251"/>
      <c r="AI21" s="258"/>
      <c r="AJ21" s="14"/>
      <c r="AK21" s="14"/>
      <c r="AL21" s="14"/>
      <c r="AM21" s="14"/>
      <c r="AN21" s="11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/>
    </row>
    <row r="22" spans="1:105" s="10" customFormat="1" ht="15.6" x14ac:dyDescent="0.3">
      <c r="A22" s="44">
        <f t="shared" si="10"/>
        <v>55</v>
      </c>
      <c r="B22" s="72" t="e">
        <f>IF($J22="DNF",0,VLOOKUP($K22,#REF!,8,0))</f>
        <v>#REF!</v>
      </c>
      <c r="C22" s="72" t="e">
        <f>IF($J22="DNF",0,VLOOKUP($K22,#REF!,9,0))</f>
        <v>#REF!</v>
      </c>
      <c r="D22" s="44" t="e">
        <f>IF(B22="X",VLOOKUP('Race 4'!$F22,#REF!,2,0),0)</f>
        <v>#REF!</v>
      </c>
      <c r="E22" s="44" t="e">
        <f>IF(C22="X",VLOOKUP('Race 4'!$G22,#REF!,2,0),0)</f>
        <v>#REF!</v>
      </c>
      <c r="F22" s="44">
        <f>COUNTIF($B$17:B22,"X")</f>
        <v>0</v>
      </c>
      <c r="G22" s="44">
        <f>COUNTIF($C$17:C22,"X")</f>
        <v>0</v>
      </c>
      <c r="H22"/>
      <c r="I22"/>
      <c r="J22" s="64">
        <v>6</v>
      </c>
      <c r="K22" s="24">
        <v>55</v>
      </c>
      <c r="L22" s="12" t="e">
        <f>VLOOKUP($K22,#REF!,2,0)</f>
        <v>#REF!</v>
      </c>
      <c r="M22" s="12" t="e">
        <f>VLOOKUP($K22,#REF!,3,0)</f>
        <v>#REF!</v>
      </c>
      <c r="N22" s="12" t="e">
        <f>VLOOKUP($K22,#REF!,4,0)</f>
        <v>#REF!</v>
      </c>
      <c r="O22" s="189" t="e">
        <f>VLOOKUP($K22,#REF!,5,0)</f>
        <v>#REF!</v>
      </c>
      <c r="P22" s="189" t="e">
        <f>VLOOKUP($K22,#REF!,6,0)</f>
        <v>#REF!</v>
      </c>
      <c r="Q22" s="226" t="e">
        <f>VLOOKUP($K22,#REF!,7,0)</f>
        <v>#REF!</v>
      </c>
      <c r="R22" s="231">
        <f t="shared" si="12"/>
        <v>11.679</v>
      </c>
      <c r="S22" s="235">
        <f t="shared" si="5"/>
        <v>11.836</v>
      </c>
      <c r="T22" s="243">
        <f t="shared" si="13"/>
        <v>11.836</v>
      </c>
      <c r="U22" s="73">
        <f t="shared" si="11"/>
        <v>1.3442931757855983E-2</v>
      </c>
      <c r="V22" s="80">
        <f t="shared" si="14"/>
        <v>11.904</v>
      </c>
      <c r="W22" s="218">
        <v>11.679</v>
      </c>
      <c r="X22" s="246">
        <v>11.836</v>
      </c>
      <c r="Y22" s="246">
        <v>11.904</v>
      </c>
      <c r="Z22" s="246">
        <v>12.175000000000001</v>
      </c>
      <c r="AA22" s="246"/>
      <c r="AB22" s="246"/>
      <c r="AC22" s="246"/>
      <c r="AD22" s="246"/>
      <c r="AE22" s="246"/>
      <c r="AF22" s="246"/>
      <c r="AG22" s="246"/>
      <c r="AH22" s="246"/>
      <c r="AI22" s="258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/>
    </row>
    <row r="23" spans="1:105" s="3" customFormat="1" ht="15.6" x14ac:dyDescent="0.3">
      <c r="A23" s="44">
        <f t="shared" si="10"/>
        <v>223</v>
      </c>
      <c r="B23" s="72" t="e">
        <f>IF($J23="DNF",0,VLOOKUP($K23,#REF!,8,0))</f>
        <v>#REF!</v>
      </c>
      <c r="C23" s="72" t="e">
        <f>IF($J23="DNF",0,VLOOKUP($K23,#REF!,9,0))</f>
        <v>#REF!</v>
      </c>
      <c r="D23" s="44" t="e">
        <f>IF(B23="X",VLOOKUP('Race 4'!$F23,#REF!,2,0),0)</f>
        <v>#REF!</v>
      </c>
      <c r="E23" s="44" t="e">
        <f>IF(C23="X",VLOOKUP('Race 4'!$G23,#REF!,2,0),0)</f>
        <v>#REF!</v>
      </c>
      <c r="F23" s="44">
        <f>COUNTIF($B$17:B23,"X")</f>
        <v>0</v>
      </c>
      <c r="G23" s="44">
        <f>COUNTIF($C$17:C23,"X")</f>
        <v>0</v>
      </c>
      <c r="H23"/>
      <c r="I23"/>
      <c r="J23" s="64">
        <v>7</v>
      </c>
      <c r="K23" s="24">
        <v>223</v>
      </c>
      <c r="L23" s="12" t="e">
        <f>VLOOKUP($K23,#REF!,2,0)</f>
        <v>#REF!</v>
      </c>
      <c r="M23" s="12" t="e">
        <f>VLOOKUP($K23,#REF!,3,0)</f>
        <v>#REF!</v>
      </c>
      <c r="N23" s="12" t="e">
        <f>VLOOKUP($K23,#REF!,4,0)</f>
        <v>#REF!</v>
      </c>
      <c r="O23" s="189" t="e">
        <f>VLOOKUP($K23,#REF!,5,0)</f>
        <v>#REF!</v>
      </c>
      <c r="P23" s="189" t="e">
        <f>VLOOKUP($K23,#REF!,6,0)</f>
        <v>#REF!</v>
      </c>
      <c r="Q23" s="228" t="e">
        <f>VLOOKUP($K23,#REF!,7,0)</f>
        <v>#REF!</v>
      </c>
      <c r="R23" s="231">
        <f t="shared" si="12"/>
        <v>12.882999999999999</v>
      </c>
      <c r="S23" s="235">
        <f t="shared" si="5"/>
        <v>13.064</v>
      </c>
      <c r="T23" s="243">
        <f t="shared" si="13"/>
        <v>13.064</v>
      </c>
      <c r="U23" s="73">
        <f t="shared" si="11"/>
        <v>1.4049522626717454E-2</v>
      </c>
      <c r="V23" s="80" t="str">
        <f t="shared" si="14"/>
        <v>DNF</v>
      </c>
      <c r="W23" s="218" t="s">
        <v>121</v>
      </c>
      <c r="X23" s="246">
        <v>13.064</v>
      </c>
      <c r="Y23" s="246">
        <v>12.882999999999999</v>
      </c>
      <c r="Z23" s="246"/>
      <c r="AA23" s="246"/>
      <c r="AB23" s="246"/>
      <c r="AC23" s="246"/>
      <c r="AD23" s="246"/>
      <c r="AE23" s="246"/>
      <c r="AF23" s="246"/>
      <c r="AG23" s="246"/>
      <c r="AH23" s="246"/>
      <c r="AI23" s="250"/>
      <c r="AJ23" s="11"/>
      <c r="AK23" s="11"/>
      <c r="AL23" s="11"/>
      <c r="AM23" s="11"/>
      <c r="AN23" s="11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/>
    </row>
    <row r="24" spans="1:105" s="3" customFormat="1" ht="15.6" x14ac:dyDescent="0.3">
      <c r="A24" s="43"/>
      <c r="B24" s="43"/>
      <c r="C24" s="43"/>
      <c r="D24" s="43"/>
      <c r="E24" s="43"/>
      <c r="F24" s="43"/>
      <c r="G24" s="43"/>
      <c r="H24"/>
      <c r="I24"/>
      <c r="J24" s="205"/>
      <c r="K24" s="207"/>
      <c r="L24" s="206"/>
      <c r="M24" s="206"/>
      <c r="N24" s="206"/>
      <c r="O24" s="208"/>
      <c r="P24" s="208"/>
      <c r="Q24" s="227"/>
      <c r="R24" s="232"/>
      <c r="S24" s="235"/>
      <c r="T24" s="208"/>
      <c r="U24" s="208"/>
      <c r="V24" s="219"/>
      <c r="W24" s="230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19"/>
      <c r="AJ24" s="13"/>
      <c r="AK24" s="13"/>
      <c r="AL24" s="13"/>
      <c r="AM24" s="13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/>
    </row>
    <row r="25" spans="1:105" ht="15.6" x14ac:dyDescent="0.3">
      <c r="A25" s="44">
        <f>K25</f>
        <v>241</v>
      </c>
      <c r="B25" s="72" t="e">
        <f>IF($J25="DNF",0,VLOOKUP($K25,#REF!,8,0))</f>
        <v>#REF!</v>
      </c>
      <c r="C25" s="72" t="e">
        <f>IF($J25="DNF",0,VLOOKUP($K25,#REF!,9,0))</f>
        <v>#REF!</v>
      </c>
      <c r="D25" s="44" t="e">
        <f>IF(B25="X",VLOOKUP('Race 4'!$F25,#REF!,2,0),0)</f>
        <v>#REF!</v>
      </c>
      <c r="E25" s="44" t="e">
        <f>IF(C25="X",VLOOKUP('Race 4'!$G25,#REF!,2,0),0)</f>
        <v>#REF!</v>
      </c>
      <c r="F25" s="44">
        <f>COUNTIF($B$25:B25,"X")</f>
        <v>0</v>
      </c>
      <c r="G25" s="44">
        <f>COUNTIF($C$25:C25,"X")</f>
        <v>0</v>
      </c>
      <c r="J25" s="64">
        <v>1</v>
      </c>
      <c r="K25" s="31">
        <v>241</v>
      </c>
      <c r="L25" s="12" t="e">
        <f>VLOOKUP($K25,#REF!,2,0)</f>
        <v>#REF!</v>
      </c>
      <c r="M25" s="12" t="e">
        <f>VLOOKUP($K25,#REF!,3,0)</f>
        <v>#REF!</v>
      </c>
      <c r="N25" s="12" t="e">
        <f>VLOOKUP($K25,#REF!,4,0)</f>
        <v>#REF!</v>
      </c>
      <c r="O25" s="189" t="e">
        <f>VLOOKUP($K25,#REF!,5,0)</f>
        <v>#REF!</v>
      </c>
      <c r="P25" s="189" t="e">
        <f>VLOOKUP($K25,#REF!,6,0)</f>
        <v>#REF!</v>
      </c>
      <c r="Q25" s="226" t="e">
        <f>VLOOKUP($K25,#REF!,7,0)</f>
        <v>#REF!</v>
      </c>
      <c r="R25" s="231">
        <f>IF(ISERROR(SMALL(W25:AI25,1)),"DNF",SMALL(W25:AI25,1))</f>
        <v>11.62</v>
      </c>
      <c r="S25" s="235">
        <f t="shared" si="5"/>
        <v>11.62</v>
      </c>
      <c r="T25" s="243">
        <f>IF(ISERROR(SMALL(W25:AI25,2)),"DNF",SMALL(W25:AI25,2))</f>
        <v>11.723000000000001</v>
      </c>
      <c r="U25" s="73">
        <f>(T25-R25)/R25</f>
        <v>8.8640275387264662E-3</v>
      </c>
      <c r="V25" s="80">
        <f>IF(ISERROR(SMALL(W25:AI25,3)),"DNF",SMALL(W25:AI25,3))</f>
        <v>11.762</v>
      </c>
      <c r="W25" s="218">
        <v>11.95</v>
      </c>
      <c r="X25" s="246">
        <v>11.856</v>
      </c>
      <c r="Y25" s="246">
        <v>11.62</v>
      </c>
      <c r="Z25" s="246">
        <v>11.762</v>
      </c>
      <c r="AA25" s="240">
        <v>11.723000000000001</v>
      </c>
      <c r="AB25" s="246" t="s">
        <v>121</v>
      </c>
      <c r="AC25" s="240"/>
      <c r="AD25" s="240"/>
      <c r="AE25" s="240"/>
      <c r="AF25" s="240"/>
      <c r="AG25" s="240"/>
      <c r="AH25" s="240"/>
      <c r="AI25" s="250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</row>
    <row r="26" spans="1:105" s="3" customFormat="1" ht="15.6" x14ac:dyDescent="0.3">
      <c r="A26" s="44">
        <f t="shared" ref="A26:A28" si="15">K26</f>
        <v>246</v>
      </c>
      <c r="B26" s="72" t="e">
        <f>IF($J26="DNF",0,VLOOKUP($K26,#REF!,8,0))</f>
        <v>#REF!</v>
      </c>
      <c r="C26" s="72" t="e">
        <f>IF($J26="DNF",0,VLOOKUP($K26,#REF!,9,0))</f>
        <v>#REF!</v>
      </c>
      <c r="D26" s="44" t="e">
        <f>IF(B26="X",VLOOKUP('Race 4'!$F26,#REF!,2,0),0)</f>
        <v>#REF!</v>
      </c>
      <c r="E26" s="44" t="e">
        <f>IF(C26="X",VLOOKUP('Race 4'!$G26,#REF!,2,0),0)</f>
        <v>#REF!</v>
      </c>
      <c r="F26" s="44">
        <f>COUNTIF($B$25:B26,"X")</f>
        <v>0</v>
      </c>
      <c r="G26" s="44">
        <f>COUNTIF($C$25:C26,"X")</f>
        <v>0</v>
      </c>
      <c r="H26"/>
      <c r="I26"/>
      <c r="J26" s="64">
        <v>2</v>
      </c>
      <c r="K26" s="12">
        <v>246</v>
      </c>
      <c r="L26" s="12" t="e">
        <f>VLOOKUP($K26,#REF!,2,0)</f>
        <v>#REF!</v>
      </c>
      <c r="M26" s="12" t="e">
        <f>VLOOKUP($K26,#REF!,3,0)</f>
        <v>#REF!</v>
      </c>
      <c r="N26" s="12" t="e">
        <f>VLOOKUP($K26,#REF!,4,0)</f>
        <v>#REF!</v>
      </c>
      <c r="O26" s="189" t="e">
        <f>VLOOKUP($K26,#REF!,5,0)</f>
        <v>#REF!</v>
      </c>
      <c r="P26" s="189" t="e">
        <f>VLOOKUP($K26,#REF!,6,0)</f>
        <v>#REF!</v>
      </c>
      <c r="Q26" s="226" t="e">
        <f>VLOOKUP($K26,#REF!,7,0)</f>
        <v>#REF!</v>
      </c>
      <c r="R26" s="231">
        <f t="shared" ref="R26:R28" si="16">IF(ISERROR(SMALL(W26:AI26,1)),"DNF",SMALL(W26:AI26,1))</f>
        <v>14.321</v>
      </c>
      <c r="S26" s="235">
        <f t="shared" si="5"/>
        <v>14.321</v>
      </c>
      <c r="T26" s="243">
        <f t="shared" ref="T26:T28" si="17">IF(ISERROR(SMALL(W26:AI26,2)),"DNF",SMALL(W26:AI26,2))</f>
        <v>14.365</v>
      </c>
      <c r="U26" s="73">
        <f>(T26-R26)/R26</f>
        <v>3.0724111444731853E-3</v>
      </c>
      <c r="V26" s="80">
        <f t="shared" ref="V26:V28" si="18">IF(ISERROR(SMALL(W26:AI26,3)),"DNF",SMALL(W26:AI26,3))</f>
        <v>14.629</v>
      </c>
      <c r="W26" s="218">
        <v>14.629</v>
      </c>
      <c r="X26" s="246">
        <v>14.321</v>
      </c>
      <c r="Y26" s="246">
        <v>14.365</v>
      </c>
      <c r="Z26" s="246"/>
      <c r="AA26" s="246"/>
      <c r="AB26" s="246"/>
      <c r="AC26" s="246"/>
      <c r="AD26" s="246"/>
      <c r="AE26" s="246"/>
      <c r="AF26" s="246"/>
      <c r="AG26" s="246"/>
      <c r="AH26" s="246"/>
      <c r="AI26" s="120"/>
      <c r="AJ26" s="13"/>
      <c r="AK26" s="13"/>
      <c r="AL26" s="13"/>
      <c r="AM26" s="13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/>
    </row>
    <row r="27" spans="1:105" ht="15.6" x14ac:dyDescent="0.3">
      <c r="A27" s="44">
        <f t="shared" si="15"/>
        <v>130</v>
      </c>
      <c r="B27" s="72" t="e">
        <f>IF($J27="DNF",0,VLOOKUP($K27,#REF!,8,0))</f>
        <v>#REF!</v>
      </c>
      <c r="C27" s="72" t="e">
        <f>IF($J27="DNF",0,VLOOKUP($K27,#REF!,9,0))</f>
        <v>#REF!</v>
      </c>
      <c r="D27" s="44" t="e">
        <f>IF(B27="X",VLOOKUP('Race 4'!$F27,#REF!,2,0),0)</f>
        <v>#REF!</v>
      </c>
      <c r="E27" s="44" t="e">
        <f>IF(C27="X",VLOOKUP('Race 4'!$G27,#REF!,2,0),0)</f>
        <v>#REF!</v>
      </c>
      <c r="F27" s="44">
        <f>COUNTIF($B$25:B27,"X")</f>
        <v>0</v>
      </c>
      <c r="G27" s="44">
        <f>COUNTIF($C$25:C27,"X")</f>
        <v>0</v>
      </c>
      <c r="J27" s="64">
        <v>3</v>
      </c>
      <c r="K27" s="31">
        <v>130</v>
      </c>
      <c r="L27" s="12" t="e">
        <f>VLOOKUP($K27,#REF!,2,0)</f>
        <v>#REF!</v>
      </c>
      <c r="M27" s="12" t="e">
        <f>VLOOKUP($K27,#REF!,3,0)</f>
        <v>#REF!</v>
      </c>
      <c r="N27" s="12" t="e">
        <f>VLOOKUP($K27,#REF!,4,0)</f>
        <v>#REF!</v>
      </c>
      <c r="O27" s="189" t="e">
        <f>VLOOKUP($K27,#REF!,5,0)</f>
        <v>#REF!</v>
      </c>
      <c r="P27" s="189" t="e">
        <f>VLOOKUP($K27,#REF!,6,0)</f>
        <v>#REF!</v>
      </c>
      <c r="Q27" s="226" t="e">
        <f>VLOOKUP($K27,#REF!,7,0)</f>
        <v>#REF!</v>
      </c>
      <c r="R27" s="231">
        <f t="shared" si="16"/>
        <v>14.335000000000001</v>
      </c>
      <c r="S27" s="235">
        <f t="shared" si="5"/>
        <v>14.335000000000001</v>
      </c>
      <c r="T27" s="243">
        <f t="shared" si="17"/>
        <v>14.35</v>
      </c>
      <c r="U27" s="73">
        <f>(T27-R27)/R27</f>
        <v>1.0463899546563509E-3</v>
      </c>
      <c r="V27" s="80">
        <f t="shared" si="18"/>
        <v>14.355</v>
      </c>
      <c r="W27" s="218">
        <v>14.35</v>
      </c>
      <c r="X27" s="246">
        <v>14.465</v>
      </c>
      <c r="Y27" s="246">
        <v>14.489000000000001</v>
      </c>
      <c r="Z27" s="246" t="s">
        <v>110</v>
      </c>
      <c r="AA27" s="246">
        <v>14.5</v>
      </c>
      <c r="AB27" s="246">
        <v>14.355</v>
      </c>
      <c r="AC27" s="246">
        <v>14.512</v>
      </c>
      <c r="AD27" s="246">
        <v>14.534000000000001</v>
      </c>
      <c r="AE27" s="246">
        <v>14.555</v>
      </c>
      <c r="AF27" s="246">
        <v>20.905999999999999</v>
      </c>
      <c r="AG27" s="246">
        <v>14.335000000000001</v>
      </c>
      <c r="AH27" s="240">
        <v>14.429</v>
      </c>
      <c r="AI27" s="250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</row>
    <row r="28" spans="1:105" ht="15.6" x14ac:dyDescent="0.3">
      <c r="A28" s="44">
        <f t="shared" si="15"/>
        <v>249</v>
      </c>
      <c r="B28" s="72">
        <f>IF($J28="DNF",0,VLOOKUP($K28,#REF!,8,0))</f>
        <v>0</v>
      </c>
      <c r="C28" s="72">
        <f>IF($J28="DNF",0,VLOOKUP($K28,#REF!,9,0))</f>
        <v>0</v>
      </c>
      <c r="D28" s="44">
        <f>IF(B28="X",VLOOKUP('Race 4'!$F28,#REF!,2,0),0)</f>
        <v>0</v>
      </c>
      <c r="E28" s="44">
        <f>IF(C28="X",VLOOKUP('Race 4'!$G28,#REF!,2,0),0)</f>
        <v>0</v>
      </c>
      <c r="F28" s="44">
        <f>COUNTIF($B$25:B28,"X")</f>
        <v>0</v>
      </c>
      <c r="G28" s="44">
        <f>COUNTIF($C$25:C28,"X")</f>
        <v>0</v>
      </c>
      <c r="J28" s="64" t="s">
        <v>121</v>
      </c>
      <c r="K28" s="24">
        <v>249</v>
      </c>
      <c r="L28" s="12" t="e">
        <f>VLOOKUP($K28,#REF!,2,0)</f>
        <v>#REF!</v>
      </c>
      <c r="M28" s="12" t="e">
        <f>VLOOKUP($K28,#REF!,3,0)</f>
        <v>#REF!</v>
      </c>
      <c r="N28" s="12" t="e">
        <f>VLOOKUP($K28,#REF!,4,0)</f>
        <v>#REF!</v>
      </c>
      <c r="O28" s="189" t="e">
        <f>VLOOKUP($K28,#REF!,5,0)</f>
        <v>#REF!</v>
      </c>
      <c r="P28" s="189" t="e">
        <f>VLOOKUP($K28,#REF!,6,0)</f>
        <v>#REF!</v>
      </c>
      <c r="Q28" s="226" t="e">
        <f>VLOOKUP($K28,#REF!,7,0)</f>
        <v>#REF!</v>
      </c>
      <c r="R28" s="231">
        <f t="shared" si="16"/>
        <v>16.117000000000001</v>
      </c>
      <c r="S28" s="235">
        <f t="shared" si="5"/>
        <v>20.166</v>
      </c>
      <c r="T28" s="243">
        <f t="shared" si="17"/>
        <v>20.166</v>
      </c>
      <c r="U28" s="73">
        <f>(T28-R28)/R28</f>
        <v>0.25122541415896255</v>
      </c>
      <c r="V28" s="80" t="str">
        <f t="shared" si="18"/>
        <v>DNF</v>
      </c>
      <c r="W28" s="257">
        <v>16.117000000000001</v>
      </c>
      <c r="X28" s="240">
        <v>20.166</v>
      </c>
      <c r="Y28" s="240"/>
      <c r="Z28" s="240"/>
      <c r="AA28" s="246"/>
      <c r="AB28" s="246"/>
      <c r="AC28" s="246"/>
      <c r="AD28" s="246"/>
      <c r="AE28" s="246"/>
      <c r="AF28" s="246"/>
      <c r="AG28" s="246"/>
      <c r="AH28" s="259"/>
      <c r="AI28" s="258"/>
      <c r="AN28"/>
    </row>
    <row r="29" spans="1:105" s="10" customFormat="1" ht="15.6" x14ac:dyDescent="0.3">
      <c r="A29" s="43"/>
      <c r="B29" s="43"/>
      <c r="C29" s="43"/>
      <c r="D29" s="43"/>
      <c r="E29" s="43"/>
      <c r="F29" s="43"/>
      <c r="G29" s="43"/>
      <c r="H29"/>
      <c r="I29"/>
      <c r="J29" s="205"/>
      <c r="K29" s="207"/>
      <c r="L29" s="206"/>
      <c r="M29" s="206"/>
      <c r="N29" s="206"/>
      <c r="O29" s="208"/>
      <c r="P29" s="208"/>
      <c r="Q29" s="227"/>
      <c r="R29" s="232"/>
      <c r="S29" s="235"/>
      <c r="T29" s="208"/>
      <c r="U29" s="208"/>
      <c r="V29" s="219"/>
      <c r="W29" s="230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19"/>
      <c r="AJ29" s="13"/>
      <c r="AK29" s="13"/>
      <c r="AL29" s="13"/>
      <c r="AM29" s="13"/>
      <c r="AN29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</row>
    <row r="30" spans="1:105" ht="15.6" x14ac:dyDescent="0.3">
      <c r="A30" s="44">
        <f>K30</f>
        <v>155</v>
      </c>
      <c r="B30" s="72" t="e">
        <f>IF($J30="DNF",0,VLOOKUP($K30,#REF!,8,0))</f>
        <v>#REF!</v>
      </c>
      <c r="C30" s="72" t="e">
        <f>IF($J30="DNF",0,VLOOKUP($K30,#REF!,9,0))</f>
        <v>#REF!</v>
      </c>
      <c r="D30" s="44" t="e">
        <f>IF(B30="X",VLOOKUP('Race 4'!$F30,#REF!,2,0),0)</f>
        <v>#REF!</v>
      </c>
      <c r="E30" s="44" t="e">
        <f>IF(C30="X",VLOOKUP('Race 4'!$G30,#REF!,2,0),0)</f>
        <v>#REF!</v>
      </c>
      <c r="F30" s="44">
        <f>COUNTIF($B$30:B30,"X")</f>
        <v>0</v>
      </c>
      <c r="G30" s="44">
        <f>COUNTIF($C$30:C30,"X")</f>
        <v>0</v>
      </c>
      <c r="J30" s="64">
        <v>1</v>
      </c>
      <c r="K30" s="31">
        <v>155</v>
      </c>
      <c r="L30" s="12" t="e">
        <f>VLOOKUP($K30,#REF!,2,0)</f>
        <v>#REF!</v>
      </c>
      <c r="M30" s="12" t="e">
        <f>VLOOKUP($K30,#REF!,3,0)</f>
        <v>#REF!</v>
      </c>
      <c r="N30" s="12" t="e">
        <f>VLOOKUP($K30,#REF!,4,0)</f>
        <v>#REF!</v>
      </c>
      <c r="O30" s="189" t="e">
        <f>VLOOKUP($K30,#REF!,5,0)</f>
        <v>#REF!</v>
      </c>
      <c r="P30" s="189" t="e">
        <f>VLOOKUP($K30,#REF!,6,0)</f>
        <v>#REF!</v>
      </c>
      <c r="Q30" s="228" t="e">
        <f>VLOOKUP($K30,#REF!,7,0)</f>
        <v>#REF!</v>
      </c>
      <c r="R30" s="231">
        <f>IF(ISERROR(SMALL(W30:AI30,1)),"DNF",SMALL(W30:AI30,1))</f>
        <v>11.468</v>
      </c>
      <c r="S30" s="235">
        <f t="shared" si="5"/>
        <v>13.396000000000001</v>
      </c>
      <c r="T30" s="243">
        <f>IF(ISERROR(SMALL(W30:AI30,2)),"DNF",SMALL(W30:AI30,2))</f>
        <v>13.396000000000001</v>
      </c>
      <c r="U30" s="73">
        <f t="shared" ref="U30:U36" si="19">(T30-R30)/R30</f>
        <v>0.16811998604813402</v>
      </c>
      <c r="V30" s="80">
        <f>IF(ISERROR(SMALL(W30:AI30,3)),"DNF",SMALL(W30:AI30,3))</f>
        <v>15.137</v>
      </c>
      <c r="W30" s="218">
        <v>13.396000000000001</v>
      </c>
      <c r="X30" s="246">
        <v>11.468</v>
      </c>
      <c r="Y30" s="246">
        <v>15.137</v>
      </c>
      <c r="Z30" s="246"/>
      <c r="AA30" s="246"/>
      <c r="AB30" s="246"/>
      <c r="AC30" s="246"/>
      <c r="AD30" s="246"/>
      <c r="AE30" s="246"/>
      <c r="AF30" s="246"/>
      <c r="AG30" s="246"/>
      <c r="AH30" s="240"/>
      <c r="AI30" s="250"/>
      <c r="AN30"/>
      <c r="DA30" s="25"/>
    </row>
    <row r="31" spans="1:105" ht="15.6" x14ac:dyDescent="0.3">
      <c r="A31" s="44">
        <f>K31</f>
        <v>11</v>
      </c>
      <c r="B31" s="72" t="e">
        <f>IF($J31="DNF",0,VLOOKUP($K31,#REF!,8,0))</f>
        <v>#REF!</v>
      </c>
      <c r="C31" s="72" t="e">
        <f>IF($J31="DNF",0,VLOOKUP($K31,#REF!,9,0))</f>
        <v>#REF!</v>
      </c>
      <c r="D31" s="44" t="e">
        <f>IF(B31="X",VLOOKUP('Race 4'!$F31,#REF!,2,0),0)</f>
        <v>#REF!</v>
      </c>
      <c r="E31" s="44" t="e">
        <f>IF(C31="X",VLOOKUP('Race 4'!$G31,#REF!,2,0),0)</f>
        <v>#REF!</v>
      </c>
      <c r="F31" s="44">
        <f>COUNTIF($B$30:B31,"X")</f>
        <v>0</v>
      </c>
      <c r="G31" s="44">
        <f>COUNTIF($C$30:C31,"X")</f>
        <v>0</v>
      </c>
      <c r="J31" s="64">
        <v>2</v>
      </c>
      <c r="K31" s="31">
        <v>11</v>
      </c>
      <c r="L31" s="12" t="e">
        <f>VLOOKUP($K31,#REF!,2,0)</f>
        <v>#REF!</v>
      </c>
      <c r="M31" s="12" t="e">
        <f>VLOOKUP($K31,#REF!,3,0)</f>
        <v>#REF!</v>
      </c>
      <c r="N31" s="12" t="e">
        <f>VLOOKUP($K31,#REF!,4,0)</f>
        <v>#REF!</v>
      </c>
      <c r="O31" s="189" t="e">
        <f>VLOOKUP($K31,#REF!,5,0)</f>
        <v>#REF!</v>
      </c>
      <c r="P31" s="189" t="e">
        <f>VLOOKUP($K31,#REF!,6,0)</f>
        <v>#REF!</v>
      </c>
      <c r="Q31" s="228" t="e">
        <f>VLOOKUP($K31,#REF!,7,0)</f>
        <v>#REF!</v>
      </c>
      <c r="R31" s="231">
        <f>IF(ISERROR(SMALL(W31:AI31,1)),"DNF",SMALL(W31:AI31,1))</f>
        <v>11.567</v>
      </c>
      <c r="S31" s="235">
        <f t="shared" si="5"/>
        <v>11.567</v>
      </c>
      <c r="T31" s="243">
        <f>IF(ISERROR(SMALL(W31:AI31,2)),"DNF",SMALL(W31:AI31,2))</f>
        <v>11.672000000000001</v>
      </c>
      <c r="U31" s="73">
        <f t="shared" si="19"/>
        <v>9.0775481974583235E-3</v>
      </c>
      <c r="V31" s="80">
        <f>IF(ISERROR(SMALL(W31:AI31,3)),"DNF",SMALL(W31:AI31,3))</f>
        <v>11.74</v>
      </c>
      <c r="W31" s="218" t="s">
        <v>121</v>
      </c>
      <c r="X31" s="246">
        <v>12.32</v>
      </c>
      <c r="Y31" s="246">
        <v>11.768000000000001</v>
      </c>
      <c r="Z31" s="246">
        <v>11.74</v>
      </c>
      <c r="AA31" s="246">
        <v>11.907</v>
      </c>
      <c r="AB31" s="246">
        <v>11.965</v>
      </c>
      <c r="AC31" s="246">
        <v>12.269</v>
      </c>
      <c r="AD31" s="246">
        <v>11.815</v>
      </c>
      <c r="AE31" s="246">
        <v>13.234</v>
      </c>
      <c r="AF31" s="246">
        <v>13.374000000000001</v>
      </c>
      <c r="AG31" s="246">
        <v>11.567</v>
      </c>
      <c r="AH31" s="240">
        <v>11.672000000000001</v>
      </c>
      <c r="AI31" s="250"/>
      <c r="AN31"/>
      <c r="DA31" s="10"/>
    </row>
    <row r="32" spans="1:105" ht="15.6" x14ac:dyDescent="0.3">
      <c r="A32" s="44">
        <f t="shared" ref="A32:A36" si="20">K32</f>
        <v>42</v>
      </c>
      <c r="B32" s="72" t="e">
        <f>IF($J32="DNF",0,VLOOKUP($K32,#REF!,8,0))</f>
        <v>#REF!</v>
      </c>
      <c r="C32" s="72" t="e">
        <f>IF($J32="DNF",0,VLOOKUP($K32,#REF!,9,0))</f>
        <v>#REF!</v>
      </c>
      <c r="D32" s="44" t="e">
        <f>IF(B32="X",VLOOKUP('Race 4'!$F32,#REF!,2,0),0)</f>
        <v>#REF!</v>
      </c>
      <c r="E32" s="44" t="e">
        <f>IF(C32="X",VLOOKUP('Race 4'!$G32,#REF!,2,0),0)</f>
        <v>#REF!</v>
      </c>
      <c r="F32" s="44">
        <f>COUNTIF($B$30:B32,"X")</f>
        <v>0</v>
      </c>
      <c r="G32" s="44">
        <f>COUNTIF($C$30:C32,"X")</f>
        <v>0</v>
      </c>
      <c r="J32" s="64">
        <v>3</v>
      </c>
      <c r="K32" s="24">
        <v>42</v>
      </c>
      <c r="L32" s="12" t="e">
        <f>VLOOKUP($K32,#REF!,2,0)</f>
        <v>#REF!</v>
      </c>
      <c r="M32" s="12" t="e">
        <f>VLOOKUP($K32,#REF!,3,0)</f>
        <v>#REF!</v>
      </c>
      <c r="N32" s="12" t="e">
        <f>VLOOKUP($K32,#REF!,4,0)</f>
        <v>#REF!</v>
      </c>
      <c r="O32" s="189" t="e">
        <f>VLOOKUP($K32,#REF!,5,0)</f>
        <v>#REF!</v>
      </c>
      <c r="P32" s="189" t="e">
        <f>VLOOKUP($K32,#REF!,6,0)</f>
        <v>#REF!</v>
      </c>
      <c r="Q32" s="228" t="e">
        <f>VLOOKUP($K32,#REF!,7,0)</f>
        <v>#REF!</v>
      </c>
      <c r="R32" s="231">
        <f>IF(ISERROR(SMALL(W32:AI32,1)),"DNF",SMALL(W32:AI32,1))</f>
        <v>12.236000000000001</v>
      </c>
      <c r="S32" s="235">
        <f t="shared" si="5"/>
        <v>12.236000000000001</v>
      </c>
      <c r="T32" s="243">
        <f>IF(ISERROR(SMALL(W32:AI32,2)),"DNF",SMALL(W32:AI32,2))</f>
        <v>12.28</v>
      </c>
      <c r="U32" s="73">
        <f t="shared" si="19"/>
        <v>3.5959463877082956E-3</v>
      </c>
      <c r="V32" s="80">
        <f>IF(ISERROR(SMALL(W32:AI32,3)),"DNF",SMALL(W32:AI32,3))</f>
        <v>12.289</v>
      </c>
      <c r="W32" s="218">
        <v>12.353999999999999</v>
      </c>
      <c r="X32" s="246">
        <v>12.28</v>
      </c>
      <c r="Y32" s="246">
        <v>12.323</v>
      </c>
      <c r="Z32" s="246">
        <v>12.401</v>
      </c>
      <c r="AA32" s="246">
        <v>12.315</v>
      </c>
      <c r="AB32" s="246">
        <v>12.289</v>
      </c>
      <c r="AC32" s="246">
        <v>12.308999999999999</v>
      </c>
      <c r="AD32" s="246">
        <v>12.327999999999999</v>
      </c>
      <c r="AE32" s="246">
        <v>12.236000000000001</v>
      </c>
      <c r="AF32" s="246"/>
      <c r="AG32" s="246"/>
      <c r="AH32" s="240"/>
      <c r="AI32" s="250"/>
      <c r="AN32"/>
      <c r="DA32" s="10"/>
    </row>
    <row r="33" spans="1:105" ht="15.6" x14ac:dyDescent="0.3">
      <c r="A33" s="44">
        <f t="shared" si="20"/>
        <v>240</v>
      </c>
      <c r="B33" s="72" t="e">
        <f>IF($J33="DNF",0,VLOOKUP($K33,#REF!,8,0))</f>
        <v>#REF!</v>
      </c>
      <c r="C33" s="72" t="e">
        <f>IF($J33="DNF",0,VLOOKUP($K33,#REF!,9,0))</f>
        <v>#REF!</v>
      </c>
      <c r="D33" s="44" t="e">
        <f>IF(B33="X",VLOOKUP('Race 4'!$F33,#REF!,2,0),0)</f>
        <v>#REF!</v>
      </c>
      <c r="E33" s="44" t="e">
        <f>IF(C33="X",VLOOKUP('Race 4'!$G33,#REF!,2,0),0)</f>
        <v>#REF!</v>
      </c>
      <c r="F33" s="44">
        <f>COUNTIF($B$30:B33,"X")</f>
        <v>0</v>
      </c>
      <c r="G33" s="44">
        <f>COUNTIF($C$30:C33,"X")</f>
        <v>0</v>
      </c>
      <c r="J33" s="64">
        <v>4</v>
      </c>
      <c r="K33" s="31">
        <v>240</v>
      </c>
      <c r="L33" s="12" t="e">
        <f>VLOOKUP($K33,#REF!,2,0)</f>
        <v>#REF!</v>
      </c>
      <c r="M33" s="12" t="e">
        <f>VLOOKUP($K33,#REF!,3,0)</f>
        <v>#REF!</v>
      </c>
      <c r="N33" s="12" t="e">
        <f>VLOOKUP($K33,#REF!,4,0)</f>
        <v>#REF!</v>
      </c>
      <c r="O33" s="189" t="e">
        <f>VLOOKUP($K33,#REF!,5,0)</f>
        <v>#REF!</v>
      </c>
      <c r="P33" s="189" t="e">
        <f>VLOOKUP($K33,#REF!,6,0)</f>
        <v>#REF!</v>
      </c>
      <c r="Q33" s="228" t="e">
        <f>VLOOKUP($K33,#REF!,7,0)</f>
        <v>#REF!</v>
      </c>
      <c r="R33" s="231">
        <f>IF(ISERROR(SMALL(W33:AI33,1)),"DNF",SMALL(W33:AI33,1))</f>
        <v>13.002000000000001</v>
      </c>
      <c r="S33" s="235">
        <f t="shared" si="5"/>
        <v>13.002000000000001</v>
      </c>
      <c r="T33" s="243">
        <f>IF(ISERROR(SMALL(W33:AI33,2)),"DNF",SMALL(W33:AI33,2))</f>
        <v>13.058999999999999</v>
      </c>
      <c r="U33" s="73">
        <f t="shared" si="19"/>
        <v>4.3839409321641751E-3</v>
      </c>
      <c r="V33" s="80">
        <f>IF(ISERROR(SMALL(W33:AI33,3)),"DNF",SMALL(W33:AI33,3))</f>
        <v>13.151999999999999</v>
      </c>
      <c r="W33" s="218">
        <v>13.176</v>
      </c>
      <c r="X33" s="246">
        <v>13.506</v>
      </c>
      <c r="Y33" s="246">
        <v>13.204000000000001</v>
      </c>
      <c r="Z33" s="246">
        <v>13.169</v>
      </c>
      <c r="AA33" s="246">
        <v>13.159000000000001</v>
      </c>
      <c r="AB33" s="246">
        <v>13.746</v>
      </c>
      <c r="AC33" s="246">
        <v>13.151999999999999</v>
      </c>
      <c r="AD33" s="246">
        <v>13.159000000000001</v>
      </c>
      <c r="AE33" s="246">
        <v>13.228999999999999</v>
      </c>
      <c r="AF33" s="246">
        <v>13.058999999999999</v>
      </c>
      <c r="AG33" s="246">
        <v>13.002000000000001</v>
      </c>
      <c r="AH33" s="240"/>
      <c r="AI33" s="120"/>
      <c r="AJ33" s="13"/>
      <c r="AK33" s="13"/>
      <c r="AL33" s="13"/>
      <c r="AM33" s="13"/>
      <c r="AN33"/>
      <c r="DA33" s="10"/>
    </row>
    <row r="34" spans="1:105" ht="15.6" x14ac:dyDescent="0.3">
      <c r="A34" s="44">
        <f t="shared" si="20"/>
        <v>234</v>
      </c>
      <c r="B34" s="72" t="e">
        <f>IF($J34="DNF",0,VLOOKUP($K34,#REF!,8,0))</f>
        <v>#REF!</v>
      </c>
      <c r="C34" s="72" t="e">
        <f>IF($J34="DNF",0,VLOOKUP($K34,#REF!,9,0))</f>
        <v>#REF!</v>
      </c>
      <c r="D34" s="44" t="e">
        <f>IF(B34="X",VLOOKUP('Race 4'!$F34,#REF!,2,0),0)</f>
        <v>#REF!</v>
      </c>
      <c r="E34" s="44" t="e">
        <f>IF(C34="X",VLOOKUP('Race 4'!$G34,#REF!,2,0),0)</f>
        <v>#REF!</v>
      </c>
      <c r="F34" s="44">
        <f>COUNTIF($B$30:B34,"X")</f>
        <v>0</v>
      </c>
      <c r="G34" s="44">
        <f>COUNTIF($C$30:C34,"X")</f>
        <v>0</v>
      </c>
      <c r="J34" s="64">
        <v>5</v>
      </c>
      <c r="K34" s="24">
        <v>234</v>
      </c>
      <c r="L34" s="12" t="e">
        <f>VLOOKUP($K34,#REF!,2,0)</f>
        <v>#REF!</v>
      </c>
      <c r="M34" s="12" t="e">
        <f>VLOOKUP($K34,#REF!,3,0)</f>
        <v>#REF!</v>
      </c>
      <c r="N34" s="12" t="e">
        <f>VLOOKUP($K34,#REF!,4,0)</f>
        <v>#REF!</v>
      </c>
      <c r="O34" s="189" t="e">
        <f>VLOOKUP($K34,#REF!,5,0)</f>
        <v>#REF!</v>
      </c>
      <c r="P34" s="189" t="e">
        <f>VLOOKUP($K34,#REF!,6,0)</f>
        <v>#REF!</v>
      </c>
      <c r="Q34" s="228" t="e">
        <f>VLOOKUP($K34,#REF!,7,0)</f>
        <v>#REF!</v>
      </c>
      <c r="R34" s="231">
        <f>IF(ISERROR(SMALL(W34:AI34,1)),"DNF",SMALL(W34:AI34,1))</f>
        <v>13.839</v>
      </c>
      <c r="S34" s="235">
        <f t="shared" si="5"/>
        <v>13.839</v>
      </c>
      <c r="T34" s="243">
        <f>IF(ISERROR(SMALL(W34:AI34,2)),"DNF",SMALL(W34:AI34,2))</f>
        <v>13.882</v>
      </c>
      <c r="U34" s="73">
        <f t="shared" si="19"/>
        <v>3.1071609220318852E-3</v>
      </c>
      <c r="V34" s="80">
        <f>IF(ISERROR(SMALL(W34:AI34,3)),"DNF",SMALL(W34:AI34,3))</f>
        <v>13.926</v>
      </c>
      <c r="W34" s="218" t="s">
        <v>121</v>
      </c>
      <c r="X34" s="246">
        <v>21.783999999999999</v>
      </c>
      <c r="Y34" s="246">
        <v>16.466000000000001</v>
      </c>
      <c r="Z34" s="246">
        <v>15.194000000000001</v>
      </c>
      <c r="AA34" s="246">
        <v>13.839</v>
      </c>
      <c r="AB34" s="246">
        <v>13.926</v>
      </c>
      <c r="AC34" s="246">
        <v>14.6</v>
      </c>
      <c r="AD34" s="246">
        <v>16.38</v>
      </c>
      <c r="AE34" s="246">
        <v>13.882</v>
      </c>
      <c r="AF34" s="246"/>
      <c r="AG34" s="246"/>
      <c r="AH34" s="240"/>
      <c r="AI34" s="250"/>
      <c r="AN34"/>
      <c r="DA34" s="10"/>
    </row>
    <row r="35" spans="1:105" ht="15.6" x14ac:dyDescent="0.3">
      <c r="A35" s="44">
        <f t="shared" si="20"/>
        <v>251</v>
      </c>
      <c r="B35" s="72">
        <f>IF($J35="DNF",0,VLOOKUP($K35,#REF!,8,0))</f>
        <v>0</v>
      </c>
      <c r="C35" s="72">
        <f>IF($J35="DNF",0,VLOOKUP($K35,#REF!,9,0))</f>
        <v>0</v>
      </c>
      <c r="D35" s="44">
        <f>IF(B35="X",VLOOKUP('Race 4'!$F35,#REF!,2,0),0)</f>
        <v>0</v>
      </c>
      <c r="E35" s="44">
        <f>IF(C35="X",VLOOKUP('Race 4'!$G35,#REF!,2,0),0)</f>
        <v>0</v>
      </c>
      <c r="F35" s="44">
        <f>COUNTIF($B$30:B35,"X")</f>
        <v>0</v>
      </c>
      <c r="G35" s="44">
        <f>COUNTIF($C$30:C35,"X")</f>
        <v>0</v>
      </c>
      <c r="J35" s="64" t="s">
        <v>121</v>
      </c>
      <c r="K35" s="24">
        <v>251</v>
      </c>
      <c r="L35" s="12" t="e">
        <f>VLOOKUP($K35,#REF!,2,0)</f>
        <v>#REF!</v>
      </c>
      <c r="M35" s="12" t="e">
        <f>VLOOKUP($K35,#REF!,3,0)</f>
        <v>#REF!</v>
      </c>
      <c r="N35" s="12" t="e">
        <f>VLOOKUP($K35,#REF!,4,0)</f>
        <v>#REF!</v>
      </c>
      <c r="O35" s="189" t="e">
        <f>VLOOKUP($K35,#REF!,5,0)</f>
        <v>#REF!</v>
      </c>
      <c r="P35" s="189" t="e">
        <f>VLOOKUP($K35,#REF!,6,0)</f>
        <v>#REF!</v>
      </c>
      <c r="Q35" s="228" t="e">
        <f>VLOOKUP($K35,#REF!,7,0)</f>
        <v>#REF!</v>
      </c>
      <c r="R35" s="231">
        <f t="shared" ref="R35:R36" si="21">IF(ISERROR(SMALL(W35:AI35,1)),"DNF",SMALL(W35:AI35,1))</f>
        <v>12.657999999999999</v>
      </c>
      <c r="S35" s="235" t="e">
        <f t="shared" si="5"/>
        <v>#VALUE!</v>
      </c>
      <c r="T35" s="243" t="str">
        <f t="shared" ref="T35:T36" si="22">IF(ISERROR(SMALL(W35:AI35,2)),"DNF",SMALL(W35:AI35,2))</f>
        <v>DNF</v>
      </c>
      <c r="U35" s="73" t="e">
        <f t="shared" si="19"/>
        <v>#VALUE!</v>
      </c>
      <c r="V35" s="80" t="str">
        <f t="shared" ref="V35:V36" si="23">IF(ISERROR(SMALL(W35:AI35,3)),"DNF",SMALL(W35:AI35,3))</f>
        <v>DNF</v>
      </c>
      <c r="W35" s="218">
        <v>12.657999999999999</v>
      </c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0"/>
      <c r="AI35" s="120"/>
      <c r="AJ35" s="13"/>
      <c r="AK35" s="13"/>
      <c r="AL35" s="13"/>
      <c r="AM35" s="13"/>
      <c r="AN35"/>
      <c r="DA35" s="10"/>
    </row>
    <row r="36" spans="1:105" s="3" customFormat="1" ht="15.6" x14ac:dyDescent="0.3">
      <c r="A36" s="44">
        <f t="shared" si="20"/>
        <v>27</v>
      </c>
      <c r="B36" s="72">
        <f>IF($J36="DNF",0,VLOOKUP($K36,#REF!,8,0))</f>
        <v>0</v>
      </c>
      <c r="C36" s="72">
        <f>IF($J36="DNF",0,VLOOKUP($K36,#REF!,9,0))</f>
        <v>0</v>
      </c>
      <c r="D36" s="44">
        <f>IF(B36="X",VLOOKUP('Race 4'!$F36,#REF!,2,0),0)</f>
        <v>0</v>
      </c>
      <c r="E36" s="44">
        <f>IF(C36="X",VLOOKUP('Race 4'!$G36,#REF!,2,0),0)</f>
        <v>0</v>
      </c>
      <c r="F36" s="44">
        <f>COUNTIF($B$30:B36,"X")</f>
        <v>0</v>
      </c>
      <c r="G36" s="44">
        <f>COUNTIF($C$30:C36,"X")</f>
        <v>0</v>
      </c>
      <c r="H36"/>
      <c r="I36"/>
      <c r="J36" s="64" t="s">
        <v>121</v>
      </c>
      <c r="K36" s="12">
        <v>27</v>
      </c>
      <c r="L36" s="12" t="e">
        <f>VLOOKUP($K36,#REF!,2,0)</f>
        <v>#REF!</v>
      </c>
      <c r="M36" s="12" t="e">
        <f>VLOOKUP($K36,#REF!,3,0)</f>
        <v>#REF!</v>
      </c>
      <c r="N36" s="12" t="e">
        <f>VLOOKUP($K36,#REF!,4,0)</f>
        <v>#REF!</v>
      </c>
      <c r="O36" s="189" t="e">
        <f>VLOOKUP($K36,#REF!,5,0)</f>
        <v>#REF!</v>
      </c>
      <c r="P36" s="189" t="e">
        <f>VLOOKUP($K36,#REF!,6,0)</f>
        <v>#REF!</v>
      </c>
      <c r="Q36" s="228" t="e">
        <f>VLOOKUP($K36,#REF!,7,0)</f>
        <v>#REF!</v>
      </c>
      <c r="R36" s="231">
        <f t="shared" si="21"/>
        <v>12.782999999999999</v>
      </c>
      <c r="S36" s="235" t="e">
        <f t="shared" si="5"/>
        <v>#VALUE!</v>
      </c>
      <c r="T36" s="243" t="str">
        <f t="shared" si="22"/>
        <v>DNF</v>
      </c>
      <c r="U36" s="73" t="e">
        <f t="shared" si="19"/>
        <v>#VALUE!</v>
      </c>
      <c r="V36" s="80" t="str">
        <f t="shared" si="23"/>
        <v>DNF</v>
      </c>
      <c r="W36" s="218">
        <v>12.782999999999999</v>
      </c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120"/>
      <c r="AJ36" s="13"/>
      <c r="AK36" s="13"/>
      <c r="AL36" s="13"/>
      <c r="AM36" s="13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/>
    </row>
    <row r="37" spans="1:105" ht="15.6" x14ac:dyDescent="0.3">
      <c r="A37" s="43"/>
      <c r="B37" s="43"/>
      <c r="C37" s="43"/>
      <c r="D37" s="43"/>
      <c r="E37" s="43"/>
      <c r="F37" s="43"/>
      <c r="G37" s="43"/>
      <c r="J37" s="205"/>
      <c r="K37" s="207"/>
      <c r="L37" s="206"/>
      <c r="M37" s="206"/>
      <c r="N37" s="206"/>
      <c r="O37" s="208"/>
      <c r="P37" s="208"/>
      <c r="Q37" s="227"/>
      <c r="R37" s="232"/>
      <c r="S37" s="235"/>
      <c r="T37" s="208"/>
      <c r="U37" s="208"/>
      <c r="V37" s="219"/>
      <c r="W37" s="230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19"/>
      <c r="AJ37" s="13"/>
      <c r="AK37" s="13"/>
      <c r="AL37" s="13"/>
      <c r="AM37" s="13"/>
      <c r="AN37"/>
      <c r="DA37" s="10"/>
    </row>
    <row r="38" spans="1:105" ht="15.6" x14ac:dyDescent="0.3">
      <c r="A38" s="44">
        <f t="shared" ref="A38:A42" si="24">K38</f>
        <v>87</v>
      </c>
      <c r="B38" s="72" t="e">
        <f>IF($J38="DNF",0,VLOOKUP($K38,#REF!,8,0))</f>
        <v>#REF!</v>
      </c>
      <c r="C38" s="72" t="e">
        <f>IF($J38="DNF",0,VLOOKUP($K38,#REF!,9,0))</f>
        <v>#REF!</v>
      </c>
      <c r="D38" s="44" t="e">
        <f>IF(B38="X",VLOOKUP('Race 4'!$F38,#REF!,2,0),0)</f>
        <v>#REF!</v>
      </c>
      <c r="E38" s="44" t="e">
        <f>IF(C38="X",VLOOKUP('Race 4'!$G38,#REF!,2,0),0)</f>
        <v>#REF!</v>
      </c>
      <c r="F38" s="44">
        <f>COUNTIF($B$38:B38,"X")</f>
        <v>0</v>
      </c>
      <c r="G38" s="44">
        <f>COUNTIF($C$38:C38,"X")</f>
        <v>0</v>
      </c>
      <c r="J38" s="64">
        <v>1</v>
      </c>
      <c r="K38" s="31">
        <v>87</v>
      </c>
      <c r="L38" s="12" t="e">
        <f>VLOOKUP($K38,#REF!,2,0)</f>
        <v>#REF!</v>
      </c>
      <c r="M38" s="12" t="e">
        <f>VLOOKUP($K38,#REF!,3,0)</f>
        <v>#REF!</v>
      </c>
      <c r="N38" s="12" t="e">
        <f>VLOOKUP($K38,#REF!,4,0)</f>
        <v>#REF!</v>
      </c>
      <c r="O38" s="189" t="e">
        <f>VLOOKUP($K38,#REF!,5,0)</f>
        <v>#REF!</v>
      </c>
      <c r="P38" s="189" t="e">
        <f>VLOOKUP($K38,#REF!,6,0)</f>
        <v>#REF!</v>
      </c>
      <c r="Q38" s="228" t="e">
        <f>VLOOKUP($K38,#REF!,7,0)</f>
        <v>#REF!</v>
      </c>
      <c r="R38" s="231">
        <f>IF(ISERROR(SMALL(W38:AI38,1)),"DNF",SMALL(W38:AI38,1))</f>
        <v>13.276999999999999</v>
      </c>
      <c r="S38" s="235">
        <f t="shared" si="5"/>
        <v>13.276999999999999</v>
      </c>
      <c r="T38" s="243">
        <f>IF(ISERROR(SMALL(W38:AI38,2)),"DNF",SMALL(W38:AI38,2))</f>
        <v>13.368</v>
      </c>
      <c r="U38" s="73">
        <f>(T38-R38)/R38</f>
        <v>6.8539579724336136E-3</v>
      </c>
      <c r="V38" s="80">
        <f>IF(ISERROR(SMALL(W38:AI38,3)),"DNF",SMALL(W38:AI38,3))</f>
        <v>13.384</v>
      </c>
      <c r="W38" s="218">
        <v>13.46</v>
      </c>
      <c r="X38" s="246">
        <v>13.483000000000001</v>
      </c>
      <c r="Y38" s="246">
        <v>16.149000000000001</v>
      </c>
      <c r="Z38" s="246">
        <v>13.537000000000001</v>
      </c>
      <c r="AA38" s="246">
        <v>13.486000000000001</v>
      </c>
      <c r="AB38" s="246">
        <v>13.368</v>
      </c>
      <c r="AC38" s="246">
        <v>13.467000000000001</v>
      </c>
      <c r="AD38" s="246">
        <v>13.483000000000001</v>
      </c>
      <c r="AE38" s="246">
        <v>13.276999999999999</v>
      </c>
      <c r="AF38" s="246">
        <v>13.384</v>
      </c>
      <c r="AG38" s="251">
        <v>13.512</v>
      </c>
      <c r="AH38" s="251"/>
      <c r="AI38" s="120"/>
      <c r="AJ38" s="13"/>
      <c r="AK38" s="13"/>
      <c r="AL38" s="13"/>
      <c r="AM38" s="13"/>
      <c r="AN38"/>
      <c r="DA38" s="10"/>
    </row>
    <row r="39" spans="1:105" ht="15.6" x14ac:dyDescent="0.3">
      <c r="A39" s="44">
        <f t="shared" si="24"/>
        <v>116</v>
      </c>
      <c r="B39" s="72" t="e">
        <f>IF($J39="DNF",0,VLOOKUP($K39,#REF!,8,0))</f>
        <v>#REF!</v>
      </c>
      <c r="C39" s="72" t="e">
        <f>IF($J39="DNF",0,VLOOKUP($K39,#REF!,9,0))</f>
        <v>#REF!</v>
      </c>
      <c r="D39" s="44" t="e">
        <f>IF(B39="X",VLOOKUP('Race 4'!$F39,#REF!,2,0),0)</f>
        <v>#REF!</v>
      </c>
      <c r="E39" s="44" t="e">
        <f>IF(C39="X",VLOOKUP('Race 4'!$G39,#REF!,2,0),0)</f>
        <v>#REF!</v>
      </c>
      <c r="F39" s="44">
        <f>COUNTIF($B$38:B39,"X")</f>
        <v>0</v>
      </c>
      <c r="G39" s="44">
        <f>COUNTIF($C$38:C39,"X")</f>
        <v>0</v>
      </c>
      <c r="J39" s="64">
        <v>2</v>
      </c>
      <c r="K39" s="24">
        <v>116</v>
      </c>
      <c r="L39" s="12" t="e">
        <f>VLOOKUP($K39,#REF!,2,0)</f>
        <v>#REF!</v>
      </c>
      <c r="M39" s="12" t="e">
        <f>VLOOKUP($K39,#REF!,3,0)</f>
        <v>#REF!</v>
      </c>
      <c r="N39" s="12" t="e">
        <f>VLOOKUP($K39,#REF!,4,0)</f>
        <v>#REF!</v>
      </c>
      <c r="O39" s="189" t="e">
        <f>VLOOKUP($K39,#REF!,5,0)</f>
        <v>#REF!</v>
      </c>
      <c r="P39" s="189" t="e">
        <f>VLOOKUP($K39,#REF!,6,0)</f>
        <v>#REF!</v>
      </c>
      <c r="Q39" s="228" t="e">
        <f>VLOOKUP($K39,#REF!,7,0)</f>
        <v>#REF!</v>
      </c>
      <c r="R39" s="231">
        <f t="shared" ref="R39:R42" si="25">IF(ISERROR(SMALL(W39:AI39,1)),"DNF",SMALL(W39:AI39,1))</f>
        <v>13.659000000000001</v>
      </c>
      <c r="S39" s="235">
        <f t="shared" si="5"/>
        <v>14.003</v>
      </c>
      <c r="T39" s="243">
        <f t="shared" ref="T39:T42" si="26">IF(ISERROR(SMALL(W39:AI39,2)),"DNF",SMALL(W39:AI39,2))</f>
        <v>14.003</v>
      </c>
      <c r="U39" s="73">
        <f>(T39-R39)/R39</f>
        <v>2.518485979939962E-2</v>
      </c>
      <c r="V39" s="80">
        <f t="shared" ref="V39:V42" si="27">IF(ISERROR(SMALL(W39:AI39,3)),"DNF",SMALL(W39:AI39,3))</f>
        <v>14.083</v>
      </c>
      <c r="W39" s="218">
        <v>14.669</v>
      </c>
      <c r="X39" s="246">
        <v>14.34</v>
      </c>
      <c r="Y39" s="246">
        <v>14.648</v>
      </c>
      <c r="Z39" s="246">
        <v>14.145</v>
      </c>
      <c r="AA39" s="246">
        <v>14.003</v>
      </c>
      <c r="AB39" s="246">
        <v>14.247</v>
      </c>
      <c r="AC39" s="246">
        <v>13.659000000000001</v>
      </c>
      <c r="AD39" s="246">
        <v>14.083</v>
      </c>
      <c r="AE39" s="246"/>
      <c r="AF39" s="246"/>
      <c r="AG39" s="251"/>
      <c r="AH39" s="251"/>
      <c r="AI39" s="120"/>
      <c r="AJ39" s="13"/>
      <c r="AK39" s="13"/>
      <c r="AL39" s="13"/>
      <c r="AM39" s="13"/>
      <c r="AN39"/>
      <c r="DA39" s="10"/>
    </row>
    <row r="40" spans="1:105" ht="15.6" x14ac:dyDescent="0.3">
      <c r="A40" s="44">
        <f t="shared" si="24"/>
        <v>23</v>
      </c>
      <c r="B40" s="72" t="e">
        <f>IF($J40="DNF",0,VLOOKUP($K40,#REF!,8,0))</f>
        <v>#REF!</v>
      </c>
      <c r="C40" s="72" t="e">
        <f>IF($J40="DNF",0,VLOOKUP($K40,#REF!,9,0))</f>
        <v>#REF!</v>
      </c>
      <c r="D40" s="44" t="e">
        <f>IF(B40="X",VLOOKUP('Race 4'!$F40,#REF!,2,0),0)</f>
        <v>#REF!</v>
      </c>
      <c r="E40" s="44" t="e">
        <f>IF(C40="X",VLOOKUP('Race 4'!$G40,#REF!,2,0),0)</f>
        <v>#REF!</v>
      </c>
      <c r="F40" s="44">
        <f>COUNTIF($B$38:B40,"X")</f>
        <v>0</v>
      </c>
      <c r="G40" s="44">
        <f>COUNTIF($C$38:C40,"X")</f>
        <v>0</v>
      </c>
      <c r="J40" s="64">
        <v>3</v>
      </c>
      <c r="K40" s="28">
        <v>23</v>
      </c>
      <c r="L40" s="12" t="e">
        <f>VLOOKUP($K40,#REF!,2,0)</f>
        <v>#REF!</v>
      </c>
      <c r="M40" s="12" t="e">
        <f>VLOOKUP($K40,#REF!,3,0)</f>
        <v>#REF!</v>
      </c>
      <c r="N40" s="12" t="e">
        <f>VLOOKUP($K40,#REF!,4,0)</f>
        <v>#REF!</v>
      </c>
      <c r="O40" s="189" t="e">
        <f>VLOOKUP($K40,#REF!,5,0)</f>
        <v>#REF!</v>
      </c>
      <c r="P40" s="189" t="e">
        <f>VLOOKUP($K40,#REF!,6,0)</f>
        <v>#REF!</v>
      </c>
      <c r="Q40" s="228" t="e">
        <f>VLOOKUP($K40,#REF!,7,0)</f>
        <v>#REF!</v>
      </c>
      <c r="R40" s="231">
        <f t="shared" si="25"/>
        <v>13.817</v>
      </c>
      <c r="S40" s="235">
        <f t="shared" si="5"/>
        <v>14.023999999999999</v>
      </c>
      <c r="T40" s="243">
        <f t="shared" si="26"/>
        <v>14.023999999999999</v>
      </c>
      <c r="U40" s="73">
        <f>(T40-R40)/R40</f>
        <v>1.4981544474198376E-2</v>
      </c>
      <c r="V40" s="80">
        <f t="shared" si="27"/>
        <v>14.101000000000001</v>
      </c>
      <c r="W40" s="218">
        <v>14.101000000000001</v>
      </c>
      <c r="X40" s="246">
        <v>14.023999999999999</v>
      </c>
      <c r="Y40" s="246">
        <v>14.207000000000001</v>
      </c>
      <c r="Z40" s="246">
        <v>14.307</v>
      </c>
      <c r="AA40" s="246">
        <v>14.185</v>
      </c>
      <c r="AB40" s="246">
        <v>13.817</v>
      </c>
      <c r="AC40" s="246"/>
      <c r="AD40" s="246"/>
      <c r="AE40" s="246"/>
      <c r="AF40" s="246"/>
      <c r="AG40" s="251"/>
      <c r="AH40" s="251"/>
      <c r="AI40" s="120"/>
      <c r="AJ40" s="13"/>
      <c r="AK40" s="13"/>
      <c r="AL40" s="13"/>
      <c r="AM40" s="13"/>
      <c r="AN40"/>
      <c r="DA40" s="10"/>
    </row>
    <row r="41" spans="1:105" ht="15.6" x14ac:dyDescent="0.3">
      <c r="A41" s="44">
        <f t="shared" si="24"/>
        <v>84</v>
      </c>
      <c r="B41" s="72" t="e">
        <f>IF($J41="DNF",0,VLOOKUP($K41,#REF!,8,0))</f>
        <v>#REF!</v>
      </c>
      <c r="C41" s="72" t="e">
        <f>IF($J41="DNF",0,VLOOKUP($K41,#REF!,9,0))</f>
        <v>#REF!</v>
      </c>
      <c r="D41" s="44" t="e">
        <f>IF(B41="X",VLOOKUP('Race 4'!$F41,#REF!,2,0),0)</f>
        <v>#REF!</v>
      </c>
      <c r="E41" s="44" t="e">
        <f>IF(C41="X",VLOOKUP('Race 4'!$G41,#REF!,2,0),0)</f>
        <v>#REF!</v>
      </c>
      <c r="F41" s="44">
        <f>COUNTIF($B$38:B41,"X")</f>
        <v>0</v>
      </c>
      <c r="G41" s="44">
        <f>COUNTIF($C$38:C41,"X")</f>
        <v>0</v>
      </c>
      <c r="J41" s="64">
        <v>4</v>
      </c>
      <c r="K41" s="31">
        <v>84</v>
      </c>
      <c r="L41" s="12" t="e">
        <f>VLOOKUP($K41,#REF!,2,0)</f>
        <v>#REF!</v>
      </c>
      <c r="M41" s="12" t="e">
        <f>VLOOKUP($K41,#REF!,3,0)</f>
        <v>#REF!</v>
      </c>
      <c r="N41" s="12" t="e">
        <f>VLOOKUP($K41,#REF!,4,0)</f>
        <v>#REF!</v>
      </c>
      <c r="O41" s="189" t="e">
        <f>VLOOKUP($K41,#REF!,5,0)</f>
        <v>#REF!</v>
      </c>
      <c r="P41" s="189" t="e">
        <f>VLOOKUP($K41,#REF!,6,0)</f>
        <v>#REF!</v>
      </c>
      <c r="Q41" s="228" t="e">
        <f>VLOOKUP($K41,#REF!,7,0)</f>
        <v>#REF!</v>
      </c>
      <c r="R41" s="231">
        <f t="shared" si="25"/>
        <v>14.381</v>
      </c>
      <c r="S41" s="235">
        <f t="shared" si="5"/>
        <v>14.381</v>
      </c>
      <c r="T41" s="243">
        <f t="shared" si="26"/>
        <v>14.521000000000001</v>
      </c>
      <c r="U41" s="73">
        <f>(T41-R41)/R41</f>
        <v>9.7350671024268517E-3</v>
      </c>
      <c r="V41" s="80">
        <f t="shared" si="27"/>
        <v>14.58</v>
      </c>
      <c r="W41" s="218">
        <v>14.381</v>
      </c>
      <c r="X41" s="246">
        <v>16.925000000000001</v>
      </c>
      <c r="Y41" s="246">
        <v>14.58</v>
      </c>
      <c r="Z41" s="246">
        <v>15.492000000000001</v>
      </c>
      <c r="AA41" s="246" t="s">
        <v>121</v>
      </c>
      <c r="AB41" s="246">
        <v>24.798999999999999</v>
      </c>
      <c r="AC41" s="246" t="s">
        <v>121</v>
      </c>
      <c r="AD41" s="246">
        <v>14.521000000000001</v>
      </c>
      <c r="AE41" s="246">
        <v>19.824999999999999</v>
      </c>
      <c r="AF41" s="246">
        <v>16.117000000000001</v>
      </c>
      <c r="AG41" s="251"/>
      <c r="AH41" s="251"/>
      <c r="AI41" s="120"/>
      <c r="AJ41" s="13"/>
      <c r="AK41" s="13"/>
      <c r="AL41" s="13"/>
      <c r="AM41" s="13"/>
      <c r="AN41"/>
      <c r="DA41" s="10"/>
    </row>
    <row r="42" spans="1:105" ht="15.6" x14ac:dyDescent="0.3">
      <c r="A42" s="44">
        <f t="shared" si="24"/>
        <v>247</v>
      </c>
      <c r="B42" s="72" t="e">
        <f>IF($J42="DNF",0,VLOOKUP($K42,#REF!,8,0))</f>
        <v>#REF!</v>
      </c>
      <c r="C42" s="72" t="e">
        <f>IF($J42="DNF",0,VLOOKUP($K42,#REF!,9,0))</f>
        <v>#REF!</v>
      </c>
      <c r="D42" s="44" t="e">
        <f>IF(B42="X",VLOOKUP('Race 4'!$F42,#REF!,2,0),0)</f>
        <v>#REF!</v>
      </c>
      <c r="E42" s="44" t="e">
        <f>IF(C42="X",VLOOKUP('Race 4'!$G42,#REF!,2,0),0)</f>
        <v>#REF!</v>
      </c>
      <c r="F42" s="44">
        <f>COUNTIF($B$38:B42,"X")</f>
        <v>0</v>
      </c>
      <c r="G42" s="44">
        <f>COUNTIF($C$38:C42,"X")</f>
        <v>0</v>
      </c>
      <c r="J42" s="64">
        <v>5</v>
      </c>
      <c r="K42" s="31">
        <v>247</v>
      </c>
      <c r="L42" s="12" t="e">
        <f>VLOOKUP($K42,#REF!,2,0)</f>
        <v>#REF!</v>
      </c>
      <c r="M42" s="12" t="e">
        <f>VLOOKUP($K42,#REF!,3,0)</f>
        <v>#REF!</v>
      </c>
      <c r="N42" s="12" t="e">
        <f>VLOOKUP($K42,#REF!,4,0)</f>
        <v>#REF!</v>
      </c>
      <c r="O42" s="189" t="e">
        <f>VLOOKUP($K42,#REF!,5,0)</f>
        <v>#REF!</v>
      </c>
      <c r="P42" s="189" t="e">
        <f>VLOOKUP($K42,#REF!,6,0)</f>
        <v>#REF!</v>
      </c>
      <c r="Q42" s="228" t="e">
        <f>VLOOKUP($K42,#REF!,7,0)</f>
        <v>#REF!</v>
      </c>
      <c r="R42" s="231">
        <f t="shared" si="25"/>
        <v>14.403</v>
      </c>
      <c r="S42" s="235">
        <f t="shared" si="5"/>
        <v>16.292000000000002</v>
      </c>
      <c r="T42" s="243">
        <f t="shared" si="26"/>
        <v>16.292000000000002</v>
      </c>
      <c r="U42" s="73">
        <f>(T42-R42)/R42</f>
        <v>0.13115323196556281</v>
      </c>
      <c r="V42" s="80">
        <f t="shared" si="27"/>
        <v>16.783000000000001</v>
      </c>
      <c r="W42" s="218">
        <v>14.403</v>
      </c>
      <c r="X42" s="246">
        <v>16.292000000000002</v>
      </c>
      <c r="Y42" s="246">
        <v>16.783000000000001</v>
      </c>
      <c r="Z42" s="246"/>
      <c r="AA42" s="246"/>
      <c r="AB42" s="246"/>
      <c r="AC42" s="246"/>
      <c r="AD42" s="246"/>
      <c r="AE42" s="246"/>
      <c r="AF42" s="246"/>
      <c r="AG42" s="251"/>
      <c r="AH42" s="251"/>
      <c r="AI42" s="120"/>
      <c r="AJ42" s="13"/>
      <c r="AK42" s="13"/>
      <c r="AL42" s="13"/>
      <c r="AM42" s="13"/>
      <c r="AN42"/>
      <c r="DA42" s="10"/>
    </row>
    <row r="43" spans="1:105" ht="15.6" x14ac:dyDescent="0.3">
      <c r="A43" s="43"/>
      <c r="B43" s="43"/>
      <c r="C43" s="43"/>
      <c r="D43" s="43"/>
      <c r="E43" s="43"/>
      <c r="F43" s="43"/>
      <c r="G43" s="43"/>
      <c r="J43" s="205"/>
      <c r="K43" s="207"/>
      <c r="L43" s="206"/>
      <c r="M43" s="206"/>
      <c r="N43" s="206"/>
      <c r="O43" s="208"/>
      <c r="P43" s="208"/>
      <c r="Q43" s="227"/>
      <c r="R43" s="232"/>
      <c r="S43" s="235"/>
      <c r="T43" s="208"/>
      <c r="U43" s="208"/>
      <c r="V43" s="219"/>
      <c r="W43" s="230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19"/>
      <c r="AJ43" s="13"/>
      <c r="AK43" s="13"/>
      <c r="AL43" s="13"/>
      <c r="AM43" s="13"/>
      <c r="AN43"/>
      <c r="DA43" s="10"/>
    </row>
    <row r="44" spans="1:105" s="3" customFormat="1" ht="15.6" x14ac:dyDescent="0.3">
      <c r="A44" s="44">
        <f t="shared" ref="A44" si="28">K44</f>
        <v>40</v>
      </c>
      <c r="B44" s="72" t="e">
        <f>IF($J44="DNF",0,VLOOKUP($K44,#REF!,8,0))</f>
        <v>#REF!</v>
      </c>
      <c r="C44" s="72" t="e">
        <f>IF($J44="DNF",0,VLOOKUP($K44,#REF!,9,0))</f>
        <v>#REF!</v>
      </c>
      <c r="D44" s="44" t="e">
        <f>IF(B44="X",VLOOKUP('Race 4'!$F44,#REF!,2,0),0)</f>
        <v>#REF!</v>
      </c>
      <c r="E44" s="44" t="e">
        <f>IF(C44="X",VLOOKUP('Race 4'!$G44,#REF!,2,0),0)</f>
        <v>#REF!</v>
      </c>
      <c r="F44" s="44">
        <f>COUNTIF($B$44:B44,"X")</f>
        <v>0</v>
      </c>
      <c r="G44" s="44">
        <f>COUNTIF($C$44:C44,"X")</f>
        <v>0</v>
      </c>
      <c r="H44"/>
      <c r="I44"/>
      <c r="J44" s="64">
        <v>1</v>
      </c>
      <c r="K44" s="12">
        <v>40</v>
      </c>
      <c r="L44" s="12" t="e">
        <f>VLOOKUP($K44,#REF!,2,0)</f>
        <v>#REF!</v>
      </c>
      <c r="M44" s="12" t="e">
        <f>VLOOKUP($K44,#REF!,3,0)</f>
        <v>#REF!</v>
      </c>
      <c r="N44" s="12" t="e">
        <f>VLOOKUP($K44,#REF!,4,0)</f>
        <v>#REF!</v>
      </c>
      <c r="O44" s="189" t="e">
        <f>VLOOKUP($K44,#REF!,5,0)</f>
        <v>#REF!</v>
      </c>
      <c r="P44" s="189" t="e">
        <f>VLOOKUP($K44,#REF!,6,0)</f>
        <v>#REF!</v>
      </c>
      <c r="Q44" s="228" t="e">
        <f>VLOOKUP($K44,#REF!,7,0)</f>
        <v>#REF!</v>
      </c>
      <c r="R44" s="231">
        <f t="shared" ref="R44" si="29">IF(ISERROR(SMALL(W44:AI44,1)),"DNF",SMALL(W44:AI44,1))</f>
        <v>12.991</v>
      </c>
      <c r="S44" s="235">
        <f t="shared" si="5"/>
        <v>13.285</v>
      </c>
      <c r="T44" s="243">
        <f t="shared" ref="T44" si="30">IF(ISERROR(SMALL(W44:AI44,2)),"DNF",SMALL(W44:AI44,2))</f>
        <v>13.285</v>
      </c>
      <c r="U44" s="73">
        <f>(T44-R44)/R44</f>
        <v>2.2631052266954083E-2</v>
      </c>
      <c r="V44" s="80">
        <f t="shared" ref="V44" si="31">IF(ISERROR(SMALL(W44:AI44,3)),"DNF",SMALL(W44:AI44,3))</f>
        <v>13.285</v>
      </c>
      <c r="W44" s="218">
        <v>13.744</v>
      </c>
      <c r="X44" s="246" t="s">
        <v>121</v>
      </c>
      <c r="Y44" s="246">
        <v>13.847</v>
      </c>
      <c r="Z44" s="246">
        <v>12.991</v>
      </c>
      <c r="AA44" s="246">
        <v>13.849</v>
      </c>
      <c r="AB44" s="246">
        <v>13.285</v>
      </c>
      <c r="AC44" s="246">
        <v>13.285</v>
      </c>
      <c r="AD44" s="246">
        <v>14.12</v>
      </c>
      <c r="AE44" s="246">
        <v>13.504</v>
      </c>
      <c r="AF44" s="246"/>
      <c r="AG44" s="246"/>
      <c r="AH44" s="246"/>
      <c r="AI44" s="120"/>
      <c r="AJ44" s="13"/>
      <c r="AK44" s="13"/>
      <c r="AL44" s="13"/>
      <c r="AM44" s="13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/>
    </row>
    <row r="45" spans="1:105" ht="15.6" x14ac:dyDescent="0.3">
      <c r="A45" s="43"/>
      <c r="B45" s="43"/>
      <c r="C45" s="43"/>
      <c r="D45" s="43"/>
      <c r="E45" s="43"/>
      <c r="F45" s="43"/>
      <c r="G45" s="43"/>
      <c r="J45" s="205"/>
      <c r="K45" s="207"/>
      <c r="L45" s="206"/>
      <c r="M45" s="206"/>
      <c r="N45" s="206"/>
      <c r="O45" s="208"/>
      <c r="P45" s="208"/>
      <c r="Q45" s="227"/>
      <c r="R45" s="232"/>
      <c r="S45" s="235"/>
      <c r="T45" s="208"/>
      <c r="U45" s="208"/>
      <c r="V45" s="219"/>
      <c r="W45" s="230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19"/>
      <c r="AJ45" s="13"/>
      <c r="AK45" s="13"/>
      <c r="AL45" s="13"/>
      <c r="AM45" s="13"/>
      <c r="AN45"/>
      <c r="DA45" s="10"/>
    </row>
    <row r="46" spans="1:105" ht="15.6" x14ac:dyDescent="0.3">
      <c r="A46" s="44">
        <f>K46</f>
        <v>121</v>
      </c>
      <c r="B46" s="72">
        <f>IF($J46="DNF",0,VLOOKUP($K46,#REF!,8,0))</f>
        <v>0</v>
      </c>
      <c r="C46" s="72">
        <f>IF($J46="DNF",0,VLOOKUP($K46,#REF!,9,0))</f>
        <v>0</v>
      </c>
      <c r="D46" s="44">
        <f>IF(B46="X",VLOOKUP('Race 4'!$F46,#REF!,2,0),0)</f>
        <v>0</v>
      </c>
      <c r="E46" s="44">
        <f>IF(C46="X",VLOOKUP('Race 4'!$G46,#REF!,2,0),0)</f>
        <v>0</v>
      </c>
      <c r="F46" s="44">
        <f>COUNTIF($B$46:B46,"X")</f>
        <v>0</v>
      </c>
      <c r="G46" s="44">
        <f>COUNTIF($C$46:C46,"X")</f>
        <v>0</v>
      </c>
      <c r="J46" s="64" t="s">
        <v>121</v>
      </c>
      <c r="K46" s="28">
        <v>121</v>
      </c>
      <c r="L46" s="12" t="e">
        <f>VLOOKUP($K46,#REF!,2,0)</f>
        <v>#REF!</v>
      </c>
      <c r="M46" s="12" t="e">
        <f>VLOOKUP($K46,#REF!,3,0)</f>
        <v>#REF!</v>
      </c>
      <c r="N46" s="12" t="e">
        <f>VLOOKUP($K46,#REF!,4,0)</f>
        <v>#REF!</v>
      </c>
      <c r="O46" s="189" t="e">
        <f>VLOOKUP($K46,#REF!,5,0)</f>
        <v>#REF!</v>
      </c>
      <c r="P46" s="189" t="e">
        <f>VLOOKUP($K46,#REF!,6,0)</f>
        <v>#REF!</v>
      </c>
      <c r="Q46" s="228" t="e">
        <f>VLOOKUP($K46,#REF!,7,0)</f>
        <v>#REF!</v>
      </c>
      <c r="R46" s="231">
        <f>IF(ISERROR(SMALL(W46:AI46,1)),"DNF",SMALL(W46:AI46,1))</f>
        <v>16.375</v>
      </c>
      <c r="S46" s="235" t="e">
        <f t="shared" si="5"/>
        <v>#VALUE!</v>
      </c>
      <c r="T46" s="243" t="str">
        <f>IF(ISERROR(SMALL(W46:AI46,2)),"DNF",SMALL(W46:AI46,2))</f>
        <v>DNF</v>
      </c>
      <c r="U46" s="73" t="e">
        <f>(T46-R46)/R46</f>
        <v>#VALUE!</v>
      </c>
      <c r="V46" s="80" t="str">
        <f>IF(ISERROR(SMALL(W46:AI46,3)),"DNF",SMALL(W46:AI46,3))</f>
        <v>DNF</v>
      </c>
      <c r="W46" s="252" t="s">
        <v>121</v>
      </c>
      <c r="X46" s="251">
        <v>16.375</v>
      </c>
      <c r="Y46" s="251"/>
      <c r="Z46" s="251"/>
      <c r="AA46" s="251"/>
      <c r="AB46" s="251"/>
      <c r="AC46" s="246"/>
      <c r="AD46" s="246"/>
      <c r="AE46" s="246"/>
      <c r="AF46" s="246"/>
      <c r="AG46" s="251"/>
      <c r="AH46" s="251"/>
      <c r="AI46" s="120"/>
      <c r="AJ46" s="13"/>
      <c r="AK46" s="13"/>
      <c r="AL46" s="13"/>
      <c r="AM46" s="13"/>
      <c r="AN46"/>
      <c r="DA46" s="10"/>
    </row>
    <row r="47" spans="1:105" s="3" customFormat="1" ht="15.6" x14ac:dyDescent="0.3">
      <c r="A47" s="43"/>
      <c r="B47" s="43"/>
      <c r="C47" s="43"/>
      <c r="D47" s="43"/>
      <c r="E47" s="43"/>
      <c r="F47" s="43"/>
      <c r="G47" s="43"/>
      <c r="H47"/>
      <c r="I47"/>
      <c r="J47" s="205"/>
      <c r="K47" s="207"/>
      <c r="L47" s="206"/>
      <c r="M47" s="206"/>
      <c r="N47" s="206"/>
      <c r="O47" s="208"/>
      <c r="P47" s="208"/>
      <c r="Q47" s="227"/>
      <c r="R47" s="232"/>
      <c r="S47" s="235"/>
      <c r="T47" s="208"/>
      <c r="U47" s="208"/>
      <c r="V47" s="219"/>
      <c r="W47" s="230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19"/>
      <c r="AJ47" s="13"/>
      <c r="AK47" s="13"/>
      <c r="AL47" s="13"/>
      <c r="AM47" s="13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/>
    </row>
    <row r="48" spans="1:105" ht="15.6" x14ac:dyDescent="0.3">
      <c r="A48" s="44">
        <f>K48</f>
        <v>25</v>
      </c>
      <c r="B48" s="72" t="e">
        <f>IF($J48="DNF",0,VLOOKUP($K48,#REF!,8,0))</f>
        <v>#REF!</v>
      </c>
      <c r="C48" s="72" t="e">
        <f>IF($J48="DNF",0,VLOOKUP($K48,#REF!,9,0))</f>
        <v>#REF!</v>
      </c>
      <c r="D48" s="44" t="e">
        <f>IF(B48="X",VLOOKUP('Race 4'!$F48,#REF!,2,0),0)</f>
        <v>#REF!</v>
      </c>
      <c r="E48" s="44" t="e">
        <f>IF(C48="X",VLOOKUP('Race 4'!$G48,#REF!,2,0),0)</f>
        <v>#REF!</v>
      </c>
      <c r="F48" s="44">
        <f>COUNTIF($B48:B$48,"X")</f>
        <v>0</v>
      </c>
      <c r="G48" s="44">
        <f>COUNTIF($C48:C$48,"X")</f>
        <v>0</v>
      </c>
      <c r="J48" s="64">
        <v>1</v>
      </c>
      <c r="K48" s="24">
        <v>25</v>
      </c>
      <c r="L48" s="12" t="e">
        <f>VLOOKUP($K48,#REF!,2,0)</f>
        <v>#REF!</v>
      </c>
      <c r="M48" s="12" t="e">
        <f>VLOOKUP($K48,#REF!,3,0)</f>
        <v>#REF!</v>
      </c>
      <c r="N48" s="12" t="e">
        <f>VLOOKUP($K48,#REF!,4,0)</f>
        <v>#REF!</v>
      </c>
      <c r="O48" s="189" t="e">
        <f>VLOOKUP($K48,#REF!,5,0)</f>
        <v>#REF!</v>
      </c>
      <c r="P48" s="189" t="e">
        <f>VLOOKUP($K48,#REF!,6,0)</f>
        <v>#REF!</v>
      </c>
      <c r="Q48" s="228" t="e">
        <f>VLOOKUP($K48,#REF!,7,0)</f>
        <v>#REF!</v>
      </c>
      <c r="R48" s="231">
        <f>IF(ISERROR(SMALL(W48:AI48,1)),"DNF",SMALL(W48:AI48,1))</f>
        <v>11.317</v>
      </c>
      <c r="S48" s="235">
        <f t="shared" si="5"/>
        <v>11.62</v>
      </c>
      <c r="T48" s="243">
        <f>IF(ISERROR(SMALL(W48:AI48,2)),"DNF",SMALL(W48:AI48,2))</f>
        <v>11.62</v>
      </c>
      <c r="U48" s="73">
        <f>(T48-R48)/R48</f>
        <v>2.6773880003534423E-2</v>
      </c>
      <c r="V48" s="80">
        <f>IF(ISERROR(SMALL(W48:AI48,3)),"DNF",SMALL(W48:AI48,3))</f>
        <v>11.727</v>
      </c>
      <c r="W48" s="218">
        <v>12.385</v>
      </c>
      <c r="X48" s="246">
        <v>11.317</v>
      </c>
      <c r="Y48" s="246">
        <v>11.727</v>
      </c>
      <c r="Z48" s="246">
        <v>11.62</v>
      </c>
      <c r="AA48" s="246"/>
      <c r="AB48" s="246"/>
      <c r="AC48" s="246"/>
      <c r="AD48" s="246"/>
      <c r="AE48" s="246"/>
      <c r="AF48" s="246"/>
      <c r="AG48" s="251"/>
      <c r="AH48" s="251"/>
      <c r="AI48" s="120"/>
      <c r="AJ48" s="13"/>
      <c r="AK48" s="13"/>
      <c r="AL48" s="13"/>
      <c r="AM48" s="13"/>
      <c r="AN48"/>
      <c r="DA48" s="10"/>
    </row>
    <row r="49" spans="1:105" ht="15.6" x14ac:dyDescent="0.3">
      <c r="A49" s="43"/>
      <c r="B49" s="43"/>
      <c r="C49" s="43"/>
      <c r="D49" s="43"/>
      <c r="E49" s="43"/>
      <c r="F49" s="43"/>
      <c r="G49" s="43"/>
      <c r="J49" s="205"/>
      <c r="K49" s="207"/>
      <c r="L49" s="206"/>
      <c r="M49" s="206"/>
      <c r="N49" s="206"/>
      <c r="O49" s="208"/>
      <c r="P49" s="208"/>
      <c r="Q49" s="227"/>
      <c r="R49" s="232"/>
      <c r="S49" s="235">
        <f t="shared" si="5"/>
        <v>0</v>
      </c>
      <c r="T49" s="208"/>
      <c r="U49" s="208"/>
      <c r="V49" s="219"/>
      <c r="W49" s="230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19"/>
      <c r="AJ49" s="13"/>
      <c r="AK49" s="13"/>
      <c r="AL49" s="13"/>
      <c r="AM49" s="13"/>
      <c r="AN49"/>
      <c r="DA49" s="10"/>
    </row>
    <row r="50" spans="1:105" ht="15.6" x14ac:dyDescent="0.3">
      <c r="A50" s="44">
        <f t="shared" ref="A50" si="32">K50</f>
        <v>225</v>
      </c>
      <c r="B50" s="72" t="e">
        <f>IF($J50="DNF",0,VLOOKUP($K50,#REF!,8,0))</f>
        <v>#REF!</v>
      </c>
      <c r="C50" s="72" t="e">
        <f>IF($J50="DNF",0,VLOOKUP($K50,#REF!,9,0))</f>
        <v>#REF!</v>
      </c>
      <c r="D50" s="44" t="e">
        <f>IF(B50="X",VLOOKUP('Race 4'!$F50,#REF!,2,0),0)</f>
        <v>#REF!</v>
      </c>
      <c r="E50" s="44" t="e">
        <f>IF(C50="X",VLOOKUP('Race 4'!$G50,#REF!,2,0),0)</f>
        <v>#REF!</v>
      </c>
      <c r="F50" s="44">
        <f>COUNTIF($B$50:B50,"X")</f>
        <v>0</v>
      </c>
      <c r="G50" s="44">
        <f>COUNTIF($C$50:C50,"X")</f>
        <v>0</v>
      </c>
      <c r="J50" s="64">
        <v>1</v>
      </c>
      <c r="K50" s="24">
        <v>225</v>
      </c>
      <c r="L50" s="12" t="e">
        <f>VLOOKUP($K50,#REF!,2,0)</f>
        <v>#REF!</v>
      </c>
      <c r="M50" s="12" t="e">
        <f>VLOOKUP($K50,#REF!,3,0)</f>
        <v>#REF!</v>
      </c>
      <c r="N50" s="12" t="e">
        <f>VLOOKUP($K50,#REF!,4,0)</f>
        <v>#REF!</v>
      </c>
      <c r="O50" s="189" t="e">
        <f>VLOOKUP($K50,#REF!,5,0)</f>
        <v>#REF!</v>
      </c>
      <c r="P50" s="189" t="e">
        <f>VLOOKUP($K50,#REF!,6,0)</f>
        <v>#REF!</v>
      </c>
      <c r="Q50" s="228" t="e">
        <f>VLOOKUP($K50,#REF!,7,0)</f>
        <v>#REF!</v>
      </c>
      <c r="R50" s="231">
        <f>IF(ISERROR(SMALL(W50:AI50,1)),"DNF",SMALL(W50:AI50,1))</f>
        <v>14.441000000000001</v>
      </c>
      <c r="S50" s="235">
        <f t="shared" si="5"/>
        <v>14.441000000000001</v>
      </c>
      <c r="T50" s="243">
        <f>IF(ISERROR(SMALL(W50:AI50,2)),"DNF",SMALL(W50:AI50,2))</f>
        <v>14.502000000000001</v>
      </c>
      <c r="U50" s="73">
        <f>(T50-R50)/R50</f>
        <v>4.2240842046949618E-3</v>
      </c>
      <c r="V50" s="80">
        <f>IF(ISERROR(SMALL(W50:AI50,3)),"DNF",SMALL(W50:AI50,3))</f>
        <v>14.518000000000001</v>
      </c>
      <c r="W50" s="218">
        <v>14.879</v>
      </c>
      <c r="X50" s="246">
        <v>14.502000000000001</v>
      </c>
      <c r="Y50" s="246">
        <v>14.518000000000001</v>
      </c>
      <c r="Z50" s="246">
        <v>14.725</v>
      </c>
      <c r="AA50" s="246">
        <v>14.891</v>
      </c>
      <c r="AB50" s="246">
        <v>14.441000000000001</v>
      </c>
      <c r="AC50" s="246"/>
      <c r="AD50" s="246"/>
      <c r="AE50" s="246"/>
      <c r="AF50" s="246"/>
      <c r="AG50" s="251"/>
      <c r="AH50" s="251"/>
      <c r="AI50" s="120"/>
      <c r="AJ50" s="13"/>
      <c r="AK50" s="13"/>
      <c r="AL50" s="13"/>
      <c r="AM50" s="13"/>
      <c r="AN50"/>
      <c r="DA50" s="10"/>
    </row>
    <row r="51" spans="1:105" s="3" customFormat="1" ht="15.6" x14ac:dyDescent="0.3">
      <c r="A51" s="43"/>
      <c r="B51" s="43"/>
      <c r="C51" s="43"/>
      <c r="D51" s="43"/>
      <c r="E51" s="43"/>
      <c r="F51" s="43"/>
      <c r="G51" s="43"/>
      <c r="H51"/>
      <c r="I51"/>
      <c r="J51" s="205"/>
      <c r="K51" s="207"/>
      <c r="L51" s="206"/>
      <c r="M51" s="206"/>
      <c r="N51" s="206"/>
      <c r="O51" s="208"/>
      <c r="P51" s="208"/>
      <c r="Q51" s="227"/>
      <c r="R51" s="232"/>
      <c r="S51" s="235"/>
      <c r="T51" s="208"/>
      <c r="U51" s="208"/>
      <c r="V51" s="219"/>
      <c r="W51" s="230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19"/>
      <c r="AJ51" s="13"/>
      <c r="AK51" s="13"/>
      <c r="AL51" s="13"/>
      <c r="AM51" s="13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/>
    </row>
    <row r="52" spans="1:105" ht="15.6" x14ac:dyDescent="0.3">
      <c r="A52" s="44">
        <f>K52</f>
        <v>29</v>
      </c>
      <c r="B52" s="72" t="e">
        <f>IF($J52="DNF",0,VLOOKUP($K52,#REF!,8,0))</f>
        <v>#REF!</v>
      </c>
      <c r="C52" s="72" t="e">
        <f>IF($J52="DNF",0,VLOOKUP($K52,#REF!,9,0))</f>
        <v>#REF!</v>
      </c>
      <c r="D52" s="44" t="e">
        <f>IF(B52="X",VLOOKUP('Race 4'!$F52,#REF!,2,0),0)</f>
        <v>#REF!</v>
      </c>
      <c r="E52" s="44" t="e">
        <f>IF(C52="X",VLOOKUP('Race 4'!$G52,#REF!,2,0),0)</f>
        <v>#REF!</v>
      </c>
      <c r="F52" s="44">
        <f>COUNTIF($B$52:B52,"X")</f>
        <v>0</v>
      </c>
      <c r="G52" s="44">
        <f>COUNTIF($C$52:C52,"X")</f>
        <v>0</v>
      </c>
      <c r="J52" s="64">
        <v>1</v>
      </c>
      <c r="K52" s="28">
        <v>29</v>
      </c>
      <c r="L52" s="12" t="e">
        <f>VLOOKUP($K52,#REF!,2,0)</f>
        <v>#REF!</v>
      </c>
      <c r="M52" s="12" t="e">
        <f>VLOOKUP($K52,#REF!,3,0)</f>
        <v>#REF!</v>
      </c>
      <c r="N52" s="12" t="e">
        <f>VLOOKUP($K52,#REF!,4,0)</f>
        <v>#REF!</v>
      </c>
      <c r="O52" s="189" t="e">
        <f>VLOOKUP($K52,#REF!,5,0)</f>
        <v>#REF!</v>
      </c>
      <c r="P52" s="189" t="e">
        <f>VLOOKUP($K52,#REF!,6,0)</f>
        <v>#REF!</v>
      </c>
      <c r="Q52" s="228" t="e">
        <f>VLOOKUP($K52,#REF!,7,0)</f>
        <v>#REF!</v>
      </c>
      <c r="R52" s="231">
        <f>IF(ISERROR(SMALL(W52:AI52,1)),"DNF",SMALL(W52:AI52,1))</f>
        <v>10.528</v>
      </c>
      <c r="S52" s="235">
        <f t="shared" si="5"/>
        <v>10.528</v>
      </c>
      <c r="T52" s="243">
        <f>IF(ISERROR(SMALL(W52:AI52,2)),"DNF",SMALL(W52:AI52,2))</f>
        <v>10.577</v>
      </c>
      <c r="U52" s="73">
        <f>(T52-R52)/R52</f>
        <v>4.6542553191488874E-3</v>
      </c>
      <c r="V52" s="80">
        <f>IF(ISERROR(SMALL(W52:AI52,3)),"DNF",SMALL(W52:AI52,3))</f>
        <v>10.85</v>
      </c>
      <c r="W52" s="218">
        <v>11.411</v>
      </c>
      <c r="X52" s="246">
        <v>11.026999999999999</v>
      </c>
      <c r="Y52" s="246">
        <v>10.85</v>
      </c>
      <c r="Z52" s="246">
        <v>10.907</v>
      </c>
      <c r="AA52" s="246">
        <v>10.885999999999999</v>
      </c>
      <c r="AB52" s="246">
        <v>11.041</v>
      </c>
      <c r="AC52" s="246">
        <v>10.577</v>
      </c>
      <c r="AD52" s="246">
        <v>10.528</v>
      </c>
      <c r="AE52" s="246"/>
      <c r="AF52" s="246"/>
      <c r="AG52" s="251"/>
      <c r="AH52" s="251"/>
      <c r="AI52" s="120"/>
      <c r="AJ52" s="13"/>
      <c r="AK52" s="13"/>
      <c r="AL52" s="13"/>
      <c r="AM52" s="13"/>
      <c r="AN52"/>
      <c r="DA52" s="10"/>
    </row>
    <row r="53" spans="1:105" ht="15.6" x14ac:dyDescent="0.3">
      <c r="A53" s="43"/>
      <c r="B53" s="43"/>
      <c r="C53" s="43"/>
      <c r="D53" s="43"/>
      <c r="E53" s="43"/>
      <c r="F53" s="43"/>
      <c r="G53" s="43"/>
      <c r="J53" s="205"/>
      <c r="K53" s="207"/>
      <c r="L53" s="206"/>
      <c r="M53" s="206"/>
      <c r="N53" s="206"/>
      <c r="O53" s="208"/>
      <c r="P53" s="208"/>
      <c r="Q53" s="227"/>
      <c r="R53" s="232"/>
      <c r="S53" s="235"/>
      <c r="T53" s="208"/>
      <c r="U53" s="208"/>
      <c r="V53" s="219"/>
      <c r="W53" s="230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19"/>
      <c r="AJ53" s="13"/>
      <c r="AK53" s="13"/>
      <c r="AL53" s="13"/>
      <c r="AM53" s="13"/>
      <c r="AN53"/>
      <c r="DA53" s="10"/>
    </row>
    <row r="54" spans="1:105" s="3" customFormat="1" ht="15.6" x14ac:dyDescent="0.3">
      <c r="A54" s="44">
        <f>K54</f>
        <v>133</v>
      </c>
      <c r="B54" s="72" t="e">
        <f>IF($J54="DNF",0,VLOOKUP($K54,#REF!,8,0))</f>
        <v>#REF!</v>
      </c>
      <c r="C54" s="72" t="e">
        <f>IF($J54="DNF",0,VLOOKUP($K54,#REF!,9,0))</f>
        <v>#REF!</v>
      </c>
      <c r="D54" s="44" t="e">
        <f>IF(B54="X",VLOOKUP('Race 4'!$F54,#REF!,2,0),0)</f>
        <v>#REF!</v>
      </c>
      <c r="E54" s="44" t="e">
        <f>IF(C54="X",VLOOKUP('Race 4'!$G54,#REF!,2,0),0)</f>
        <v>#REF!</v>
      </c>
      <c r="F54" s="44">
        <f>COUNTIF($B$54:B54,"X")</f>
        <v>0</v>
      </c>
      <c r="G54" s="44">
        <f>COUNTIF($C$54:C54,"X")</f>
        <v>0</v>
      </c>
      <c r="H54"/>
      <c r="I54"/>
      <c r="J54" s="64">
        <v>1</v>
      </c>
      <c r="K54" s="244">
        <v>133</v>
      </c>
      <c r="L54" s="244" t="e">
        <f>VLOOKUP($K54,#REF!,2,0)</f>
        <v>#REF!</v>
      </c>
      <c r="M54" s="244" t="e">
        <f>VLOOKUP($K54,#REF!,3,0)</f>
        <v>#REF!</v>
      </c>
      <c r="N54" s="244" t="e">
        <f>VLOOKUP($K54,#REF!,4,0)</f>
        <v>#REF!</v>
      </c>
      <c r="O54" s="245" t="e">
        <f>VLOOKUP($K54,#REF!,5,0)</f>
        <v>#REF!</v>
      </c>
      <c r="P54" s="245" t="e">
        <f>VLOOKUP($K54,#REF!,6,0)</f>
        <v>#REF!</v>
      </c>
      <c r="Q54" s="228" t="e">
        <f>VLOOKUP($K54,#REF!,7,0)</f>
        <v>#REF!</v>
      </c>
      <c r="R54" s="231">
        <f t="shared" ref="R54" si="33">IF(ISERROR(SMALL(W54:AI54,1)),"DNF",SMALL(W54:AI54,1))</f>
        <v>9.3759999999999994</v>
      </c>
      <c r="S54" s="235">
        <f t="shared" si="5"/>
        <v>9.3759999999999994</v>
      </c>
      <c r="T54" s="243">
        <f>IF(ISERROR(SMALL(W54:AI54,2)),"DNF",SMALL(W54:AI54,2))</f>
        <v>9.3819999999999997</v>
      </c>
      <c r="U54" s="73">
        <f>(T54-R54)/R54</f>
        <v>6.3993174061435874E-4</v>
      </c>
      <c r="V54" s="80">
        <f>IF(ISERROR(SMALL(W54:AI54,3)),"DNF",SMALL(W54:AI54,3))</f>
        <v>9.4169999999999998</v>
      </c>
      <c r="W54" s="218">
        <v>9.4459999999999997</v>
      </c>
      <c r="X54" s="246">
        <v>9.5280000000000005</v>
      </c>
      <c r="Y54" s="246">
        <v>9.8230000000000004</v>
      </c>
      <c r="Z54" s="246">
        <v>9.3759999999999994</v>
      </c>
      <c r="AA54" s="246">
        <v>9.5510000000000002</v>
      </c>
      <c r="AB54" s="246">
        <v>10.023</v>
      </c>
      <c r="AC54" s="246">
        <v>9.4169999999999998</v>
      </c>
      <c r="AD54" s="246">
        <v>9.7899999999999991</v>
      </c>
      <c r="AE54" s="246">
        <v>9.7059999999999995</v>
      </c>
      <c r="AF54" s="246">
        <v>9.5359999999999996</v>
      </c>
      <c r="AG54" s="246">
        <v>9.5830000000000002</v>
      </c>
      <c r="AH54" s="246">
        <v>9.5180000000000007</v>
      </c>
      <c r="AI54" s="120">
        <v>9.3819999999999997</v>
      </c>
      <c r="AJ54" s="13"/>
      <c r="AK54" s="13"/>
      <c r="AL54" s="13"/>
      <c r="AM54" s="13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/>
    </row>
    <row r="55" spans="1:105" ht="15.6" x14ac:dyDescent="0.3">
      <c r="A55" s="43"/>
      <c r="B55" s="43"/>
      <c r="C55" s="43"/>
      <c r="D55" s="43"/>
      <c r="E55" s="43"/>
      <c r="F55" s="43"/>
      <c r="G55" s="43"/>
      <c r="J55" s="205"/>
      <c r="K55" s="207"/>
      <c r="L55" s="206"/>
      <c r="M55" s="206"/>
      <c r="N55" s="206"/>
      <c r="O55" s="208"/>
      <c r="P55" s="208"/>
      <c r="Q55" s="227"/>
      <c r="R55" s="232"/>
      <c r="S55" s="232"/>
      <c r="T55" s="208"/>
      <c r="U55" s="208"/>
      <c r="V55" s="219"/>
      <c r="W55" s="230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19"/>
      <c r="AJ55" s="13"/>
      <c r="AK55" s="13"/>
      <c r="AL55" s="13"/>
      <c r="AM55" s="13"/>
      <c r="AN55"/>
      <c r="DA55" s="10"/>
    </row>
    <row r="56" spans="1:105" ht="15.6" x14ac:dyDescent="0.3">
      <c r="A56" s="44">
        <f t="shared" ref="A56" si="34">K56</f>
        <v>229</v>
      </c>
      <c r="B56" s="72" t="e">
        <f>IF($J56="DNF",0,VLOOKUP($K56,#REF!,8,0))</f>
        <v>#REF!</v>
      </c>
      <c r="C56" s="72" t="e">
        <f>IF($J56="DNF",0,VLOOKUP($K56,#REF!,9,0))</f>
        <v>#REF!</v>
      </c>
      <c r="D56" s="44" t="e">
        <f>IF(B56="X",VLOOKUP('Race 4'!$F56,#REF!,2,0),0)</f>
        <v>#REF!</v>
      </c>
      <c r="E56" s="44" t="e">
        <f>IF(C56="X",VLOOKUP('Race 4'!$G56,#REF!,2,0),0)</f>
        <v>#REF!</v>
      </c>
      <c r="F56" s="44">
        <f>COUNTIF($B$56:B56,"X")</f>
        <v>0</v>
      </c>
      <c r="G56" s="44">
        <f>COUNTIF($C$56:C56,"X")</f>
        <v>0</v>
      </c>
      <c r="J56" s="64">
        <v>1</v>
      </c>
      <c r="K56" s="31">
        <v>229</v>
      </c>
      <c r="L56" s="12" t="e">
        <f>VLOOKUP($K56,#REF!,2,0)</f>
        <v>#REF!</v>
      </c>
      <c r="M56" s="12" t="e">
        <f>VLOOKUP($K56,#REF!,3,0)</f>
        <v>#REF!</v>
      </c>
      <c r="N56" s="12" t="e">
        <f>VLOOKUP($K56,#REF!,4,0)</f>
        <v>#REF!</v>
      </c>
      <c r="O56" s="189" t="e">
        <f>VLOOKUP($K56,#REF!,5,0)</f>
        <v>#REF!</v>
      </c>
      <c r="P56" s="189" t="e">
        <f>VLOOKUP($K56,#REF!,6,0)</f>
        <v>#REF!</v>
      </c>
      <c r="Q56" s="228" t="e">
        <f>VLOOKUP($K56,#REF!,7,0)</f>
        <v>#REF!</v>
      </c>
      <c r="R56" s="231">
        <f>IF(ISERROR(SMALL(W56:AI56,1)),"DNF",SMALL(W56:AI56,1))</f>
        <v>9.4610000000000003</v>
      </c>
      <c r="S56" s="235">
        <f t="shared" si="5"/>
        <v>9.56</v>
      </c>
      <c r="T56" s="243">
        <f>IF(ISERROR(SMALL(W56:AI56,2)),"DNF",SMALL(W56:AI56,2))</f>
        <v>9.56</v>
      </c>
      <c r="U56" s="196">
        <f t="shared" ref="U56:U61" si="35">(T56-R56)/R56</f>
        <v>1.046401014691895E-2</v>
      </c>
      <c r="V56" s="80">
        <f>IF(ISERROR(SMALL(W56:AI56,3)),"DNF",SMALL(W56:AI56,3))</f>
        <v>9.577</v>
      </c>
      <c r="W56" s="218">
        <v>9.7370000000000001</v>
      </c>
      <c r="X56" s="246">
        <v>9.73</v>
      </c>
      <c r="Y56" s="246">
        <v>9.8689999999999998</v>
      </c>
      <c r="Z56" s="246">
        <v>9.7129999999999992</v>
      </c>
      <c r="AA56" s="246">
        <v>9.4610000000000003</v>
      </c>
      <c r="AB56" s="246">
        <v>9.7029999999999994</v>
      </c>
      <c r="AC56" s="246">
        <v>9.9760000000000009</v>
      </c>
      <c r="AD56" s="246">
        <v>9.56</v>
      </c>
      <c r="AE56" s="246">
        <v>9.5790000000000006</v>
      </c>
      <c r="AF56" s="246">
        <v>9.6110000000000007</v>
      </c>
      <c r="AG56" s="251">
        <v>9.577</v>
      </c>
      <c r="AH56" s="251">
        <v>9.6210000000000004</v>
      </c>
      <c r="AI56" s="120">
        <v>9.58</v>
      </c>
      <c r="AJ56" s="13"/>
      <c r="AK56" s="13"/>
      <c r="AL56" s="13"/>
      <c r="AM56" s="13"/>
      <c r="AN56"/>
      <c r="DA56" s="10"/>
    </row>
    <row r="57" spans="1:105" s="3" customFormat="1" ht="15.6" x14ac:dyDescent="0.3">
      <c r="A57" s="44">
        <f t="shared" ref="A57:A61" si="36">K57</f>
        <v>244</v>
      </c>
      <c r="B57" s="72" t="e">
        <f>IF($J57="DNF",0,VLOOKUP($K57,#REF!,8,0))</f>
        <v>#REF!</v>
      </c>
      <c r="C57" s="72" t="e">
        <f>IF($J57="DNF",0,VLOOKUP($K57,#REF!,9,0))</f>
        <v>#REF!</v>
      </c>
      <c r="D57" s="44" t="e">
        <f>IF(B57="X",VLOOKUP('Race 4'!$F57,#REF!,2,0),0)</f>
        <v>#REF!</v>
      </c>
      <c r="E57" s="44" t="e">
        <f>IF(C57="X",VLOOKUP('Race 4'!$G57,#REF!,2,0),0)</f>
        <v>#REF!</v>
      </c>
      <c r="F57" s="44">
        <f>COUNTIF($B$56:B57,"X")</f>
        <v>0</v>
      </c>
      <c r="G57" s="44">
        <f>COUNTIF($C$56:C57,"X")</f>
        <v>0</v>
      </c>
      <c r="H57"/>
      <c r="I57"/>
      <c r="J57" s="64">
        <v>2</v>
      </c>
      <c r="K57" s="12">
        <v>244</v>
      </c>
      <c r="L57" s="12" t="e">
        <f>VLOOKUP($K57,#REF!,2,0)</f>
        <v>#REF!</v>
      </c>
      <c r="M57" s="12" t="e">
        <f>VLOOKUP($K57,#REF!,3,0)</f>
        <v>#REF!</v>
      </c>
      <c r="N57" s="12" t="e">
        <f>VLOOKUP($K57,#REF!,4,0)</f>
        <v>#REF!</v>
      </c>
      <c r="O57" s="189" t="e">
        <f>VLOOKUP($K57,#REF!,5,0)</f>
        <v>#REF!</v>
      </c>
      <c r="P57" s="189" t="e">
        <f>VLOOKUP($K57,#REF!,6,0)</f>
        <v>#REF!</v>
      </c>
      <c r="Q57" s="228" t="e">
        <f>VLOOKUP($K57,#REF!,7,0)</f>
        <v>#REF!</v>
      </c>
      <c r="R57" s="231">
        <f t="shared" ref="R57:R61" si="37">IF(ISERROR(SMALL(W57:AI57,1)),"DNF",SMALL(W57:AI57,1))</f>
        <v>9.6720000000000006</v>
      </c>
      <c r="S57" s="235">
        <f t="shared" si="5"/>
        <v>9.6720000000000006</v>
      </c>
      <c r="T57" s="243">
        <f t="shared" ref="T57:T61" si="38">IF(ISERROR(SMALL(W57:AI57,2)),"DNF",SMALL(W57:AI57,2))</f>
        <v>9.6920000000000002</v>
      </c>
      <c r="U57" s="196">
        <f t="shared" si="35"/>
        <v>2.0678246484697655E-3</v>
      </c>
      <c r="V57" s="80">
        <f t="shared" ref="V57:V61" si="39">IF(ISERROR(SMALL(W57:AI57,3)),"DNF",SMALL(W57:AI57,3))</f>
        <v>9.73</v>
      </c>
      <c r="W57" s="218">
        <v>9.7550000000000008</v>
      </c>
      <c r="X57" s="246">
        <v>9.875</v>
      </c>
      <c r="Y57" s="246">
        <v>9.8490000000000002</v>
      </c>
      <c r="Z57" s="246">
        <v>9.6920000000000002</v>
      </c>
      <c r="AA57" s="246">
        <v>9.8249999999999993</v>
      </c>
      <c r="AB57" s="246">
        <v>10.35</v>
      </c>
      <c r="AC57" s="246">
        <v>9.7379999999999995</v>
      </c>
      <c r="AD57" s="246">
        <v>9.875</v>
      </c>
      <c r="AE57" s="246">
        <v>9.6720000000000006</v>
      </c>
      <c r="AF57" s="246">
        <v>9.7370000000000001</v>
      </c>
      <c r="AG57" s="246">
        <v>9.7799999999999994</v>
      </c>
      <c r="AH57" s="246">
        <v>9.827</v>
      </c>
      <c r="AI57" s="120">
        <v>9.73</v>
      </c>
      <c r="AJ57" s="13"/>
      <c r="AK57" s="13"/>
      <c r="AL57" s="13"/>
      <c r="AM57" s="13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/>
    </row>
    <row r="58" spans="1:105" ht="15.6" x14ac:dyDescent="0.3">
      <c r="A58" s="44">
        <f t="shared" si="36"/>
        <v>104</v>
      </c>
      <c r="B58" s="72" t="e">
        <f>IF($J58="DNF",0,VLOOKUP($K58,#REF!,8,0))</f>
        <v>#REF!</v>
      </c>
      <c r="C58" s="72" t="e">
        <f>IF($J58="DNF",0,VLOOKUP($K58,#REF!,9,0))</f>
        <v>#REF!</v>
      </c>
      <c r="D58" s="44" t="e">
        <f>IF(B58="X",VLOOKUP('Race 4'!$F58,#REF!,2,0),0)</f>
        <v>#REF!</v>
      </c>
      <c r="E58" s="44" t="e">
        <f>IF(C58="X",VLOOKUP('Race 4'!$G58,#REF!,2,0),0)</f>
        <v>#REF!</v>
      </c>
      <c r="F58" s="44">
        <f>COUNTIF($B$56:B58,"X")</f>
        <v>0</v>
      </c>
      <c r="G58" s="44">
        <f>COUNTIF($C$56:C58,"X")</f>
        <v>0</v>
      </c>
      <c r="J58" s="64">
        <v>3</v>
      </c>
      <c r="K58" s="24">
        <v>104</v>
      </c>
      <c r="L58" s="12" t="e">
        <f>VLOOKUP($K58,#REF!,2,0)</f>
        <v>#REF!</v>
      </c>
      <c r="M58" s="12" t="e">
        <f>VLOOKUP($K58,#REF!,3,0)</f>
        <v>#REF!</v>
      </c>
      <c r="N58" s="12" t="e">
        <f>VLOOKUP($K58,#REF!,4,0)</f>
        <v>#REF!</v>
      </c>
      <c r="O58" s="189" t="e">
        <f>VLOOKUP($K58,#REF!,5,0)</f>
        <v>#REF!</v>
      </c>
      <c r="P58" s="189" t="e">
        <f>VLOOKUP($K58,#REF!,6,0)</f>
        <v>#REF!</v>
      </c>
      <c r="Q58" s="228" t="e">
        <f>VLOOKUP($K58,#REF!,7,0)</f>
        <v>#REF!</v>
      </c>
      <c r="R58" s="231">
        <f t="shared" si="37"/>
        <v>9.8719999999999999</v>
      </c>
      <c r="S58" s="235">
        <f t="shared" si="5"/>
        <v>9.8719999999999999</v>
      </c>
      <c r="T58" s="243">
        <f t="shared" si="38"/>
        <v>9.8800000000000008</v>
      </c>
      <c r="U58" s="196">
        <f t="shared" si="35"/>
        <v>8.1037277147496915E-4</v>
      </c>
      <c r="V58" s="80">
        <f t="shared" si="39"/>
        <v>9.9190000000000005</v>
      </c>
      <c r="W58" s="218">
        <v>10.409000000000001</v>
      </c>
      <c r="X58" s="246">
        <v>9.9990000000000006</v>
      </c>
      <c r="Y58" s="246">
        <v>9.9329999999999998</v>
      </c>
      <c r="Z58" s="246">
        <v>10.106999999999999</v>
      </c>
      <c r="AA58" s="246">
        <v>10.087999999999999</v>
      </c>
      <c r="AB58" s="246">
        <v>10.151</v>
      </c>
      <c r="AC58" s="246">
        <v>9.8800000000000008</v>
      </c>
      <c r="AD58" s="246">
        <v>10.156000000000001</v>
      </c>
      <c r="AE58" s="246">
        <v>10.007</v>
      </c>
      <c r="AF58" s="246">
        <v>10.026</v>
      </c>
      <c r="AG58" s="251">
        <v>9.9190000000000005</v>
      </c>
      <c r="AH58" s="251">
        <v>10.015000000000001</v>
      </c>
      <c r="AI58" s="120">
        <v>9.8719999999999999</v>
      </c>
      <c r="AJ58" s="13"/>
      <c r="AK58" s="13"/>
      <c r="AL58" s="13"/>
      <c r="AM58" s="13"/>
      <c r="AN58"/>
      <c r="DA58" s="10"/>
    </row>
    <row r="59" spans="1:105" ht="15.6" x14ac:dyDescent="0.3">
      <c r="A59" s="44">
        <f t="shared" si="36"/>
        <v>14</v>
      </c>
      <c r="B59" s="72" t="e">
        <f>IF($J59="DNF",0,VLOOKUP($K59,#REF!,8,0))</f>
        <v>#REF!</v>
      </c>
      <c r="C59" s="72" t="e">
        <f>IF($J59="DNF",0,VLOOKUP($K59,#REF!,9,0))</f>
        <v>#REF!</v>
      </c>
      <c r="D59" s="44" t="e">
        <f>IF(B59="X",VLOOKUP('Race 4'!$F59,#REF!,2,0),0)</f>
        <v>#REF!</v>
      </c>
      <c r="E59" s="44" t="e">
        <f>IF(C59="X",VLOOKUP('Race 4'!$G59,#REF!,2,0),0)</f>
        <v>#REF!</v>
      </c>
      <c r="F59" s="44">
        <f>COUNTIF($B$56:B59,"X")</f>
        <v>0</v>
      </c>
      <c r="G59" s="44">
        <f>COUNTIF($C$56:C59,"X")</f>
        <v>0</v>
      </c>
      <c r="J59" s="64">
        <v>4</v>
      </c>
      <c r="K59" s="24">
        <v>14</v>
      </c>
      <c r="L59" s="12" t="e">
        <f>VLOOKUP($K59,#REF!,2,0)</f>
        <v>#REF!</v>
      </c>
      <c r="M59" s="12" t="e">
        <f>VLOOKUP($K59,#REF!,3,0)</f>
        <v>#REF!</v>
      </c>
      <c r="N59" s="12" t="e">
        <f>VLOOKUP($K59,#REF!,4,0)</f>
        <v>#REF!</v>
      </c>
      <c r="O59" s="189" t="e">
        <f>VLOOKUP($K59,#REF!,5,0)</f>
        <v>#REF!</v>
      </c>
      <c r="P59" s="189" t="e">
        <f>VLOOKUP($K59,#REF!,6,0)</f>
        <v>#REF!</v>
      </c>
      <c r="Q59" s="228" t="e">
        <f>VLOOKUP($K59,#REF!,7,0)</f>
        <v>#REF!</v>
      </c>
      <c r="R59" s="231">
        <f t="shared" si="37"/>
        <v>9.891</v>
      </c>
      <c r="S59" s="235">
        <f t="shared" si="5"/>
        <v>9.891</v>
      </c>
      <c r="T59" s="243">
        <f t="shared" si="38"/>
        <v>9.9090000000000007</v>
      </c>
      <c r="U59" s="196">
        <f t="shared" si="35"/>
        <v>1.8198362147407424E-3</v>
      </c>
      <c r="V59" s="80">
        <f t="shared" si="39"/>
        <v>9.93</v>
      </c>
      <c r="W59" s="218">
        <v>10.316000000000001</v>
      </c>
      <c r="X59" s="246">
        <v>10.259</v>
      </c>
      <c r="Y59" s="246">
        <v>10.042999999999999</v>
      </c>
      <c r="Z59" s="246">
        <v>9.891</v>
      </c>
      <c r="AA59" s="246">
        <v>10.051</v>
      </c>
      <c r="AB59" s="246">
        <v>10.036</v>
      </c>
      <c r="AC59" s="246">
        <v>10.169</v>
      </c>
      <c r="AD59" s="246">
        <v>10.02</v>
      </c>
      <c r="AE59" s="246">
        <v>9.9090000000000007</v>
      </c>
      <c r="AF59" s="246">
        <v>9.93</v>
      </c>
      <c r="AG59" s="251">
        <v>9.9629999999999992</v>
      </c>
      <c r="AH59" s="251">
        <v>10.025</v>
      </c>
      <c r="AI59" s="120">
        <v>9.9459999999999997</v>
      </c>
      <c r="AJ59" s="13"/>
      <c r="AK59" s="13"/>
      <c r="AL59" s="13"/>
      <c r="AM59" s="13"/>
      <c r="AN59"/>
      <c r="DA59" s="10"/>
    </row>
    <row r="60" spans="1:105" s="3" customFormat="1" ht="15.6" x14ac:dyDescent="0.3">
      <c r="A60" s="44">
        <f t="shared" si="36"/>
        <v>250</v>
      </c>
      <c r="B60" s="72" t="e">
        <f>IF($J60="DNF",0,VLOOKUP($K60,#REF!,8,0))</f>
        <v>#REF!</v>
      </c>
      <c r="C60" s="72" t="e">
        <f>IF($J60="DNF",0,VLOOKUP($K60,#REF!,9,0))</f>
        <v>#REF!</v>
      </c>
      <c r="D60" s="44" t="e">
        <f>IF(B60="X",VLOOKUP('Race 4'!$F60,#REF!,2,0),0)</f>
        <v>#REF!</v>
      </c>
      <c r="E60" s="44" t="e">
        <f>IF(C60="X",VLOOKUP('Race 4'!$G60,#REF!,2,0),0)</f>
        <v>#REF!</v>
      </c>
      <c r="F60" s="44">
        <f>COUNTIF($B$56:B60,"X")</f>
        <v>0</v>
      </c>
      <c r="G60" s="44">
        <f>COUNTIF($C$56:C60,"X")</f>
        <v>0</v>
      </c>
      <c r="H60"/>
      <c r="I60"/>
      <c r="J60" s="64">
        <v>5</v>
      </c>
      <c r="K60" s="12">
        <v>250</v>
      </c>
      <c r="L60" s="12" t="e">
        <f>VLOOKUP($K60,#REF!,2,0)</f>
        <v>#REF!</v>
      </c>
      <c r="M60" s="12" t="e">
        <f>VLOOKUP($K60,#REF!,3,0)</f>
        <v>#REF!</v>
      </c>
      <c r="N60" s="12" t="e">
        <f>VLOOKUP($K60,#REF!,4,0)</f>
        <v>#REF!</v>
      </c>
      <c r="O60" s="189" t="e">
        <f>VLOOKUP($K60,#REF!,5,0)</f>
        <v>#REF!</v>
      </c>
      <c r="P60" s="189" t="e">
        <f>VLOOKUP($K60,#REF!,6,0)</f>
        <v>#REF!</v>
      </c>
      <c r="Q60" s="228" t="e">
        <f>VLOOKUP($K60,#REF!,7,0)</f>
        <v>#REF!</v>
      </c>
      <c r="R60" s="231">
        <f t="shared" si="37"/>
        <v>10.057</v>
      </c>
      <c r="S60" s="235">
        <f t="shared" si="5"/>
        <v>10.204000000000001</v>
      </c>
      <c r="T60" s="243">
        <f t="shared" si="38"/>
        <v>10.204000000000001</v>
      </c>
      <c r="U60" s="196">
        <f t="shared" si="35"/>
        <v>1.4616684896092297E-2</v>
      </c>
      <c r="V60" s="80">
        <f t="shared" si="39"/>
        <v>10.228</v>
      </c>
      <c r="W60" s="218">
        <v>10.204000000000001</v>
      </c>
      <c r="X60" s="246">
        <v>10.414</v>
      </c>
      <c r="Y60" s="246">
        <v>10.228</v>
      </c>
      <c r="Z60" s="246">
        <v>10.057</v>
      </c>
      <c r="AA60" s="246"/>
      <c r="AB60" s="246"/>
      <c r="AC60" s="246"/>
      <c r="AD60" s="246"/>
      <c r="AE60" s="246"/>
      <c r="AF60" s="246"/>
      <c r="AG60" s="246"/>
      <c r="AH60" s="246"/>
      <c r="AI60" s="120"/>
      <c r="AJ60" s="13"/>
      <c r="AK60" s="13"/>
      <c r="AL60" s="13"/>
      <c r="AM60" s="13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/>
    </row>
    <row r="61" spans="1:105" ht="16.2" thickBot="1" x14ac:dyDescent="0.35">
      <c r="A61" s="44">
        <f t="shared" si="36"/>
        <v>248</v>
      </c>
      <c r="B61" s="72" t="e">
        <f>IF($J61="DNF",0,VLOOKUP($K61,#REF!,8,0))</f>
        <v>#REF!</v>
      </c>
      <c r="C61" s="72" t="e">
        <f>IF($J61="DNF",0,VLOOKUP($K61,#REF!,9,0))</f>
        <v>#REF!</v>
      </c>
      <c r="D61" s="44" t="e">
        <f>IF(B61="X",VLOOKUP('Race 4'!$F61,#REF!,2,0),0)</f>
        <v>#REF!</v>
      </c>
      <c r="E61" s="44" t="e">
        <f>IF(C61="X",VLOOKUP('Race 4'!$G61,#REF!,2,0),0)</f>
        <v>#REF!</v>
      </c>
      <c r="F61" s="44">
        <f>COUNTIF($B$56:B61,"X")</f>
        <v>0</v>
      </c>
      <c r="G61" s="44">
        <f>COUNTIF($C$56:C61,"X")</f>
        <v>0</v>
      </c>
      <c r="J61" s="100">
        <v>6</v>
      </c>
      <c r="K61" s="220">
        <v>248</v>
      </c>
      <c r="L61" s="221" t="e">
        <f>VLOOKUP($K61,#REF!,2,0)</f>
        <v>#REF!</v>
      </c>
      <c r="M61" s="221" t="e">
        <f>VLOOKUP($K61,#REF!,3,0)</f>
        <v>#REF!</v>
      </c>
      <c r="N61" s="221" t="e">
        <f>VLOOKUP($K61,#REF!,4,0)</f>
        <v>#REF!</v>
      </c>
      <c r="O61" s="222" t="e">
        <f>VLOOKUP($K61,#REF!,5,0)</f>
        <v>#REF!</v>
      </c>
      <c r="P61" s="222" t="e">
        <f>VLOOKUP($K61,#REF!,6,0)</f>
        <v>#REF!</v>
      </c>
      <c r="Q61" s="229" t="e">
        <f>VLOOKUP($K61,#REF!,7,0)</f>
        <v>#REF!</v>
      </c>
      <c r="R61" s="233">
        <f t="shared" si="37"/>
        <v>10.367000000000001</v>
      </c>
      <c r="S61" s="236">
        <f t="shared" si="5"/>
        <v>10.367000000000001</v>
      </c>
      <c r="T61" s="129">
        <f t="shared" si="38"/>
        <v>10.404999999999999</v>
      </c>
      <c r="U61" s="234">
        <f t="shared" si="35"/>
        <v>3.6654769943087178E-3</v>
      </c>
      <c r="V61" s="223">
        <f t="shared" si="39"/>
        <v>10.412000000000001</v>
      </c>
      <c r="W61" s="253">
        <v>10.661</v>
      </c>
      <c r="X61" s="220">
        <v>10.367000000000001</v>
      </c>
      <c r="Y61" s="220">
        <v>10.404999999999999</v>
      </c>
      <c r="Z61" s="220" t="s">
        <v>121</v>
      </c>
      <c r="AA61" s="220">
        <v>10.664999999999999</v>
      </c>
      <c r="AB61" s="220">
        <v>10.542</v>
      </c>
      <c r="AC61" s="220">
        <v>10.569000000000001</v>
      </c>
      <c r="AD61" s="220">
        <v>10.412000000000001</v>
      </c>
      <c r="AE61" s="220"/>
      <c r="AF61" s="220"/>
      <c r="AG61" s="254"/>
      <c r="AH61" s="254"/>
      <c r="AI61" s="131"/>
      <c r="AJ61" s="13"/>
      <c r="AK61" s="13"/>
      <c r="AL61" s="13"/>
      <c r="AM61" s="13"/>
      <c r="AN61"/>
      <c r="DA61" s="10"/>
    </row>
    <row r="62" spans="1:105" s="3" customFormat="1" ht="15.6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 s="13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/>
    </row>
    <row r="63" spans="1:105" ht="15.6" x14ac:dyDescent="0.3">
      <c r="B63"/>
      <c r="C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 s="13"/>
      <c r="AN63"/>
      <c r="DA63" s="10"/>
    </row>
    <row r="64" spans="1:105" s="3" customFormat="1" ht="15.6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 s="13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/>
    </row>
    <row r="65" spans="1:105" ht="15.6" x14ac:dyDescent="0.3">
      <c r="B65"/>
      <c r="C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 s="13"/>
      <c r="AN65"/>
      <c r="DA65" s="10"/>
    </row>
    <row r="66" spans="1:105" s="3" customFormat="1" ht="15.6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 s="13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/>
    </row>
    <row r="67" spans="1:105" ht="15.6" x14ac:dyDescent="0.3">
      <c r="B67"/>
      <c r="C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 s="13"/>
      <c r="AN67"/>
      <c r="DA67" s="10"/>
    </row>
    <row r="68" spans="1:105" ht="15.6" x14ac:dyDescent="0.3">
      <c r="B68"/>
      <c r="C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 s="13"/>
      <c r="AN68"/>
      <c r="DA68" s="10"/>
    </row>
    <row r="69" spans="1:105" s="3" customFormat="1" ht="15.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 s="13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/>
    </row>
    <row r="70" spans="1:105" ht="15.6" x14ac:dyDescent="0.3">
      <c r="B70"/>
      <c r="C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 s="13"/>
      <c r="AN70"/>
      <c r="DA70" s="10"/>
    </row>
    <row r="71" spans="1:105" ht="15.6" x14ac:dyDescent="0.3">
      <c r="B71"/>
      <c r="C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 s="13"/>
      <c r="AN71"/>
      <c r="DA71" s="10"/>
    </row>
    <row r="72" spans="1:105" ht="15.6" x14ac:dyDescent="0.3">
      <c r="B72"/>
      <c r="C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 s="13"/>
      <c r="AN72"/>
      <c r="DA72" s="10"/>
    </row>
    <row r="73" spans="1:105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L73" s="32"/>
      <c r="M73" s="32"/>
      <c r="O73" s="32"/>
      <c r="P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</row>
    <row r="74" spans="1:105" x14ac:dyDescent="0.3">
      <c r="B74"/>
      <c r="C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105" x14ac:dyDescent="0.3">
      <c r="K75" s="195"/>
      <c r="R75" s="4"/>
      <c r="S75" s="4"/>
      <c r="T75" s="4"/>
      <c r="U75" s="4"/>
      <c r="V75" s="4"/>
    </row>
    <row r="76" spans="1:105" x14ac:dyDescent="0.3">
      <c r="B76" s="1">
        <f>COUNTIF(B3:B62,"x")</f>
        <v>0</v>
      </c>
      <c r="C76" s="1">
        <f>COUNTIF(C3:C62,"x")</f>
        <v>0</v>
      </c>
      <c r="R76" s="4"/>
      <c r="S76" s="4"/>
      <c r="T76" s="4"/>
      <c r="U76" s="4"/>
      <c r="V76" s="4"/>
    </row>
    <row r="77" spans="1:105" ht="15.6" x14ac:dyDescent="0.3">
      <c r="L77" s="150" t="s">
        <v>96</v>
      </c>
      <c r="M77" s="149">
        <f>COUNTIF(M3:M72,L77)</f>
        <v>0</v>
      </c>
      <c r="N77" s="32">
        <f>COUNTA(N3:N72)</f>
        <v>47</v>
      </c>
      <c r="R77" s="4"/>
      <c r="S77" s="4"/>
      <c r="T77" s="4"/>
      <c r="U77" s="4"/>
      <c r="V77" s="4"/>
    </row>
    <row r="78" spans="1:105" x14ac:dyDescent="0.3">
      <c r="L78" s="151" t="s">
        <v>95</v>
      </c>
      <c r="M78" s="149">
        <f>COUNTIF(M3:M72,L78)</f>
        <v>0</v>
      </c>
      <c r="R78" s="4"/>
      <c r="S78" s="4"/>
      <c r="T78" s="4"/>
      <c r="U78" s="4"/>
      <c r="V78" s="4"/>
    </row>
    <row r="79" spans="1:105" ht="15.6" x14ac:dyDescent="0.3">
      <c r="L79" s="150" t="s">
        <v>123</v>
      </c>
      <c r="M79" s="149">
        <f>COUNTIF(M3:M72,L79)</f>
        <v>0</v>
      </c>
      <c r="R79" s="4"/>
      <c r="S79" s="4"/>
      <c r="T79" s="4"/>
      <c r="U79" s="4"/>
      <c r="V79" s="4"/>
    </row>
    <row r="80" spans="1:105" ht="15.6" x14ac:dyDescent="0.3">
      <c r="L80" s="150" t="s">
        <v>272</v>
      </c>
      <c r="M80" s="149">
        <f>COUNTIF(M3:M72,L80)</f>
        <v>0</v>
      </c>
      <c r="R80" s="4"/>
      <c r="S80" s="4"/>
      <c r="T80" s="4"/>
      <c r="U80" s="4"/>
      <c r="V80" s="4"/>
    </row>
    <row r="81" spans="12:22" ht="15.6" x14ac:dyDescent="0.3">
      <c r="L81" s="150" t="s">
        <v>147</v>
      </c>
      <c r="M81" s="149">
        <f>SUM(M77:M80)</f>
        <v>0</v>
      </c>
      <c r="R81" s="4"/>
      <c r="S81" s="4"/>
      <c r="T81" s="4"/>
      <c r="U81" s="4"/>
      <c r="V81" s="4"/>
    </row>
    <row r="82" spans="12:22" ht="15" thickBot="1" x14ac:dyDescent="0.35">
      <c r="R82" s="4"/>
      <c r="S82" s="4"/>
      <c r="T82" s="4"/>
      <c r="U82" s="4"/>
      <c r="V82" s="4"/>
    </row>
    <row r="83" spans="12:22" ht="15" thickBot="1" x14ac:dyDescent="0.35">
      <c r="M83" s="288" t="s">
        <v>35</v>
      </c>
      <c r="N83" s="289" t="s">
        <v>36</v>
      </c>
      <c r="O83" s="289" t="s">
        <v>38</v>
      </c>
      <c r="P83" s="289" t="s">
        <v>124</v>
      </c>
      <c r="Q83" s="289" t="s">
        <v>405</v>
      </c>
      <c r="R83" s="290" t="s">
        <v>406</v>
      </c>
      <c r="T83" s="4"/>
      <c r="U83" s="4"/>
      <c r="V83" s="4"/>
    </row>
    <row r="84" spans="12:22" x14ac:dyDescent="0.3">
      <c r="M84" s="37" t="s">
        <v>1</v>
      </c>
      <c r="N84" s="286" t="s">
        <v>65</v>
      </c>
      <c r="O84" s="286" t="s">
        <v>44</v>
      </c>
      <c r="P84" s="37" t="s">
        <v>29</v>
      </c>
      <c r="Q84" s="26">
        <v>13.486000000000001</v>
      </c>
      <c r="R84" s="272">
        <v>43365</v>
      </c>
      <c r="T84" s="4"/>
      <c r="U84" s="4"/>
      <c r="V84" s="4"/>
    </row>
    <row r="85" spans="12:22" x14ac:dyDescent="0.3">
      <c r="M85" s="29" t="s">
        <v>1</v>
      </c>
      <c r="N85" s="285" t="s">
        <v>73</v>
      </c>
      <c r="O85" s="285" t="s">
        <v>51</v>
      </c>
      <c r="P85" s="29" t="s">
        <v>25</v>
      </c>
      <c r="Q85" s="7">
        <v>13.486000000000001</v>
      </c>
      <c r="R85" s="272">
        <f>R84</f>
        <v>43365</v>
      </c>
      <c r="T85" s="4"/>
      <c r="U85" s="4"/>
      <c r="V85" s="4"/>
    </row>
    <row r="86" spans="12:22" x14ac:dyDescent="0.3">
      <c r="M86" s="29" t="s">
        <v>1</v>
      </c>
      <c r="N86" s="285" t="s">
        <v>276</v>
      </c>
      <c r="O86" s="285" t="s">
        <v>277</v>
      </c>
      <c r="P86" s="29" t="s">
        <v>278</v>
      </c>
      <c r="Q86" s="7">
        <v>13.55</v>
      </c>
      <c r="R86" s="272">
        <f t="shared" ref="R86:R130" si="40">R85</f>
        <v>43365</v>
      </c>
      <c r="T86" s="4"/>
      <c r="U86" s="4"/>
      <c r="V86" s="4"/>
    </row>
    <row r="87" spans="12:22" x14ac:dyDescent="0.3">
      <c r="M87" s="29" t="s">
        <v>1</v>
      </c>
      <c r="N87" s="285" t="s">
        <v>68</v>
      </c>
      <c r="O87" s="285" t="s">
        <v>282</v>
      </c>
      <c r="P87" s="29" t="s">
        <v>107</v>
      </c>
      <c r="Q87" s="72">
        <v>13.94</v>
      </c>
      <c r="R87" s="272">
        <f t="shared" si="40"/>
        <v>43365</v>
      </c>
    </row>
    <row r="88" spans="12:22" x14ac:dyDescent="0.3">
      <c r="M88" s="29" t="s">
        <v>1</v>
      </c>
      <c r="N88" s="285" t="s">
        <v>388</v>
      </c>
      <c r="O88" s="285" t="s">
        <v>389</v>
      </c>
      <c r="P88" s="29" t="s">
        <v>26</v>
      </c>
      <c r="Q88" s="72">
        <v>14.023999999999999</v>
      </c>
      <c r="R88" s="272">
        <f t="shared" si="40"/>
        <v>43365</v>
      </c>
    </row>
    <row r="89" spans="12:22" x14ac:dyDescent="0.3">
      <c r="M89" s="29" t="s">
        <v>1</v>
      </c>
      <c r="N89" s="285" t="s">
        <v>64</v>
      </c>
      <c r="O89" s="285" t="s">
        <v>42</v>
      </c>
      <c r="P89" s="29" t="s">
        <v>293</v>
      </c>
      <c r="Q89" s="72">
        <v>14.182</v>
      </c>
      <c r="R89" s="272">
        <f t="shared" si="40"/>
        <v>43365</v>
      </c>
    </row>
    <row r="90" spans="12:22" x14ac:dyDescent="0.3">
      <c r="M90" s="29" t="s">
        <v>1</v>
      </c>
      <c r="N90" s="285" t="s">
        <v>279</v>
      </c>
      <c r="O90" s="285" t="s">
        <v>280</v>
      </c>
      <c r="P90" s="29" t="s">
        <v>26</v>
      </c>
      <c r="Q90" s="72">
        <v>14.477</v>
      </c>
      <c r="R90" s="272">
        <f t="shared" si="40"/>
        <v>43365</v>
      </c>
    </row>
    <row r="91" spans="12:22" x14ac:dyDescent="0.3">
      <c r="M91" s="29" t="s">
        <v>1</v>
      </c>
      <c r="N91" s="285" t="s">
        <v>90</v>
      </c>
      <c r="O91" s="285" t="s">
        <v>91</v>
      </c>
      <c r="P91" s="29" t="s">
        <v>92</v>
      </c>
      <c r="Q91" s="72">
        <v>14.526999999999999</v>
      </c>
      <c r="R91" s="272">
        <f t="shared" si="40"/>
        <v>43365</v>
      </c>
    </row>
    <row r="92" spans="12:22" x14ac:dyDescent="0.3">
      <c r="M92" s="29" t="s">
        <v>1</v>
      </c>
      <c r="N92" s="285" t="s">
        <v>334</v>
      </c>
      <c r="O92" s="285" t="s">
        <v>335</v>
      </c>
      <c r="P92" s="29" t="s">
        <v>333</v>
      </c>
      <c r="Q92" s="72">
        <v>14.587</v>
      </c>
      <c r="R92" s="272">
        <f t="shared" si="40"/>
        <v>43365</v>
      </c>
    </row>
    <row r="93" spans="12:22" x14ac:dyDescent="0.3">
      <c r="M93" s="29" t="s">
        <v>7</v>
      </c>
      <c r="N93" s="285" t="s">
        <v>82</v>
      </c>
      <c r="O93" s="285" t="s">
        <v>47</v>
      </c>
      <c r="P93" s="29" t="s">
        <v>17</v>
      </c>
      <c r="Q93" s="72">
        <v>12.507999999999999</v>
      </c>
      <c r="R93" s="272">
        <f t="shared" si="40"/>
        <v>43365</v>
      </c>
    </row>
    <row r="94" spans="12:22" x14ac:dyDescent="0.3">
      <c r="M94" s="29" t="s">
        <v>7</v>
      </c>
      <c r="N94" s="285" t="s">
        <v>70</v>
      </c>
      <c r="O94" s="285" t="s">
        <v>47</v>
      </c>
      <c r="P94" s="29" t="s">
        <v>27</v>
      </c>
      <c r="Q94" s="72">
        <v>13.329000000000001</v>
      </c>
      <c r="R94" s="272">
        <f t="shared" si="40"/>
        <v>43365</v>
      </c>
    </row>
    <row r="95" spans="12:22" x14ac:dyDescent="0.3">
      <c r="M95" s="29" t="s">
        <v>7</v>
      </c>
      <c r="N95" s="285" t="s">
        <v>342</v>
      </c>
      <c r="O95" s="285" t="s">
        <v>343</v>
      </c>
      <c r="P95" s="29" t="s">
        <v>344</v>
      </c>
      <c r="Q95" s="72">
        <v>15.683999999999999</v>
      </c>
      <c r="R95" s="272">
        <f t="shared" si="40"/>
        <v>43365</v>
      </c>
    </row>
    <row r="96" spans="12:22" x14ac:dyDescent="0.3">
      <c r="M96" s="29" t="s">
        <v>23</v>
      </c>
      <c r="N96" s="285" t="s">
        <v>385</v>
      </c>
      <c r="O96" s="285" t="s">
        <v>386</v>
      </c>
      <c r="P96" s="29" t="s">
        <v>387</v>
      </c>
      <c r="Q96" s="72">
        <v>10.971</v>
      </c>
      <c r="R96" s="272">
        <f t="shared" si="40"/>
        <v>43365</v>
      </c>
    </row>
    <row r="97" spans="13:18" x14ac:dyDescent="0.3">
      <c r="M97" s="29" t="s">
        <v>23</v>
      </c>
      <c r="N97" s="285" t="s">
        <v>370</v>
      </c>
      <c r="O97" s="285" t="s">
        <v>371</v>
      </c>
      <c r="P97" s="29" t="s">
        <v>366</v>
      </c>
      <c r="Q97" s="72">
        <v>11.108000000000001</v>
      </c>
      <c r="R97" s="272">
        <f t="shared" si="40"/>
        <v>43365</v>
      </c>
    </row>
    <row r="98" spans="13:18" x14ac:dyDescent="0.3">
      <c r="M98" s="29" t="s">
        <v>23</v>
      </c>
      <c r="N98" s="285" t="s">
        <v>81</v>
      </c>
      <c r="O98" s="285" t="s">
        <v>58</v>
      </c>
      <c r="P98" s="29" t="s">
        <v>16</v>
      </c>
      <c r="Q98" s="72">
        <v>11.234999999999999</v>
      </c>
      <c r="R98" s="272">
        <f t="shared" si="40"/>
        <v>43365</v>
      </c>
    </row>
    <row r="99" spans="13:18" x14ac:dyDescent="0.3">
      <c r="M99" s="29" t="s">
        <v>23</v>
      </c>
      <c r="N99" s="285" t="s">
        <v>61</v>
      </c>
      <c r="O99" s="285" t="s">
        <v>39</v>
      </c>
      <c r="P99" s="29" t="s">
        <v>87</v>
      </c>
      <c r="Q99" s="72">
        <v>11.29</v>
      </c>
      <c r="R99" s="272">
        <f t="shared" si="40"/>
        <v>43365</v>
      </c>
    </row>
    <row r="100" spans="13:18" x14ac:dyDescent="0.3">
      <c r="M100" s="29" t="s">
        <v>23</v>
      </c>
      <c r="N100" s="285" t="s">
        <v>364</v>
      </c>
      <c r="O100" s="285" t="s">
        <v>365</v>
      </c>
      <c r="P100" s="29" t="s">
        <v>366</v>
      </c>
      <c r="Q100" s="72">
        <v>11.29</v>
      </c>
      <c r="R100" s="272">
        <f t="shared" si="40"/>
        <v>43365</v>
      </c>
    </row>
    <row r="101" spans="13:18" x14ac:dyDescent="0.3">
      <c r="M101" s="29" t="s">
        <v>23</v>
      </c>
      <c r="N101" s="285" t="s">
        <v>76</v>
      </c>
      <c r="O101" s="285" t="s">
        <v>53</v>
      </c>
      <c r="P101" s="29" t="s">
        <v>32</v>
      </c>
      <c r="Q101" s="72">
        <v>11.679</v>
      </c>
      <c r="R101" s="272">
        <f t="shared" si="40"/>
        <v>43365</v>
      </c>
    </row>
    <row r="102" spans="13:18" x14ac:dyDescent="0.3">
      <c r="M102" s="29" t="s">
        <v>23</v>
      </c>
      <c r="N102" s="285" t="s">
        <v>287</v>
      </c>
      <c r="O102" s="285" t="s">
        <v>288</v>
      </c>
      <c r="P102" s="29" t="s">
        <v>394</v>
      </c>
      <c r="Q102" s="72">
        <v>12.882999999999999</v>
      </c>
      <c r="R102" s="272">
        <f t="shared" si="40"/>
        <v>43365</v>
      </c>
    </row>
    <row r="103" spans="13:18" x14ac:dyDescent="0.3">
      <c r="M103" s="29" t="s">
        <v>0</v>
      </c>
      <c r="N103" s="285" t="s">
        <v>362</v>
      </c>
      <c r="O103" s="285" t="s">
        <v>363</v>
      </c>
      <c r="P103" s="29" t="s">
        <v>12</v>
      </c>
      <c r="Q103" s="72">
        <v>11.62</v>
      </c>
      <c r="R103" s="272">
        <f t="shared" si="40"/>
        <v>43365</v>
      </c>
    </row>
    <row r="104" spans="13:18" x14ac:dyDescent="0.3">
      <c r="M104" s="29" t="s">
        <v>0</v>
      </c>
      <c r="N104" s="285" t="s">
        <v>372</v>
      </c>
      <c r="O104" s="285" t="s">
        <v>373</v>
      </c>
      <c r="P104" s="29" t="s">
        <v>374</v>
      </c>
      <c r="Q104" s="72">
        <v>14.321</v>
      </c>
      <c r="R104" s="272">
        <f t="shared" si="40"/>
        <v>43365</v>
      </c>
    </row>
    <row r="105" spans="13:18" x14ac:dyDescent="0.3">
      <c r="M105" s="29" t="s">
        <v>0</v>
      </c>
      <c r="N105" s="285" t="s">
        <v>338</v>
      </c>
      <c r="O105" s="285" t="s">
        <v>339</v>
      </c>
      <c r="P105" s="29" t="s">
        <v>340</v>
      </c>
      <c r="Q105" s="72">
        <v>14.335000000000001</v>
      </c>
      <c r="R105" s="272">
        <f t="shared" si="40"/>
        <v>43365</v>
      </c>
    </row>
    <row r="106" spans="13:18" x14ac:dyDescent="0.3">
      <c r="M106" s="29" t="s">
        <v>0</v>
      </c>
      <c r="N106" s="285" t="s">
        <v>381</v>
      </c>
      <c r="O106" s="285" t="s">
        <v>382</v>
      </c>
      <c r="P106" s="29" t="s">
        <v>383</v>
      </c>
      <c r="Q106" s="72">
        <v>16.117000000000001</v>
      </c>
      <c r="R106" s="272">
        <f t="shared" si="40"/>
        <v>43365</v>
      </c>
    </row>
    <row r="107" spans="13:18" x14ac:dyDescent="0.3">
      <c r="M107" s="29" t="s">
        <v>20</v>
      </c>
      <c r="N107" s="285" t="s">
        <v>83</v>
      </c>
      <c r="O107" s="285" t="s">
        <v>60</v>
      </c>
      <c r="P107" s="29" t="s">
        <v>390</v>
      </c>
      <c r="Q107" s="72">
        <v>11.468</v>
      </c>
      <c r="R107" s="272">
        <f t="shared" si="40"/>
        <v>43365</v>
      </c>
    </row>
    <row r="108" spans="13:18" x14ac:dyDescent="0.3">
      <c r="M108" s="29" t="s">
        <v>20</v>
      </c>
      <c r="N108" s="285" t="s">
        <v>62</v>
      </c>
      <c r="O108" s="285" t="s">
        <v>40</v>
      </c>
      <c r="P108" s="29" t="s">
        <v>395</v>
      </c>
      <c r="Q108" s="72">
        <v>11.567</v>
      </c>
      <c r="R108" s="272">
        <f t="shared" si="40"/>
        <v>43365</v>
      </c>
    </row>
    <row r="109" spans="13:18" x14ac:dyDescent="0.3">
      <c r="M109" s="29" t="s">
        <v>20</v>
      </c>
      <c r="N109" s="285" t="s">
        <v>72</v>
      </c>
      <c r="O109" s="285" t="s">
        <v>50</v>
      </c>
      <c r="P109" s="29" t="s">
        <v>28</v>
      </c>
      <c r="Q109" s="72">
        <v>12.236000000000001</v>
      </c>
      <c r="R109" s="272">
        <f t="shared" si="40"/>
        <v>43365</v>
      </c>
    </row>
    <row r="110" spans="13:18" x14ac:dyDescent="0.3">
      <c r="M110" s="29" t="s">
        <v>20</v>
      </c>
      <c r="N110" s="285" t="s">
        <v>348</v>
      </c>
      <c r="O110" s="285" t="s">
        <v>349</v>
      </c>
      <c r="P110" s="29" t="s">
        <v>31</v>
      </c>
      <c r="Q110" s="72">
        <v>13.002000000000001</v>
      </c>
      <c r="R110" s="272">
        <f t="shared" si="40"/>
        <v>43365</v>
      </c>
    </row>
    <row r="111" spans="13:18" x14ac:dyDescent="0.3">
      <c r="M111" s="29" t="s">
        <v>20</v>
      </c>
      <c r="N111" s="285" t="s">
        <v>82</v>
      </c>
      <c r="O111" s="285" t="s">
        <v>346</v>
      </c>
      <c r="P111" s="29" t="s">
        <v>347</v>
      </c>
      <c r="Q111" s="72">
        <v>13.839</v>
      </c>
      <c r="R111" s="272">
        <f t="shared" si="40"/>
        <v>43365</v>
      </c>
    </row>
    <row r="112" spans="13:18" x14ac:dyDescent="0.3">
      <c r="M112" s="29" t="s">
        <v>20</v>
      </c>
      <c r="N112" s="285" t="s">
        <v>362</v>
      </c>
      <c r="O112" s="285" t="s">
        <v>371</v>
      </c>
      <c r="P112" s="29" t="s">
        <v>384</v>
      </c>
      <c r="Q112" s="72">
        <v>12.657999999999999</v>
      </c>
      <c r="R112" s="272">
        <f t="shared" si="40"/>
        <v>43365</v>
      </c>
    </row>
    <row r="113" spans="13:18" x14ac:dyDescent="0.3">
      <c r="M113" s="29" t="s">
        <v>20</v>
      </c>
      <c r="N113" s="285" t="s">
        <v>66</v>
      </c>
      <c r="O113" s="285" t="s">
        <v>268</v>
      </c>
      <c r="P113" s="29" t="s">
        <v>14</v>
      </c>
      <c r="Q113" s="72">
        <v>12.782999999999999</v>
      </c>
      <c r="R113" s="272">
        <f t="shared" si="40"/>
        <v>43365</v>
      </c>
    </row>
    <row r="114" spans="13:18" x14ac:dyDescent="0.3">
      <c r="M114" s="29" t="s">
        <v>4</v>
      </c>
      <c r="N114" s="285" t="s">
        <v>80</v>
      </c>
      <c r="O114" s="285" t="s">
        <v>57</v>
      </c>
      <c r="P114" s="29" t="s">
        <v>9</v>
      </c>
      <c r="Q114" s="72">
        <v>13.276999999999999</v>
      </c>
      <c r="R114" s="272">
        <f t="shared" si="40"/>
        <v>43365</v>
      </c>
    </row>
    <row r="115" spans="13:18" x14ac:dyDescent="0.3">
      <c r="M115" s="29" t="s">
        <v>4</v>
      </c>
      <c r="N115" s="285" t="s">
        <v>391</v>
      </c>
      <c r="O115" s="285" t="s">
        <v>392</v>
      </c>
      <c r="P115" s="29" t="s">
        <v>393</v>
      </c>
      <c r="Q115" s="72">
        <v>13.659000000000001</v>
      </c>
      <c r="R115" s="272">
        <f t="shared" si="40"/>
        <v>43365</v>
      </c>
    </row>
    <row r="116" spans="13:18" x14ac:dyDescent="0.3">
      <c r="M116" s="29" t="s">
        <v>4</v>
      </c>
      <c r="N116" s="285" t="s">
        <v>64</v>
      </c>
      <c r="O116" s="285" t="s">
        <v>42</v>
      </c>
      <c r="P116" s="29" t="s">
        <v>8</v>
      </c>
      <c r="Q116" s="72">
        <v>13.817</v>
      </c>
      <c r="R116" s="272">
        <f t="shared" si="40"/>
        <v>43365</v>
      </c>
    </row>
    <row r="117" spans="13:18" x14ac:dyDescent="0.3">
      <c r="M117" s="29" t="s">
        <v>4</v>
      </c>
      <c r="N117" s="285" t="s">
        <v>79</v>
      </c>
      <c r="O117" s="285" t="s">
        <v>56</v>
      </c>
      <c r="P117" s="29" t="s">
        <v>31</v>
      </c>
      <c r="Q117" s="72">
        <v>14.381</v>
      </c>
      <c r="R117" s="272">
        <f t="shared" si="40"/>
        <v>43365</v>
      </c>
    </row>
    <row r="118" spans="13:18" x14ac:dyDescent="0.3">
      <c r="M118" s="29" t="s">
        <v>4</v>
      </c>
      <c r="N118" s="285" t="s">
        <v>375</v>
      </c>
      <c r="O118" s="285" t="s">
        <v>376</v>
      </c>
      <c r="P118" s="29" t="s">
        <v>377</v>
      </c>
      <c r="Q118" s="72">
        <v>14.403</v>
      </c>
      <c r="R118" s="272">
        <f t="shared" si="40"/>
        <v>43365</v>
      </c>
    </row>
    <row r="119" spans="13:18" x14ac:dyDescent="0.3">
      <c r="M119" s="29" t="s">
        <v>93</v>
      </c>
      <c r="N119" s="285" t="s">
        <v>71</v>
      </c>
      <c r="O119" s="285" t="s">
        <v>49</v>
      </c>
      <c r="P119" s="29" t="s">
        <v>94</v>
      </c>
      <c r="Q119" s="72">
        <v>12.991</v>
      </c>
      <c r="R119" s="272">
        <f t="shared" si="40"/>
        <v>43365</v>
      </c>
    </row>
    <row r="120" spans="13:18" x14ac:dyDescent="0.3">
      <c r="M120" s="29" t="s">
        <v>84</v>
      </c>
      <c r="N120" s="285" t="s">
        <v>352</v>
      </c>
      <c r="O120" s="285" t="s">
        <v>353</v>
      </c>
      <c r="P120" s="29" t="s">
        <v>354</v>
      </c>
      <c r="Q120" s="72">
        <v>16.375</v>
      </c>
      <c r="R120" s="272">
        <f t="shared" si="40"/>
        <v>43365</v>
      </c>
    </row>
    <row r="121" spans="13:18" x14ac:dyDescent="0.3">
      <c r="M121" s="29" t="s">
        <v>5</v>
      </c>
      <c r="N121" s="285" t="s">
        <v>269</v>
      </c>
      <c r="O121" s="285" t="s">
        <v>43</v>
      </c>
      <c r="P121" s="29" t="s">
        <v>30</v>
      </c>
      <c r="Q121" s="72">
        <v>11.317</v>
      </c>
      <c r="R121" s="272">
        <f t="shared" si="40"/>
        <v>43365</v>
      </c>
    </row>
    <row r="122" spans="13:18" x14ac:dyDescent="0.3">
      <c r="M122" s="29" t="s">
        <v>6</v>
      </c>
      <c r="N122" s="285" t="s">
        <v>281</v>
      </c>
      <c r="O122" s="285" t="s">
        <v>285</v>
      </c>
      <c r="P122" s="29" t="s">
        <v>286</v>
      </c>
      <c r="Q122" s="72">
        <v>14.441000000000001</v>
      </c>
      <c r="R122" s="272">
        <f t="shared" si="40"/>
        <v>43365</v>
      </c>
    </row>
    <row r="123" spans="13:18" x14ac:dyDescent="0.3">
      <c r="M123" s="29" t="s">
        <v>2</v>
      </c>
      <c r="N123" s="285" t="s">
        <v>67</v>
      </c>
      <c r="O123" s="285" t="s">
        <v>45</v>
      </c>
      <c r="P123" s="29" t="s">
        <v>15</v>
      </c>
      <c r="Q123" s="72">
        <v>10.528</v>
      </c>
      <c r="R123" s="272">
        <f t="shared" si="40"/>
        <v>43365</v>
      </c>
    </row>
    <row r="124" spans="13:18" x14ac:dyDescent="0.3">
      <c r="M124" s="29" t="s">
        <v>99</v>
      </c>
      <c r="N124" s="285" t="s">
        <v>397</v>
      </c>
      <c r="O124" s="285" t="s">
        <v>398</v>
      </c>
      <c r="P124" s="29" t="s">
        <v>21</v>
      </c>
      <c r="Q124" s="72">
        <v>9.3759999999999994</v>
      </c>
      <c r="R124" s="272">
        <f t="shared" si="40"/>
        <v>43365</v>
      </c>
    </row>
    <row r="125" spans="13:18" x14ac:dyDescent="0.3">
      <c r="M125" s="29" t="s">
        <v>120</v>
      </c>
      <c r="N125" s="285" t="s">
        <v>290</v>
      </c>
      <c r="O125" s="285" t="s">
        <v>341</v>
      </c>
      <c r="P125" s="29" t="s">
        <v>21</v>
      </c>
      <c r="Q125" s="72">
        <v>9.4610000000000003</v>
      </c>
      <c r="R125" s="272">
        <f t="shared" si="40"/>
        <v>43365</v>
      </c>
    </row>
    <row r="126" spans="13:18" x14ac:dyDescent="0.3">
      <c r="M126" s="29" t="s">
        <v>120</v>
      </c>
      <c r="N126" s="285" t="s">
        <v>367</v>
      </c>
      <c r="O126" s="285" t="s">
        <v>368</v>
      </c>
      <c r="P126" s="29" t="s">
        <v>369</v>
      </c>
      <c r="Q126" s="72">
        <v>9.6720000000000006</v>
      </c>
      <c r="R126" s="272">
        <f t="shared" si="40"/>
        <v>43365</v>
      </c>
    </row>
    <row r="127" spans="13:18" x14ac:dyDescent="0.3">
      <c r="M127" s="29" t="s">
        <v>86</v>
      </c>
      <c r="N127" s="285" t="s">
        <v>89</v>
      </c>
      <c r="O127" s="285" t="s">
        <v>41</v>
      </c>
      <c r="P127" s="29" t="s">
        <v>11</v>
      </c>
      <c r="Q127" s="72">
        <v>9.8719999999999999</v>
      </c>
      <c r="R127" s="272">
        <f t="shared" si="40"/>
        <v>43365</v>
      </c>
    </row>
    <row r="128" spans="13:18" x14ac:dyDescent="0.3">
      <c r="M128" s="29" t="s">
        <v>120</v>
      </c>
      <c r="N128" s="285" t="s">
        <v>63</v>
      </c>
      <c r="O128" s="285" t="s">
        <v>41</v>
      </c>
      <c r="P128" s="29" t="s">
        <v>11</v>
      </c>
      <c r="Q128" s="72">
        <v>9.891</v>
      </c>
      <c r="R128" s="272">
        <f t="shared" si="40"/>
        <v>43365</v>
      </c>
    </row>
    <row r="129" spans="13:18" x14ac:dyDescent="0.3">
      <c r="M129" s="29" t="s">
        <v>120</v>
      </c>
      <c r="N129" s="285" t="s">
        <v>367</v>
      </c>
      <c r="O129" s="285" t="s">
        <v>368</v>
      </c>
      <c r="P129" s="29" t="s">
        <v>11</v>
      </c>
      <c r="Q129" s="72">
        <v>10.057</v>
      </c>
      <c r="R129" s="272">
        <f t="shared" si="40"/>
        <v>43365</v>
      </c>
    </row>
    <row r="130" spans="13:18" x14ac:dyDescent="0.3">
      <c r="M130" s="29" t="s">
        <v>120</v>
      </c>
      <c r="N130" s="285" t="s">
        <v>378</v>
      </c>
      <c r="O130" s="285" t="s">
        <v>379</v>
      </c>
      <c r="P130" s="29" t="s">
        <v>380</v>
      </c>
      <c r="Q130" s="72">
        <v>10.367000000000001</v>
      </c>
      <c r="R130" s="272">
        <f t="shared" si="40"/>
        <v>43365</v>
      </c>
    </row>
  </sheetData>
  <mergeCells count="1">
    <mergeCell ref="J1:AI1"/>
  </mergeCells>
  <conditionalFormatting sqref="U3:U11 U13:U15 U17:U23 U25:U28 U38:U42">
    <cfRule type="cellIs" dxfId="14" priority="50" operator="greaterThan">
      <formula>1%</formula>
    </cfRule>
  </conditionalFormatting>
  <conditionalFormatting sqref="V3:V11 V13:V15 V17:V23 V25:V28 V38:V42">
    <cfRule type="cellIs" dxfId="13" priority="49" operator="equal">
      <formula>"DNF"</formula>
    </cfRule>
  </conditionalFormatting>
  <conditionalFormatting sqref="V46 V48 V52 V50 V56:V61">
    <cfRule type="cellIs" dxfId="12" priority="43" operator="equal">
      <formula>"DNF"</formula>
    </cfRule>
  </conditionalFormatting>
  <conditionalFormatting sqref="U46 U48 U52 U50 U56:U61">
    <cfRule type="cellIs" dxfId="11" priority="44" operator="greaterThan">
      <formula>1%</formula>
    </cfRule>
  </conditionalFormatting>
  <conditionalFormatting sqref="U30:U36">
    <cfRule type="cellIs" dxfId="10" priority="46" operator="greaterThan">
      <formula>1%</formula>
    </cfRule>
  </conditionalFormatting>
  <conditionalFormatting sqref="V30:V36">
    <cfRule type="cellIs" dxfId="9" priority="45" operator="equal">
      <formula>"DNF"</formula>
    </cfRule>
  </conditionalFormatting>
  <conditionalFormatting sqref="V54">
    <cfRule type="cellIs" dxfId="8" priority="14" operator="equal">
      <formula>"DNF"</formula>
    </cfRule>
  </conditionalFormatting>
  <conditionalFormatting sqref="V44">
    <cfRule type="cellIs" dxfId="7" priority="16" operator="equal">
      <formula>"DNF"</formula>
    </cfRule>
  </conditionalFormatting>
  <conditionalFormatting sqref="U44">
    <cfRule type="cellIs" dxfId="6" priority="17" operator="greaterThan">
      <formula>1%</formula>
    </cfRule>
  </conditionalFormatting>
  <conditionalFormatting sqref="U54">
    <cfRule type="cellIs" dxfId="5" priority="15" operator="greaterThan">
      <formula>1%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zoomScale="115" zoomScaleNormal="115" zoomScalePageLayoutView="55" workbookViewId="0">
      <selection activeCell="K36" sqref="K36"/>
    </sheetView>
  </sheetViews>
  <sheetFormatPr defaultRowHeight="14.4" x14ac:dyDescent="0.3"/>
  <cols>
    <col min="1" max="1" width="5.109375" customWidth="1"/>
    <col min="2" max="2" width="23.6640625" customWidth="1"/>
    <col min="3" max="3" width="14.5546875" style="1" customWidth="1"/>
    <col min="4" max="4" width="14.109375" style="1" bestFit="1" customWidth="1"/>
    <col min="5" max="5" width="9" style="1" customWidth="1"/>
    <col min="6" max="6" width="8.33203125" bestFit="1" customWidth="1"/>
    <col min="7" max="12" width="15.6640625" style="1" customWidth="1"/>
    <col min="13" max="13" width="15.6640625" customWidth="1"/>
    <col min="15" max="15" width="2.33203125" bestFit="1" customWidth="1"/>
    <col min="16" max="16" width="3.44140625" bestFit="1" customWidth="1"/>
    <col min="17" max="17" width="4.33203125" customWidth="1"/>
    <col min="18" max="18" width="10.109375" bestFit="1" customWidth="1"/>
    <col min="19" max="19" width="3.44140625" bestFit="1" customWidth="1"/>
  </cols>
  <sheetData>
    <row r="1" spans="1:19" ht="27" customHeight="1" x14ac:dyDescent="0.3">
      <c r="A1" s="45"/>
      <c r="B1" s="45"/>
      <c r="C1" s="193"/>
      <c r="D1" s="193"/>
      <c r="E1" s="367" t="s">
        <v>356</v>
      </c>
      <c r="F1" s="367"/>
      <c r="G1" s="367"/>
      <c r="H1" s="367"/>
      <c r="I1" s="367"/>
      <c r="J1" s="367"/>
      <c r="K1" s="367"/>
      <c r="L1" s="367"/>
      <c r="M1" s="367"/>
      <c r="N1" s="45"/>
      <c r="O1" s="45"/>
    </row>
    <row r="2" spans="1:19" ht="20.25" customHeight="1" thickBot="1" x14ac:dyDescent="0.35">
      <c r="A2" s="45"/>
      <c r="B2" s="45"/>
      <c r="C2" s="193"/>
      <c r="D2" s="193"/>
      <c r="E2" s="367"/>
      <c r="F2" s="367"/>
      <c r="G2" s="367"/>
      <c r="H2" s="367"/>
      <c r="I2" s="367"/>
      <c r="J2" s="367"/>
      <c r="K2" s="367"/>
      <c r="L2" s="367"/>
      <c r="M2" s="367"/>
      <c r="N2" s="45"/>
      <c r="O2" s="45"/>
    </row>
    <row r="3" spans="1:19" x14ac:dyDescent="0.3">
      <c r="G3" s="47" t="s">
        <v>135</v>
      </c>
      <c r="H3" s="47" t="s">
        <v>135</v>
      </c>
      <c r="I3" s="47" t="s">
        <v>135</v>
      </c>
      <c r="J3" s="47" t="s">
        <v>135</v>
      </c>
      <c r="K3" s="47" t="s">
        <v>135</v>
      </c>
      <c r="L3" s="48" t="s">
        <v>135</v>
      </c>
      <c r="M3" s="368" t="s">
        <v>136</v>
      </c>
    </row>
    <row r="4" spans="1:19" ht="15" thickBot="1" x14ac:dyDescent="0.35">
      <c r="G4" s="49">
        <v>42797</v>
      </c>
      <c r="H4" s="49">
        <v>42867</v>
      </c>
      <c r="I4" s="49">
        <v>42944</v>
      </c>
      <c r="J4" s="49">
        <v>43000</v>
      </c>
      <c r="K4" s="49">
        <v>43042</v>
      </c>
      <c r="L4" s="49">
        <v>43084</v>
      </c>
      <c r="M4" s="369"/>
    </row>
    <row r="5" spans="1:19" s="33" customFormat="1" ht="29.4" thickBot="1" x14ac:dyDescent="0.35">
      <c r="A5" s="50" t="s">
        <v>137</v>
      </c>
      <c r="B5" s="51" t="s">
        <v>138</v>
      </c>
      <c r="C5" s="52" t="s">
        <v>139</v>
      </c>
      <c r="D5" s="52" t="s">
        <v>140</v>
      </c>
      <c r="E5" s="52" t="s">
        <v>35</v>
      </c>
      <c r="F5" s="53" t="s">
        <v>141</v>
      </c>
      <c r="G5" s="54">
        <v>1</v>
      </c>
      <c r="H5" s="54">
        <v>2</v>
      </c>
      <c r="I5" s="54">
        <v>3</v>
      </c>
      <c r="J5" s="54">
        <v>4</v>
      </c>
      <c r="K5" s="54">
        <v>5</v>
      </c>
      <c r="L5" s="93">
        <v>6</v>
      </c>
      <c r="M5" s="370"/>
      <c r="N5" s="32"/>
      <c r="O5" s="32"/>
      <c r="R5" s="299" t="s">
        <v>35</v>
      </c>
      <c r="S5" s="300" t="s">
        <v>173</v>
      </c>
    </row>
    <row r="6" spans="1:19" x14ac:dyDescent="0.3">
      <c r="A6" s="304">
        <v>1</v>
      </c>
      <c r="B6" s="191" t="s">
        <v>309</v>
      </c>
      <c r="C6" s="372">
        <v>12943</v>
      </c>
      <c r="D6" s="192">
        <v>36</v>
      </c>
      <c r="E6" s="192" t="s">
        <v>7</v>
      </c>
      <c r="F6" s="305" t="s">
        <v>152</v>
      </c>
      <c r="G6" s="60">
        <v>10</v>
      </c>
      <c r="H6" s="60">
        <v>10</v>
      </c>
      <c r="I6" s="60">
        <v>10</v>
      </c>
      <c r="J6" s="60">
        <v>10</v>
      </c>
      <c r="K6" s="60">
        <v>10</v>
      </c>
      <c r="L6" s="60">
        <v>0</v>
      </c>
      <c r="M6" s="306">
        <v>50</v>
      </c>
      <c r="N6" s="1"/>
      <c r="O6" s="32"/>
      <c r="R6" s="88" t="s">
        <v>1</v>
      </c>
      <c r="S6" s="298">
        <f>COUNTIF($E$6:$E$73,R6)</f>
        <v>9</v>
      </c>
    </row>
    <row r="7" spans="1:19" x14ac:dyDescent="0.3">
      <c r="A7" s="56">
        <v>2</v>
      </c>
      <c r="B7" s="57" t="s">
        <v>318</v>
      </c>
      <c r="C7" s="373">
        <v>8114</v>
      </c>
      <c r="D7" s="58">
        <v>25</v>
      </c>
      <c r="E7" s="58" t="s">
        <v>5</v>
      </c>
      <c r="F7" s="59" t="s">
        <v>152</v>
      </c>
      <c r="G7" s="61">
        <v>10</v>
      </c>
      <c r="H7" s="61">
        <v>10</v>
      </c>
      <c r="I7" s="61">
        <v>10</v>
      </c>
      <c r="J7" s="61">
        <v>10</v>
      </c>
      <c r="K7" s="61">
        <v>10</v>
      </c>
      <c r="L7" s="61">
        <v>0</v>
      </c>
      <c r="M7" s="62">
        <v>50</v>
      </c>
      <c r="N7" s="1"/>
      <c r="O7" s="32"/>
      <c r="R7" s="87" t="s">
        <v>0</v>
      </c>
      <c r="S7" s="298">
        <f>COUNTIF($E$6:$E$73,R7)</f>
        <v>4</v>
      </c>
    </row>
    <row r="8" spans="1:19" x14ac:dyDescent="0.3">
      <c r="A8" s="56">
        <v>3</v>
      </c>
      <c r="B8" s="57" t="s">
        <v>327</v>
      </c>
      <c r="C8" s="373">
        <v>11792</v>
      </c>
      <c r="D8" s="58">
        <v>14</v>
      </c>
      <c r="E8" s="58" t="s">
        <v>86</v>
      </c>
      <c r="F8" s="59" t="s">
        <v>152</v>
      </c>
      <c r="G8" s="61">
        <v>10</v>
      </c>
      <c r="H8" s="61">
        <v>9</v>
      </c>
      <c r="I8" s="61">
        <v>9</v>
      </c>
      <c r="J8" s="61">
        <v>9</v>
      </c>
      <c r="K8" s="61">
        <v>10</v>
      </c>
      <c r="L8" s="61">
        <v>0</v>
      </c>
      <c r="M8" s="62">
        <v>47</v>
      </c>
      <c r="N8" s="1"/>
      <c r="O8" s="32"/>
      <c r="R8" s="87" t="s">
        <v>127</v>
      </c>
      <c r="S8" s="298">
        <f>COUNTIF($E$6:$E$73,R8)</f>
        <v>0</v>
      </c>
    </row>
    <row r="9" spans="1:19" x14ac:dyDescent="0.3">
      <c r="A9" s="56">
        <v>4</v>
      </c>
      <c r="B9" s="57" t="s">
        <v>310</v>
      </c>
      <c r="C9" s="373">
        <v>7753</v>
      </c>
      <c r="D9" s="58">
        <v>23</v>
      </c>
      <c r="E9" s="58" t="s">
        <v>4</v>
      </c>
      <c r="F9" s="59" t="s">
        <v>152</v>
      </c>
      <c r="G9" s="61">
        <v>9</v>
      </c>
      <c r="H9" s="61">
        <v>9</v>
      </c>
      <c r="I9" s="61">
        <v>9</v>
      </c>
      <c r="J9" s="61">
        <v>9</v>
      </c>
      <c r="K9" s="61">
        <v>9</v>
      </c>
      <c r="L9" s="61">
        <v>0</v>
      </c>
      <c r="M9" s="62">
        <v>45</v>
      </c>
      <c r="N9" s="1"/>
      <c r="O9" s="32"/>
      <c r="R9" s="87" t="s">
        <v>7</v>
      </c>
      <c r="S9" s="298">
        <f>COUNTIF($E$6:$E$73,R9)</f>
        <v>1</v>
      </c>
    </row>
    <row r="10" spans="1:19" x14ac:dyDescent="0.3">
      <c r="A10" s="56">
        <v>5</v>
      </c>
      <c r="B10" s="57" t="s">
        <v>158</v>
      </c>
      <c r="C10" s="373">
        <v>7724</v>
      </c>
      <c r="D10" s="58">
        <v>42</v>
      </c>
      <c r="E10" s="58" t="s">
        <v>20</v>
      </c>
      <c r="F10" s="59" t="s">
        <v>152</v>
      </c>
      <c r="G10" s="61">
        <v>10</v>
      </c>
      <c r="H10" s="61">
        <v>9</v>
      </c>
      <c r="I10" s="61">
        <v>9</v>
      </c>
      <c r="J10" s="61">
        <v>8</v>
      </c>
      <c r="K10" s="61">
        <v>9</v>
      </c>
      <c r="L10" s="61">
        <v>0</v>
      </c>
      <c r="M10" s="62">
        <v>45</v>
      </c>
      <c r="N10" s="1"/>
      <c r="O10" s="32"/>
      <c r="R10" s="87" t="s">
        <v>129</v>
      </c>
      <c r="S10" s="298">
        <f>COUNTIF($E$6:$E$73,R10)</f>
        <v>0</v>
      </c>
    </row>
    <row r="11" spans="1:19" x14ac:dyDescent="0.3">
      <c r="A11" s="56">
        <v>6</v>
      </c>
      <c r="B11" s="57" t="s">
        <v>155</v>
      </c>
      <c r="C11" s="373">
        <v>12949</v>
      </c>
      <c r="D11" s="58">
        <v>44</v>
      </c>
      <c r="E11" s="58" t="s">
        <v>1</v>
      </c>
      <c r="F11" s="59" t="s">
        <v>152</v>
      </c>
      <c r="G11" s="61">
        <v>8</v>
      </c>
      <c r="H11" s="61">
        <v>9</v>
      </c>
      <c r="I11" s="61">
        <v>9</v>
      </c>
      <c r="J11" s="61">
        <v>10</v>
      </c>
      <c r="K11" s="61">
        <v>8</v>
      </c>
      <c r="L11" s="61">
        <v>0</v>
      </c>
      <c r="M11" s="62">
        <v>44</v>
      </c>
      <c r="N11" s="1"/>
      <c r="O11" s="32"/>
      <c r="R11" s="87" t="s">
        <v>128</v>
      </c>
      <c r="S11" s="298">
        <f>COUNTIF($E$6:$E$73,R11)</f>
        <v>0</v>
      </c>
    </row>
    <row r="12" spans="1:19" x14ac:dyDescent="0.3">
      <c r="A12" s="56">
        <v>7</v>
      </c>
      <c r="B12" s="57" t="s">
        <v>159</v>
      </c>
      <c r="C12" s="373">
        <v>10535</v>
      </c>
      <c r="D12" s="58">
        <v>43</v>
      </c>
      <c r="E12" s="58" t="s">
        <v>93</v>
      </c>
      <c r="F12" s="59" t="s">
        <v>152</v>
      </c>
      <c r="G12" s="61">
        <v>10</v>
      </c>
      <c r="H12" s="61">
        <v>10</v>
      </c>
      <c r="I12" s="61">
        <v>10</v>
      </c>
      <c r="J12" s="61">
        <v>0</v>
      </c>
      <c r="K12" s="61">
        <v>9</v>
      </c>
      <c r="L12" s="61">
        <v>0</v>
      </c>
      <c r="M12" s="62">
        <v>39</v>
      </c>
      <c r="N12" s="1"/>
      <c r="O12" s="32"/>
      <c r="R12" s="87" t="s">
        <v>4</v>
      </c>
      <c r="S12" s="298">
        <f>COUNTIF($E$6:$E$73,R12)</f>
        <v>5</v>
      </c>
    </row>
    <row r="13" spans="1:19" x14ac:dyDescent="0.3">
      <c r="A13" s="56">
        <v>8</v>
      </c>
      <c r="B13" s="57" t="s">
        <v>162</v>
      </c>
      <c r="C13" s="373">
        <v>7682</v>
      </c>
      <c r="D13" s="58">
        <v>113</v>
      </c>
      <c r="E13" s="58" t="s">
        <v>23</v>
      </c>
      <c r="F13" s="59" t="s">
        <v>152</v>
      </c>
      <c r="G13" s="61">
        <v>10</v>
      </c>
      <c r="H13" s="61">
        <v>10</v>
      </c>
      <c r="I13" s="61">
        <v>0</v>
      </c>
      <c r="J13" s="61">
        <v>10</v>
      </c>
      <c r="K13" s="61">
        <v>9</v>
      </c>
      <c r="L13" s="61">
        <v>0</v>
      </c>
      <c r="M13" s="62">
        <v>39</v>
      </c>
      <c r="N13" s="1"/>
      <c r="O13" s="32"/>
      <c r="R13" s="87" t="s">
        <v>20</v>
      </c>
      <c r="S13" s="298">
        <f>COUNTIF($E$6:$E$73,R13)</f>
        <v>12</v>
      </c>
    </row>
    <row r="14" spans="1:19" x14ac:dyDescent="0.3">
      <c r="A14" s="56">
        <v>9</v>
      </c>
      <c r="B14" s="57" t="s">
        <v>316</v>
      </c>
      <c r="C14" s="373">
        <v>7716</v>
      </c>
      <c r="D14" s="58">
        <v>40</v>
      </c>
      <c r="E14" s="58" t="s">
        <v>93</v>
      </c>
      <c r="F14" s="59" t="s">
        <v>152</v>
      </c>
      <c r="G14" s="61">
        <v>9</v>
      </c>
      <c r="H14" s="61">
        <v>0</v>
      </c>
      <c r="I14" s="61">
        <v>9</v>
      </c>
      <c r="J14" s="61">
        <v>10</v>
      </c>
      <c r="K14" s="61">
        <v>10</v>
      </c>
      <c r="L14" s="61">
        <v>0</v>
      </c>
      <c r="M14" s="62">
        <v>38</v>
      </c>
      <c r="N14" s="1"/>
      <c r="O14" s="32"/>
      <c r="R14" s="87" t="s">
        <v>134</v>
      </c>
      <c r="S14" s="298">
        <f>COUNTIF($E$6:$E$73,R14)</f>
        <v>0</v>
      </c>
    </row>
    <row r="15" spans="1:19" x14ac:dyDescent="0.3">
      <c r="A15" s="56">
        <v>10</v>
      </c>
      <c r="B15" s="57" t="s">
        <v>305</v>
      </c>
      <c r="C15" s="373">
        <v>17568</v>
      </c>
      <c r="D15" s="58">
        <v>214</v>
      </c>
      <c r="E15" s="58" t="s">
        <v>1</v>
      </c>
      <c r="F15" s="59" t="s">
        <v>152</v>
      </c>
      <c r="G15" s="61">
        <v>0</v>
      </c>
      <c r="H15" s="61">
        <v>8</v>
      </c>
      <c r="I15" s="61">
        <v>10</v>
      </c>
      <c r="J15" s="61">
        <v>9</v>
      </c>
      <c r="K15" s="61">
        <v>9</v>
      </c>
      <c r="L15" s="61">
        <v>0</v>
      </c>
      <c r="M15" s="62">
        <v>36</v>
      </c>
      <c r="N15" s="1"/>
      <c r="O15" s="32"/>
      <c r="R15" s="87" t="s">
        <v>93</v>
      </c>
      <c r="S15" s="298">
        <f>COUNTIF($E$6:$E$73,R15)</f>
        <v>3</v>
      </c>
    </row>
    <row r="16" spans="1:19" x14ac:dyDescent="0.3">
      <c r="A16" s="56">
        <v>11</v>
      </c>
      <c r="B16" s="57" t="s">
        <v>154</v>
      </c>
      <c r="C16" s="373">
        <v>12951</v>
      </c>
      <c r="D16" s="58">
        <v>45</v>
      </c>
      <c r="E16" s="58" t="s">
        <v>1</v>
      </c>
      <c r="F16" s="59" t="s">
        <v>152</v>
      </c>
      <c r="G16" s="61">
        <v>10</v>
      </c>
      <c r="H16" s="61">
        <v>10</v>
      </c>
      <c r="I16" s="61">
        <v>0</v>
      </c>
      <c r="J16" s="61">
        <v>0</v>
      </c>
      <c r="K16" s="61">
        <v>10</v>
      </c>
      <c r="L16" s="61">
        <v>0</v>
      </c>
      <c r="M16" s="62">
        <v>30</v>
      </c>
      <c r="N16" s="1"/>
      <c r="O16" s="32"/>
      <c r="R16" s="87" t="s">
        <v>5</v>
      </c>
      <c r="S16" s="298">
        <f>COUNTIF($E$6:$E$73,R16)</f>
        <v>3</v>
      </c>
    </row>
    <row r="17" spans="1:19" x14ac:dyDescent="0.3">
      <c r="A17" s="56">
        <v>12</v>
      </c>
      <c r="B17" s="57" t="s">
        <v>323</v>
      </c>
      <c r="C17" s="373">
        <v>11683</v>
      </c>
      <c r="D17" s="58">
        <v>131</v>
      </c>
      <c r="E17" s="58" t="s">
        <v>131</v>
      </c>
      <c r="F17" s="59" t="s">
        <v>152</v>
      </c>
      <c r="G17" s="61">
        <v>10</v>
      </c>
      <c r="H17" s="61">
        <v>10</v>
      </c>
      <c r="I17" s="61">
        <v>0</v>
      </c>
      <c r="J17" s="61">
        <v>0</v>
      </c>
      <c r="K17" s="61">
        <v>10</v>
      </c>
      <c r="L17" s="61">
        <v>0</v>
      </c>
      <c r="M17" s="62">
        <v>30</v>
      </c>
      <c r="N17" s="1"/>
      <c r="O17" s="32"/>
      <c r="R17" s="87" t="s">
        <v>3</v>
      </c>
      <c r="S17" s="298">
        <f>COUNTIF($E$6:$E$73,R17)</f>
        <v>1</v>
      </c>
    </row>
    <row r="18" spans="1:19" x14ac:dyDescent="0.3">
      <c r="A18" s="56">
        <v>13</v>
      </c>
      <c r="B18" s="57" t="s">
        <v>399</v>
      </c>
      <c r="C18" s="373">
        <v>7730</v>
      </c>
      <c r="D18" s="58">
        <v>29</v>
      </c>
      <c r="E18" s="58" t="s">
        <v>2</v>
      </c>
      <c r="F18" s="59" t="s">
        <v>152</v>
      </c>
      <c r="G18" s="61">
        <v>10</v>
      </c>
      <c r="H18" s="61">
        <v>0</v>
      </c>
      <c r="I18" s="61">
        <v>10</v>
      </c>
      <c r="J18" s="61">
        <v>10</v>
      </c>
      <c r="K18" s="61">
        <v>0</v>
      </c>
      <c r="L18" s="61">
        <v>0</v>
      </c>
      <c r="M18" s="62">
        <v>30</v>
      </c>
      <c r="N18" s="1"/>
      <c r="O18" s="32"/>
      <c r="R18" s="87" t="s">
        <v>130</v>
      </c>
      <c r="S18" s="298">
        <f>COUNTIF($E$6:$E$73,R18)</f>
        <v>2</v>
      </c>
    </row>
    <row r="19" spans="1:19" x14ac:dyDescent="0.3">
      <c r="A19" s="56">
        <v>14</v>
      </c>
      <c r="B19" s="57" t="s">
        <v>331</v>
      </c>
      <c r="C19" s="373">
        <v>10563</v>
      </c>
      <c r="D19" s="58">
        <v>54</v>
      </c>
      <c r="E19" s="58" t="s">
        <v>99</v>
      </c>
      <c r="F19" s="59" t="s">
        <v>152</v>
      </c>
      <c r="G19" s="61">
        <v>10</v>
      </c>
      <c r="H19" s="61">
        <v>10</v>
      </c>
      <c r="I19" s="61">
        <v>10</v>
      </c>
      <c r="J19" s="61">
        <v>0</v>
      </c>
      <c r="K19" s="61">
        <v>0</v>
      </c>
      <c r="L19" s="61">
        <v>0</v>
      </c>
      <c r="M19" s="62">
        <v>30</v>
      </c>
      <c r="N19" s="1"/>
      <c r="O19" s="32"/>
      <c r="R19" s="87" t="s">
        <v>6</v>
      </c>
      <c r="S19" s="298">
        <f>COUNTIF($E$6:$E$73,R19)</f>
        <v>4</v>
      </c>
    </row>
    <row r="20" spans="1:19" x14ac:dyDescent="0.3">
      <c r="A20" s="56">
        <v>15</v>
      </c>
      <c r="B20" s="57" t="s">
        <v>163</v>
      </c>
      <c r="C20" s="373">
        <v>7680</v>
      </c>
      <c r="D20" s="58">
        <v>7</v>
      </c>
      <c r="E20" s="58" t="s">
        <v>23</v>
      </c>
      <c r="F20" s="59" t="s">
        <v>152</v>
      </c>
      <c r="G20" s="61">
        <v>9</v>
      </c>
      <c r="H20" s="61">
        <v>0</v>
      </c>
      <c r="I20" s="61">
        <v>0</v>
      </c>
      <c r="J20" s="61">
        <v>9</v>
      </c>
      <c r="K20" s="61">
        <v>10</v>
      </c>
      <c r="L20" s="61">
        <v>0</v>
      </c>
      <c r="M20" s="62">
        <v>28</v>
      </c>
      <c r="N20" s="1"/>
      <c r="O20" s="32"/>
      <c r="R20" s="87" t="s">
        <v>131</v>
      </c>
      <c r="S20" s="298">
        <f>COUNTIF($E$6:$E$73,R20)</f>
        <v>3</v>
      </c>
    </row>
    <row r="21" spans="1:19" x14ac:dyDescent="0.3">
      <c r="A21" s="56">
        <v>16</v>
      </c>
      <c r="B21" s="57" t="s">
        <v>302</v>
      </c>
      <c r="C21" s="373">
        <v>12945</v>
      </c>
      <c r="D21" s="58">
        <v>37</v>
      </c>
      <c r="E21" s="58" t="s">
        <v>1</v>
      </c>
      <c r="F21" s="59" t="s">
        <v>152</v>
      </c>
      <c r="G21" s="135">
        <v>7</v>
      </c>
      <c r="H21" s="135">
        <v>6</v>
      </c>
      <c r="I21" s="135">
        <v>8</v>
      </c>
      <c r="J21" s="135">
        <v>0</v>
      </c>
      <c r="K21" s="135">
        <v>6</v>
      </c>
      <c r="L21" s="135">
        <v>0</v>
      </c>
      <c r="M21" s="62">
        <v>27</v>
      </c>
      <c r="N21" s="1"/>
      <c r="O21" s="32"/>
      <c r="R21" s="87" t="s">
        <v>23</v>
      </c>
      <c r="S21" s="298">
        <f>COUNTIF($E$6:$E$73,R21)</f>
        <v>5</v>
      </c>
    </row>
    <row r="22" spans="1:19" x14ac:dyDescent="0.3">
      <c r="A22" s="56">
        <v>17</v>
      </c>
      <c r="B22" s="57" t="s">
        <v>298</v>
      </c>
      <c r="C22" s="373">
        <v>7706</v>
      </c>
      <c r="D22" s="58">
        <v>13</v>
      </c>
      <c r="E22" s="58" t="s">
        <v>0</v>
      </c>
      <c r="F22" s="59" t="s">
        <v>152</v>
      </c>
      <c r="G22" s="61">
        <v>10</v>
      </c>
      <c r="H22" s="61">
        <v>8</v>
      </c>
      <c r="I22" s="61">
        <v>9</v>
      </c>
      <c r="J22" s="61">
        <v>0</v>
      </c>
      <c r="K22" s="61">
        <v>0</v>
      </c>
      <c r="L22" s="61">
        <v>0</v>
      </c>
      <c r="M22" s="62">
        <v>27</v>
      </c>
      <c r="N22" s="1"/>
      <c r="O22" s="32"/>
      <c r="R22" s="87" t="s">
        <v>132</v>
      </c>
      <c r="S22" s="298">
        <f>COUNTIF($E$6:$E$73,R22)</f>
        <v>1</v>
      </c>
    </row>
    <row r="23" spans="1:19" x14ac:dyDescent="0.3">
      <c r="A23" s="56">
        <v>18</v>
      </c>
      <c r="B23" s="57" t="s">
        <v>322</v>
      </c>
      <c r="C23" s="373">
        <v>17576</v>
      </c>
      <c r="D23" s="58">
        <v>225</v>
      </c>
      <c r="E23" s="58" t="s">
        <v>6</v>
      </c>
      <c r="F23" s="59" t="s">
        <v>152</v>
      </c>
      <c r="G23" s="61">
        <v>0</v>
      </c>
      <c r="H23" s="61">
        <v>8</v>
      </c>
      <c r="I23" s="61">
        <v>9</v>
      </c>
      <c r="J23" s="61">
        <v>10</v>
      </c>
      <c r="K23" s="61">
        <v>0</v>
      </c>
      <c r="L23" s="61">
        <v>0</v>
      </c>
      <c r="M23" s="62">
        <v>27</v>
      </c>
      <c r="N23" s="1"/>
      <c r="O23" s="32"/>
      <c r="R23" s="87" t="s">
        <v>84</v>
      </c>
      <c r="S23" s="298">
        <f>COUNTIF($E$6:$E$73,R23)</f>
        <v>4</v>
      </c>
    </row>
    <row r="24" spans="1:19" x14ac:dyDescent="0.3">
      <c r="A24" s="56">
        <v>19</v>
      </c>
      <c r="B24" s="57" t="s">
        <v>319</v>
      </c>
      <c r="C24" s="373">
        <v>7690</v>
      </c>
      <c r="D24" s="58">
        <v>12</v>
      </c>
      <c r="E24" s="58" t="s">
        <v>131</v>
      </c>
      <c r="F24" s="59" t="s">
        <v>152</v>
      </c>
      <c r="G24" s="61">
        <v>10</v>
      </c>
      <c r="H24" s="61">
        <v>10</v>
      </c>
      <c r="I24" s="61">
        <v>7</v>
      </c>
      <c r="J24" s="61">
        <v>0</v>
      </c>
      <c r="K24" s="61">
        <v>0</v>
      </c>
      <c r="L24" s="61">
        <v>0</v>
      </c>
      <c r="M24" s="62">
        <v>27</v>
      </c>
      <c r="N24" s="1"/>
      <c r="O24" s="32"/>
      <c r="R24" s="87" t="s">
        <v>133</v>
      </c>
      <c r="S24" s="298">
        <f>COUNTIF($E$6:$E$73,R24)</f>
        <v>0</v>
      </c>
    </row>
    <row r="25" spans="1:19" x14ac:dyDescent="0.3">
      <c r="A25" s="56">
        <v>20</v>
      </c>
      <c r="B25" s="57" t="s">
        <v>326</v>
      </c>
      <c r="C25" s="373">
        <v>15899</v>
      </c>
      <c r="D25" s="58">
        <v>104</v>
      </c>
      <c r="E25" s="58" t="s">
        <v>86</v>
      </c>
      <c r="F25" s="59" t="s">
        <v>152</v>
      </c>
      <c r="G25" s="61">
        <v>9</v>
      </c>
      <c r="H25" s="61">
        <v>7</v>
      </c>
      <c r="I25" s="61">
        <v>0</v>
      </c>
      <c r="J25" s="61">
        <v>10</v>
      </c>
      <c r="K25" s="61">
        <v>0</v>
      </c>
      <c r="L25" s="61">
        <v>0</v>
      </c>
      <c r="M25" s="62">
        <v>26</v>
      </c>
      <c r="N25" s="1"/>
      <c r="O25" s="32"/>
      <c r="R25" s="87" t="s">
        <v>2</v>
      </c>
      <c r="S25" s="298">
        <f>COUNTIF($E$6:$E$73,R25)</f>
        <v>1</v>
      </c>
    </row>
    <row r="26" spans="1:19" x14ac:dyDescent="0.3">
      <c r="A26" s="56">
        <v>21</v>
      </c>
      <c r="B26" s="57" t="s">
        <v>303</v>
      </c>
      <c r="C26" s="373">
        <v>15985</v>
      </c>
      <c r="D26" s="58">
        <v>95</v>
      </c>
      <c r="E26" s="58" t="s">
        <v>1</v>
      </c>
      <c r="F26" s="59" t="s">
        <v>152</v>
      </c>
      <c r="G26" s="61">
        <v>6</v>
      </c>
      <c r="H26" s="61">
        <v>5</v>
      </c>
      <c r="I26" s="61">
        <v>7</v>
      </c>
      <c r="J26" s="61">
        <v>6</v>
      </c>
      <c r="K26" s="61">
        <v>0</v>
      </c>
      <c r="L26" s="61">
        <v>0</v>
      </c>
      <c r="M26" s="62">
        <v>24</v>
      </c>
      <c r="N26" s="1"/>
      <c r="O26" s="32"/>
      <c r="R26" s="87" t="s">
        <v>88</v>
      </c>
      <c r="S26" s="298">
        <f>COUNTIF($E$6:$E$73,R26)</f>
        <v>1</v>
      </c>
    </row>
    <row r="27" spans="1:19" x14ac:dyDescent="0.3">
      <c r="A27" s="56">
        <v>22</v>
      </c>
      <c r="B27" s="57" t="s">
        <v>306</v>
      </c>
      <c r="C27" s="373">
        <v>17578</v>
      </c>
      <c r="D27" s="58">
        <v>218</v>
      </c>
      <c r="E27" s="58" t="s">
        <v>1</v>
      </c>
      <c r="F27" s="59" t="s">
        <v>152</v>
      </c>
      <c r="G27" s="61">
        <v>0</v>
      </c>
      <c r="H27" s="61">
        <v>7</v>
      </c>
      <c r="I27" s="61">
        <v>0</v>
      </c>
      <c r="J27" s="61">
        <v>8</v>
      </c>
      <c r="K27" s="61">
        <v>7</v>
      </c>
      <c r="L27" s="61">
        <v>0</v>
      </c>
      <c r="M27" s="62">
        <v>22</v>
      </c>
      <c r="N27" s="1"/>
      <c r="O27" s="32"/>
      <c r="R27" s="87" t="s">
        <v>86</v>
      </c>
      <c r="S27" s="298">
        <f>COUNTIF($E$6:$E$73,R27)</f>
        <v>6</v>
      </c>
    </row>
    <row r="28" spans="1:19" ht="15" thickBot="1" x14ac:dyDescent="0.35">
      <c r="A28" s="56">
        <v>23</v>
      </c>
      <c r="B28" s="57" t="s">
        <v>847</v>
      </c>
      <c r="C28" s="373">
        <v>18679</v>
      </c>
      <c r="D28" s="58">
        <v>240</v>
      </c>
      <c r="E28" s="58" t="s">
        <v>20</v>
      </c>
      <c r="F28" s="59" t="s">
        <v>152</v>
      </c>
      <c r="G28" s="61">
        <v>0</v>
      </c>
      <c r="H28" s="61">
        <v>0</v>
      </c>
      <c r="I28" s="61">
        <v>7</v>
      </c>
      <c r="J28" s="61">
        <v>7</v>
      </c>
      <c r="K28" s="61">
        <v>7</v>
      </c>
      <c r="L28" s="61">
        <v>0</v>
      </c>
      <c r="M28" s="62">
        <v>21</v>
      </c>
      <c r="N28" s="1"/>
      <c r="O28" s="32"/>
      <c r="R28" s="297" t="s">
        <v>99</v>
      </c>
      <c r="S28" s="298">
        <f>COUNTIF($E$6:$E$73,R28)</f>
        <v>3</v>
      </c>
    </row>
    <row r="29" spans="1:19" ht="15" thickBot="1" x14ac:dyDescent="0.35">
      <c r="A29" s="56">
        <v>24</v>
      </c>
      <c r="B29" s="57" t="s">
        <v>307</v>
      </c>
      <c r="C29" s="373">
        <v>17582</v>
      </c>
      <c r="D29" s="58">
        <v>226</v>
      </c>
      <c r="E29" s="58" t="s">
        <v>0</v>
      </c>
      <c r="F29" s="59" t="s">
        <v>152</v>
      </c>
      <c r="G29" s="61">
        <v>0</v>
      </c>
      <c r="H29" s="61">
        <v>10</v>
      </c>
      <c r="I29" s="61">
        <v>10</v>
      </c>
      <c r="J29" s="61">
        <v>0</v>
      </c>
      <c r="K29" s="61">
        <v>0</v>
      </c>
      <c r="L29" s="61">
        <v>0</v>
      </c>
      <c r="M29" s="62">
        <v>20</v>
      </c>
      <c r="N29" s="1"/>
      <c r="O29" s="32"/>
      <c r="R29" s="301" t="s">
        <v>147</v>
      </c>
      <c r="S29" s="302">
        <f>SUM(S6:S28)</f>
        <v>68</v>
      </c>
    </row>
    <row r="30" spans="1:19" x14ac:dyDescent="0.3">
      <c r="A30" s="56">
        <v>25</v>
      </c>
      <c r="B30" s="57" t="s">
        <v>315</v>
      </c>
      <c r="C30" s="373">
        <v>7708</v>
      </c>
      <c r="D30" s="58">
        <v>87</v>
      </c>
      <c r="E30" s="58" t="s">
        <v>4</v>
      </c>
      <c r="F30" s="59" t="s">
        <v>152</v>
      </c>
      <c r="G30" s="61">
        <v>0</v>
      </c>
      <c r="H30" s="61">
        <v>0</v>
      </c>
      <c r="I30" s="61">
        <v>0</v>
      </c>
      <c r="J30" s="61">
        <v>10</v>
      </c>
      <c r="K30" s="61">
        <v>10</v>
      </c>
      <c r="L30" s="61">
        <v>0</v>
      </c>
      <c r="M30" s="62">
        <v>20</v>
      </c>
      <c r="N30" s="1"/>
      <c r="O30" s="32"/>
    </row>
    <row r="31" spans="1:19" x14ac:dyDescent="0.3">
      <c r="A31" s="56">
        <v>26</v>
      </c>
      <c r="B31" s="57" t="s">
        <v>300</v>
      </c>
      <c r="C31" s="373">
        <v>7696</v>
      </c>
      <c r="D31" s="58">
        <v>212</v>
      </c>
      <c r="E31" s="58" t="s">
        <v>132</v>
      </c>
      <c r="F31" s="59" t="s">
        <v>152</v>
      </c>
      <c r="G31" s="61">
        <v>0</v>
      </c>
      <c r="H31" s="61">
        <v>10</v>
      </c>
      <c r="I31" s="61">
        <v>0</v>
      </c>
      <c r="J31" s="61">
        <v>0</v>
      </c>
      <c r="K31" s="61">
        <v>10</v>
      </c>
      <c r="L31" s="61">
        <v>0</v>
      </c>
      <c r="M31" s="62">
        <v>20</v>
      </c>
      <c r="N31" s="1"/>
      <c r="O31" s="32"/>
    </row>
    <row r="32" spans="1:19" x14ac:dyDescent="0.3">
      <c r="A32" s="56">
        <v>27</v>
      </c>
      <c r="B32" s="57" t="s">
        <v>164</v>
      </c>
      <c r="C32" s="373">
        <v>12960</v>
      </c>
      <c r="D32" s="58">
        <v>106</v>
      </c>
      <c r="E32" s="58" t="s">
        <v>84</v>
      </c>
      <c r="F32" s="59" t="s">
        <v>152</v>
      </c>
      <c r="G32" s="61">
        <v>10</v>
      </c>
      <c r="H32" s="61">
        <v>0</v>
      </c>
      <c r="I32" s="61">
        <v>10</v>
      </c>
      <c r="J32" s="61">
        <v>0</v>
      </c>
      <c r="K32" s="61">
        <v>0</v>
      </c>
      <c r="L32" s="61">
        <v>0</v>
      </c>
      <c r="M32" s="62">
        <v>20</v>
      </c>
      <c r="N32" s="1"/>
      <c r="O32" s="32"/>
    </row>
    <row r="33" spans="1:15" x14ac:dyDescent="0.3">
      <c r="A33" s="56">
        <v>28</v>
      </c>
      <c r="B33" s="57" t="s">
        <v>400</v>
      </c>
      <c r="C33" s="373">
        <v>18660</v>
      </c>
      <c r="D33" s="58">
        <v>133</v>
      </c>
      <c r="E33" s="58" t="s">
        <v>99</v>
      </c>
      <c r="F33" s="59" t="s">
        <v>152</v>
      </c>
      <c r="G33" s="61">
        <v>0</v>
      </c>
      <c r="H33" s="61">
        <v>0</v>
      </c>
      <c r="I33" s="61">
        <v>0</v>
      </c>
      <c r="J33" s="61">
        <v>10</v>
      </c>
      <c r="K33" s="61">
        <v>10</v>
      </c>
      <c r="L33" s="61">
        <v>0</v>
      </c>
      <c r="M33" s="62">
        <v>20</v>
      </c>
      <c r="N33" s="1"/>
      <c r="O33" s="32"/>
    </row>
    <row r="34" spans="1:15" x14ac:dyDescent="0.3">
      <c r="A34" s="56">
        <v>29</v>
      </c>
      <c r="B34" s="57" t="s">
        <v>319</v>
      </c>
      <c r="C34" s="373">
        <v>7690</v>
      </c>
      <c r="D34" s="58">
        <v>11</v>
      </c>
      <c r="E34" s="58" t="s">
        <v>20</v>
      </c>
      <c r="F34" s="59" t="s">
        <v>152</v>
      </c>
      <c r="G34" s="61">
        <v>0</v>
      </c>
      <c r="H34" s="61">
        <v>0</v>
      </c>
      <c r="I34" s="61">
        <v>0</v>
      </c>
      <c r="J34" s="61">
        <v>9</v>
      </c>
      <c r="K34" s="61">
        <v>10</v>
      </c>
      <c r="L34" s="61">
        <v>0</v>
      </c>
      <c r="M34" s="62">
        <v>19</v>
      </c>
      <c r="N34" s="1"/>
      <c r="O34" s="32"/>
    </row>
    <row r="35" spans="1:15" x14ac:dyDescent="0.3">
      <c r="A35" s="56">
        <v>30</v>
      </c>
      <c r="B35" s="57" t="s">
        <v>161</v>
      </c>
      <c r="C35" s="373">
        <v>15988</v>
      </c>
      <c r="D35" s="58">
        <v>96</v>
      </c>
      <c r="E35" s="58" t="s">
        <v>130</v>
      </c>
      <c r="F35" s="59" t="s">
        <v>152</v>
      </c>
      <c r="G35" s="61">
        <v>9</v>
      </c>
      <c r="H35" s="61">
        <v>10</v>
      </c>
      <c r="I35" s="61">
        <v>0</v>
      </c>
      <c r="J35" s="61">
        <v>0</v>
      </c>
      <c r="K35" s="61">
        <v>0</v>
      </c>
      <c r="L35" s="61">
        <v>0</v>
      </c>
      <c r="M35" s="62">
        <v>19</v>
      </c>
      <c r="N35" s="1"/>
      <c r="O35" s="32"/>
    </row>
    <row r="36" spans="1:15" x14ac:dyDescent="0.3">
      <c r="A36" s="56">
        <v>31</v>
      </c>
      <c r="B36" s="57" t="s">
        <v>359</v>
      </c>
      <c r="C36" s="373">
        <v>18664</v>
      </c>
      <c r="D36" s="58">
        <v>72</v>
      </c>
      <c r="E36" s="58" t="s">
        <v>5</v>
      </c>
      <c r="F36" s="59" t="s">
        <v>152</v>
      </c>
      <c r="G36" s="61">
        <v>0</v>
      </c>
      <c r="H36" s="61">
        <v>0</v>
      </c>
      <c r="I36" s="61">
        <v>9</v>
      </c>
      <c r="J36" s="61">
        <v>0</v>
      </c>
      <c r="K36" s="61">
        <v>9</v>
      </c>
      <c r="L36" s="61">
        <v>0</v>
      </c>
      <c r="M36" s="62">
        <v>18</v>
      </c>
      <c r="N36" s="1"/>
      <c r="O36" s="32"/>
    </row>
    <row r="37" spans="1:15" x14ac:dyDescent="0.3">
      <c r="A37" s="56">
        <v>32</v>
      </c>
      <c r="B37" s="57" t="s">
        <v>400</v>
      </c>
      <c r="C37" s="373">
        <v>18660</v>
      </c>
      <c r="D37" s="58">
        <v>129</v>
      </c>
      <c r="E37" s="58" t="s">
        <v>86</v>
      </c>
      <c r="F37" s="59" t="s">
        <v>152</v>
      </c>
      <c r="G37" s="61">
        <v>0</v>
      </c>
      <c r="H37" s="61">
        <v>8</v>
      </c>
      <c r="I37" s="61">
        <v>10</v>
      </c>
      <c r="J37" s="61">
        <v>0</v>
      </c>
      <c r="K37" s="61">
        <v>0</v>
      </c>
      <c r="L37" s="61">
        <v>0</v>
      </c>
      <c r="M37" s="62">
        <v>18</v>
      </c>
      <c r="N37" s="1"/>
      <c r="O37" s="32"/>
    </row>
    <row r="38" spans="1:15" x14ac:dyDescent="0.3">
      <c r="A38" s="56">
        <v>33</v>
      </c>
      <c r="B38" s="57" t="s">
        <v>332</v>
      </c>
      <c r="C38" s="373">
        <v>15977</v>
      </c>
      <c r="D38" s="58">
        <v>93</v>
      </c>
      <c r="E38" s="58" t="s">
        <v>99</v>
      </c>
      <c r="F38" s="59" t="s">
        <v>152</v>
      </c>
      <c r="G38" s="61">
        <v>9</v>
      </c>
      <c r="H38" s="61">
        <v>9</v>
      </c>
      <c r="I38" s="61">
        <v>0</v>
      </c>
      <c r="J38" s="61">
        <v>0</v>
      </c>
      <c r="K38" s="61">
        <v>0</v>
      </c>
      <c r="L38" s="61">
        <v>0</v>
      </c>
      <c r="M38" s="62">
        <v>18</v>
      </c>
      <c r="N38" s="1"/>
      <c r="O38" s="32"/>
    </row>
    <row r="39" spans="1:15" x14ac:dyDescent="0.3">
      <c r="A39" s="56">
        <v>34</v>
      </c>
      <c r="B39" s="57" t="s">
        <v>324</v>
      </c>
      <c r="C39" s="373">
        <v>7751</v>
      </c>
      <c r="D39" s="58">
        <v>169</v>
      </c>
      <c r="E39" s="58" t="s">
        <v>23</v>
      </c>
      <c r="F39" s="59" t="s">
        <v>152</v>
      </c>
      <c r="G39" s="61">
        <v>8</v>
      </c>
      <c r="H39" s="61">
        <v>0</v>
      </c>
      <c r="I39" s="61">
        <v>9</v>
      </c>
      <c r="J39" s="61">
        <v>0</v>
      </c>
      <c r="K39" s="61">
        <v>0</v>
      </c>
      <c r="L39" s="61">
        <v>0</v>
      </c>
      <c r="M39" s="62">
        <v>17</v>
      </c>
      <c r="N39" s="1"/>
      <c r="O39" s="32"/>
    </row>
    <row r="40" spans="1:15" x14ac:dyDescent="0.3">
      <c r="A40" s="56">
        <v>35</v>
      </c>
      <c r="B40" s="57" t="s">
        <v>357</v>
      </c>
      <c r="C40" s="373">
        <v>7694</v>
      </c>
      <c r="D40" s="58">
        <v>115</v>
      </c>
      <c r="E40" s="58" t="s">
        <v>1</v>
      </c>
      <c r="F40" s="59" t="s">
        <v>152</v>
      </c>
      <c r="G40" s="61">
        <v>0</v>
      </c>
      <c r="H40" s="61">
        <v>0</v>
      </c>
      <c r="I40" s="61">
        <v>6</v>
      </c>
      <c r="J40" s="61">
        <v>5</v>
      </c>
      <c r="K40" s="61">
        <v>5</v>
      </c>
      <c r="L40" s="61">
        <v>0</v>
      </c>
      <c r="M40" s="62">
        <v>16</v>
      </c>
      <c r="N40" s="1"/>
      <c r="O40" s="32"/>
    </row>
    <row r="41" spans="1:15" x14ac:dyDescent="0.3">
      <c r="A41" s="56">
        <v>36</v>
      </c>
      <c r="B41" s="57" t="s">
        <v>314</v>
      </c>
      <c r="C41" s="373">
        <v>7692</v>
      </c>
      <c r="D41" s="58">
        <v>27</v>
      </c>
      <c r="E41" s="58" t="s">
        <v>20</v>
      </c>
      <c r="F41" s="59" t="s">
        <v>152</v>
      </c>
      <c r="G41" s="61">
        <v>8</v>
      </c>
      <c r="H41" s="61">
        <v>0</v>
      </c>
      <c r="I41" s="61">
        <v>8</v>
      </c>
      <c r="J41" s="61">
        <v>0</v>
      </c>
      <c r="K41" s="61">
        <v>0</v>
      </c>
      <c r="L41" s="61">
        <v>0</v>
      </c>
      <c r="M41" s="62">
        <v>16</v>
      </c>
      <c r="N41" s="1"/>
      <c r="O41" s="32"/>
    </row>
    <row r="42" spans="1:15" x14ac:dyDescent="0.3">
      <c r="A42" s="56">
        <v>37</v>
      </c>
      <c r="B42" s="57" t="s">
        <v>312</v>
      </c>
      <c r="C42" s="373">
        <v>7749</v>
      </c>
      <c r="D42" s="58">
        <v>53</v>
      </c>
      <c r="E42" s="58" t="s">
        <v>20</v>
      </c>
      <c r="F42" s="59" t="s">
        <v>152</v>
      </c>
      <c r="G42" s="61">
        <v>6</v>
      </c>
      <c r="H42" s="61">
        <v>7</v>
      </c>
      <c r="I42" s="61">
        <v>0</v>
      </c>
      <c r="J42" s="61">
        <v>0</v>
      </c>
      <c r="K42" s="61">
        <v>0</v>
      </c>
      <c r="L42" s="61">
        <v>0</v>
      </c>
      <c r="M42" s="62">
        <v>13</v>
      </c>
      <c r="N42" s="1"/>
      <c r="O42" s="32"/>
    </row>
    <row r="43" spans="1:15" x14ac:dyDescent="0.3">
      <c r="A43" s="56">
        <v>38</v>
      </c>
      <c r="B43" s="57" t="s">
        <v>304</v>
      </c>
      <c r="C43" s="373">
        <v>15975</v>
      </c>
      <c r="D43" s="58">
        <v>97</v>
      </c>
      <c r="E43" s="58" t="s">
        <v>4</v>
      </c>
      <c r="F43" s="59" t="s">
        <v>152</v>
      </c>
      <c r="G43" s="61">
        <v>0</v>
      </c>
      <c r="H43" s="61">
        <v>0</v>
      </c>
      <c r="I43" s="61">
        <v>10</v>
      </c>
      <c r="J43" s="61">
        <v>0</v>
      </c>
      <c r="K43" s="61">
        <v>0</v>
      </c>
      <c r="L43" s="61">
        <v>0</v>
      </c>
      <c r="M43" s="62">
        <v>10</v>
      </c>
      <c r="N43" s="1"/>
      <c r="O43" s="32"/>
    </row>
    <row r="44" spans="1:15" x14ac:dyDescent="0.3">
      <c r="A44" s="56">
        <v>39</v>
      </c>
      <c r="B44" s="57" t="s">
        <v>311</v>
      </c>
      <c r="C44" s="373">
        <v>11167</v>
      </c>
      <c r="D44" s="58">
        <v>59</v>
      </c>
      <c r="E44" s="58" t="s">
        <v>4</v>
      </c>
      <c r="F44" s="59" t="s">
        <v>152</v>
      </c>
      <c r="G44" s="61">
        <v>0</v>
      </c>
      <c r="H44" s="61">
        <v>10</v>
      </c>
      <c r="I44" s="61">
        <v>0</v>
      </c>
      <c r="J44" s="61">
        <v>0</v>
      </c>
      <c r="K44" s="61">
        <v>0</v>
      </c>
      <c r="L44" s="61">
        <v>0</v>
      </c>
      <c r="M44" s="62">
        <v>10</v>
      </c>
      <c r="N44" s="1"/>
      <c r="O44" s="32"/>
    </row>
    <row r="45" spans="1:15" x14ac:dyDescent="0.3">
      <c r="A45" s="56">
        <v>40</v>
      </c>
      <c r="B45" s="57" t="s">
        <v>157</v>
      </c>
      <c r="C45" s="373">
        <v>7733</v>
      </c>
      <c r="D45" s="58">
        <v>127</v>
      </c>
      <c r="E45" s="58" t="s">
        <v>4</v>
      </c>
      <c r="F45" s="59" t="s">
        <v>152</v>
      </c>
      <c r="G45" s="61">
        <v>10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2">
        <v>10</v>
      </c>
      <c r="N45" s="1"/>
      <c r="O45" s="32"/>
    </row>
    <row r="46" spans="1:15" x14ac:dyDescent="0.3">
      <c r="A46" s="56">
        <v>41</v>
      </c>
      <c r="B46" s="57" t="s">
        <v>358</v>
      </c>
      <c r="C46" s="373">
        <v>15901</v>
      </c>
      <c r="D46" s="58">
        <v>224</v>
      </c>
      <c r="E46" s="58" t="s">
        <v>20</v>
      </c>
      <c r="F46" s="59" t="s">
        <v>152</v>
      </c>
      <c r="G46" s="61">
        <v>0</v>
      </c>
      <c r="H46" s="61">
        <v>10</v>
      </c>
      <c r="I46" s="61">
        <v>0</v>
      </c>
      <c r="J46" s="61">
        <v>0</v>
      </c>
      <c r="K46" s="61">
        <v>0</v>
      </c>
      <c r="L46" s="61">
        <v>0</v>
      </c>
      <c r="M46" s="62">
        <v>10</v>
      </c>
      <c r="N46" s="1"/>
      <c r="O46" s="32"/>
    </row>
    <row r="47" spans="1:15" x14ac:dyDescent="0.3">
      <c r="A47" s="56">
        <v>42</v>
      </c>
      <c r="B47" s="57" t="s">
        <v>324</v>
      </c>
      <c r="C47" s="373">
        <v>7751</v>
      </c>
      <c r="D47" s="58">
        <v>155</v>
      </c>
      <c r="E47" s="58" t="s">
        <v>20</v>
      </c>
      <c r="F47" s="59" t="s">
        <v>152</v>
      </c>
      <c r="G47" s="61">
        <v>0</v>
      </c>
      <c r="H47" s="61">
        <v>0</v>
      </c>
      <c r="I47" s="61">
        <v>0</v>
      </c>
      <c r="J47" s="61">
        <v>10</v>
      </c>
      <c r="K47" s="61">
        <v>0</v>
      </c>
      <c r="L47" s="61">
        <v>0</v>
      </c>
      <c r="M47" s="62">
        <v>10</v>
      </c>
      <c r="N47" s="1"/>
      <c r="O47" s="32"/>
    </row>
    <row r="48" spans="1:15" x14ac:dyDescent="0.3">
      <c r="A48" s="56">
        <v>43</v>
      </c>
      <c r="B48" s="57" t="s">
        <v>320</v>
      </c>
      <c r="C48" s="373">
        <v>16088</v>
      </c>
      <c r="D48" s="58">
        <v>233</v>
      </c>
      <c r="E48" s="58" t="s">
        <v>20</v>
      </c>
      <c r="F48" s="59" t="s">
        <v>152</v>
      </c>
      <c r="G48" s="61">
        <v>0</v>
      </c>
      <c r="H48" s="61">
        <v>0</v>
      </c>
      <c r="I48" s="61">
        <v>10</v>
      </c>
      <c r="J48" s="61">
        <v>0</v>
      </c>
      <c r="K48" s="61">
        <v>0</v>
      </c>
      <c r="L48" s="61">
        <v>0</v>
      </c>
      <c r="M48" s="62">
        <v>10</v>
      </c>
      <c r="N48" s="1"/>
      <c r="O48" s="32"/>
    </row>
    <row r="49" spans="1:15" x14ac:dyDescent="0.3">
      <c r="A49" s="56">
        <v>44</v>
      </c>
      <c r="B49" s="57" t="s">
        <v>325</v>
      </c>
      <c r="C49" s="373">
        <v>7737</v>
      </c>
      <c r="D49" s="58">
        <v>150</v>
      </c>
      <c r="E49" s="58" t="s">
        <v>3</v>
      </c>
      <c r="F49" s="59" t="s">
        <v>152</v>
      </c>
      <c r="G49" s="61">
        <v>0</v>
      </c>
      <c r="H49" s="61">
        <v>0</v>
      </c>
      <c r="I49" s="61">
        <v>0</v>
      </c>
      <c r="J49" s="61">
        <v>0</v>
      </c>
      <c r="K49" s="61">
        <v>10</v>
      </c>
      <c r="L49" s="61">
        <v>0</v>
      </c>
      <c r="M49" s="62">
        <v>10</v>
      </c>
      <c r="N49" s="1"/>
      <c r="O49" s="32"/>
    </row>
    <row r="50" spans="1:15" x14ac:dyDescent="0.3">
      <c r="A50" s="56">
        <v>45</v>
      </c>
      <c r="B50" s="57" t="s">
        <v>160</v>
      </c>
      <c r="C50" s="373">
        <v>11797</v>
      </c>
      <c r="D50" s="58">
        <v>85</v>
      </c>
      <c r="E50" s="58" t="s">
        <v>130</v>
      </c>
      <c r="F50" s="59" t="s">
        <v>152</v>
      </c>
      <c r="G50" s="61">
        <v>10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2">
        <v>10</v>
      </c>
      <c r="N50" s="1"/>
      <c r="O50" s="32"/>
    </row>
    <row r="51" spans="1:15" x14ac:dyDescent="0.3">
      <c r="A51" s="56">
        <v>46</v>
      </c>
      <c r="B51" s="57" t="s">
        <v>307</v>
      </c>
      <c r="C51" s="373">
        <v>17582</v>
      </c>
      <c r="D51" s="58">
        <v>236</v>
      </c>
      <c r="E51" s="58" t="s">
        <v>6</v>
      </c>
      <c r="F51" s="63" t="s">
        <v>152</v>
      </c>
      <c r="G51" s="64">
        <v>0</v>
      </c>
      <c r="H51" s="64">
        <v>0</v>
      </c>
      <c r="I51" s="64">
        <v>10</v>
      </c>
      <c r="J51" s="64">
        <v>0</v>
      </c>
      <c r="K51" s="64">
        <v>0</v>
      </c>
      <c r="L51" s="64">
        <v>0</v>
      </c>
      <c r="M51" s="62">
        <v>10</v>
      </c>
      <c r="N51" s="1"/>
      <c r="O51" s="32"/>
    </row>
    <row r="52" spans="1:15" x14ac:dyDescent="0.3">
      <c r="A52" s="56">
        <v>47</v>
      </c>
      <c r="B52" s="57" t="s">
        <v>361</v>
      </c>
      <c r="C52" s="373">
        <v>7700</v>
      </c>
      <c r="D52" s="58">
        <v>22</v>
      </c>
      <c r="E52" s="58" t="s">
        <v>23</v>
      </c>
      <c r="F52" s="63" t="s">
        <v>152</v>
      </c>
      <c r="G52" s="64">
        <v>0</v>
      </c>
      <c r="H52" s="64">
        <v>0</v>
      </c>
      <c r="I52" s="64">
        <v>10</v>
      </c>
      <c r="J52" s="64">
        <v>0</v>
      </c>
      <c r="K52" s="64">
        <v>0</v>
      </c>
      <c r="L52" s="64">
        <v>0</v>
      </c>
      <c r="M52" s="62">
        <v>10</v>
      </c>
      <c r="N52" s="1"/>
      <c r="O52" s="32"/>
    </row>
    <row r="53" spans="1:15" x14ac:dyDescent="0.3">
      <c r="A53" s="56">
        <v>48</v>
      </c>
      <c r="B53" s="57" t="s">
        <v>325</v>
      </c>
      <c r="C53" s="373">
        <v>7737</v>
      </c>
      <c r="D53" s="58">
        <v>221</v>
      </c>
      <c r="E53" s="58" t="s">
        <v>84</v>
      </c>
      <c r="F53" s="63" t="s">
        <v>152</v>
      </c>
      <c r="G53" s="64">
        <v>0</v>
      </c>
      <c r="H53" s="64">
        <v>10</v>
      </c>
      <c r="I53" s="64">
        <v>0</v>
      </c>
      <c r="J53" s="64">
        <v>0</v>
      </c>
      <c r="K53" s="64">
        <v>0</v>
      </c>
      <c r="L53" s="64">
        <v>0</v>
      </c>
      <c r="M53" s="62">
        <v>10</v>
      </c>
      <c r="O53" s="32"/>
    </row>
    <row r="54" spans="1:15" x14ac:dyDescent="0.3">
      <c r="A54" s="56">
        <v>49</v>
      </c>
      <c r="B54" s="57" t="s">
        <v>326</v>
      </c>
      <c r="C54" s="373">
        <v>15899</v>
      </c>
      <c r="D54" s="58">
        <v>94</v>
      </c>
      <c r="E54" s="58" t="s">
        <v>88</v>
      </c>
      <c r="F54" s="63" t="s">
        <v>152</v>
      </c>
      <c r="G54" s="64">
        <v>10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2">
        <v>10</v>
      </c>
      <c r="O54" s="32"/>
    </row>
    <row r="55" spans="1:15" x14ac:dyDescent="0.3">
      <c r="A55" s="56">
        <v>50</v>
      </c>
      <c r="B55" s="57" t="s">
        <v>328</v>
      </c>
      <c r="C55" s="373" t="s">
        <v>289</v>
      </c>
      <c r="D55" s="58">
        <v>128</v>
      </c>
      <c r="E55" s="58" t="s">
        <v>86</v>
      </c>
      <c r="F55" s="63" t="s">
        <v>152</v>
      </c>
      <c r="G55" s="64">
        <v>0</v>
      </c>
      <c r="H55" s="64">
        <v>10</v>
      </c>
      <c r="I55" s="64">
        <v>0</v>
      </c>
      <c r="J55" s="64">
        <v>0</v>
      </c>
      <c r="K55" s="64">
        <v>0</v>
      </c>
      <c r="L55" s="64">
        <v>0</v>
      </c>
      <c r="M55" s="62">
        <v>10</v>
      </c>
      <c r="O55" s="32"/>
    </row>
    <row r="56" spans="1:15" x14ac:dyDescent="0.3">
      <c r="A56" s="56">
        <v>51</v>
      </c>
      <c r="B56" s="57" t="s">
        <v>304</v>
      </c>
      <c r="C56" s="373">
        <v>15975</v>
      </c>
      <c r="D56" s="58">
        <v>91</v>
      </c>
      <c r="E56" s="58" t="s">
        <v>1</v>
      </c>
      <c r="F56" s="63" t="s">
        <v>152</v>
      </c>
      <c r="G56" s="64">
        <v>9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2">
        <v>9</v>
      </c>
      <c r="O56" s="32"/>
    </row>
    <row r="57" spans="1:15" x14ac:dyDescent="0.3">
      <c r="A57" s="56">
        <v>52</v>
      </c>
      <c r="B57" s="57" t="s">
        <v>308</v>
      </c>
      <c r="C57" s="373">
        <v>8923</v>
      </c>
      <c r="D57" s="58">
        <v>125</v>
      </c>
      <c r="E57" s="58" t="s">
        <v>0</v>
      </c>
      <c r="F57" s="63" t="s">
        <v>152</v>
      </c>
      <c r="G57" s="64">
        <v>0</v>
      </c>
      <c r="H57" s="64">
        <v>9</v>
      </c>
      <c r="I57" s="64">
        <v>0</v>
      </c>
      <c r="J57" s="64">
        <v>0</v>
      </c>
      <c r="K57" s="64">
        <v>0</v>
      </c>
      <c r="L57" s="64">
        <v>0</v>
      </c>
      <c r="M57" s="62">
        <v>9</v>
      </c>
      <c r="O57" s="32"/>
    </row>
    <row r="58" spans="1:15" x14ac:dyDescent="0.3">
      <c r="A58" s="56">
        <v>53</v>
      </c>
      <c r="B58" s="57" t="s">
        <v>313</v>
      </c>
      <c r="C58" s="373">
        <v>12941</v>
      </c>
      <c r="D58" s="58">
        <v>35</v>
      </c>
      <c r="E58" s="58" t="s">
        <v>20</v>
      </c>
      <c r="F58" s="63" t="s">
        <v>152</v>
      </c>
      <c r="G58" s="64">
        <v>9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2">
        <v>9</v>
      </c>
      <c r="O58" s="32"/>
    </row>
    <row r="59" spans="1:15" x14ac:dyDescent="0.3">
      <c r="A59" s="56">
        <v>54</v>
      </c>
      <c r="B59" s="57" t="s">
        <v>299</v>
      </c>
      <c r="C59" s="373">
        <v>11797</v>
      </c>
      <c r="D59" s="58">
        <v>217</v>
      </c>
      <c r="E59" s="58" t="s">
        <v>5</v>
      </c>
      <c r="F59" s="63" t="s">
        <v>152</v>
      </c>
      <c r="G59" s="64">
        <v>0</v>
      </c>
      <c r="H59" s="64">
        <v>9</v>
      </c>
      <c r="I59" s="64">
        <v>0</v>
      </c>
      <c r="J59" s="64">
        <v>0</v>
      </c>
      <c r="K59" s="64">
        <v>0</v>
      </c>
      <c r="L59" s="64">
        <v>0</v>
      </c>
      <c r="M59" s="62">
        <v>9</v>
      </c>
      <c r="O59" s="32"/>
    </row>
    <row r="60" spans="1:15" x14ac:dyDescent="0.3">
      <c r="A60" s="56">
        <v>55</v>
      </c>
      <c r="B60" s="57" t="s">
        <v>320</v>
      </c>
      <c r="C60" s="373">
        <v>16088</v>
      </c>
      <c r="D60" s="58">
        <v>109</v>
      </c>
      <c r="E60" s="58" t="s">
        <v>6</v>
      </c>
      <c r="F60" s="63" t="s">
        <v>152</v>
      </c>
      <c r="G60" s="64">
        <v>9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2">
        <v>9</v>
      </c>
      <c r="O60" s="32"/>
    </row>
    <row r="61" spans="1:15" x14ac:dyDescent="0.3">
      <c r="A61" s="56">
        <v>56</v>
      </c>
      <c r="B61" s="57" t="s">
        <v>321</v>
      </c>
      <c r="C61" s="373">
        <v>17576</v>
      </c>
      <c r="D61" s="58">
        <v>216</v>
      </c>
      <c r="E61" s="58" t="s">
        <v>6</v>
      </c>
      <c r="F61" s="63" t="s">
        <v>152</v>
      </c>
      <c r="G61" s="64">
        <v>0</v>
      </c>
      <c r="H61" s="64">
        <v>9</v>
      </c>
      <c r="I61" s="64">
        <v>0</v>
      </c>
      <c r="J61" s="64">
        <v>0</v>
      </c>
      <c r="K61" s="64">
        <v>0</v>
      </c>
      <c r="L61" s="64">
        <v>0</v>
      </c>
      <c r="M61" s="62">
        <v>9</v>
      </c>
      <c r="O61" s="32"/>
    </row>
    <row r="62" spans="1:15" x14ac:dyDescent="0.3">
      <c r="A62" s="56">
        <v>58</v>
      </c>
      <c r="B62" s="57" t="s">
        <v>301</v>
      </c>
      <c r="C62" s="373">
        <v>8029</v>
      </c>
      <c r="D62" s="58">
        <v>49</v>
      </c>
      <c r="E62" s="58" t="s">
        <v>84</v>
      </c>
      <c r="F62" s="63" t="s">
        <v>152</v>
      </c>
      <c r="G62" s="64">
        <v>0</v>
      </c>
      <c r="H62" s="64">
        <v>9</v>
      </c>
      <c r="I62" s="64">
        <v>0</v>
      </c>
      <c r="J62" s="64">
        <v>0</v>
      </c>
      <c r="K62" s="64">
        <v>0</v>
      </c>
      <c r="L62" s="64">
        <v>0</v>
      </c>
      <c r="M62" s="62">
        <v>9</v>
      </c>
      <c r="O62" s="32"/>
    </row>
    <row r="63" spans="1:15" x14ac:dyDescent="0.3">
      <c r="A63" s="56">
        <v>59</v>
      </c>
      <c r="B63" s="57" t="s">
        <v>355</v>
      </c>
      <c r="C63" s="373">
        <v>7745</v>
      </c>
      <c r="D63" s="58">
        <v>121</v>
      </c>
      <c r="E63" s="58" t="s">
        <v>84</v>
      </c>
      <c r="F63" s="63" t="s">
        <v>152</v>
      </c>
      <c r="G63" s="64">
        <v>0</v>
      </c>
      <c r="H63" s="64">
        <v>0</v>
      </c>
      <c r="I63" s="64">
        <v>9</v>
      </c>
      <c r="J63" s="64">
        <v>0</v>
      </c>
      <c r="K63" s="64">
        <v>0</v>
      </c>
      <c r="L63" s="64">
        <v>0</v>
      </c>
      <c r="M63" s="62">
        <v>9</v>
      </c>
      <c r="O63" s="32"/>
    </row>
    <row r="64" spans="1:15" x14ac:dyDescent="0.3">
      <c r="A64" s="56">
        <v>60</v>
      </c>
      <c r="B64" s="57" t="s">
        <v>304</v>
      </c>
      <c r="C64" s="373">
        <v>15975</v>
      </c>
      <c r="D64" s="58">
        <v>88</v>
      </c>
      <c r="E64" s="58" t="s">
        <v>20</v>
      </c>
      <c r="F64" s="63" t="s">
        <v>152</v>
      </c>
      <c r="G64" s="64">
        <v>0</v>
      </c>
      <c r="H64" s="64">
        <v>8</v>
      </c>
      <c r="I64" s="64">
        <v>0</v>
      </c>
      <c r="J64" s="64">
        <v>0</v>
      </c>
      <c r="K64" s="64">
        <v>0</v>
      </c>
      <c r="L64" s="64">
        <v>0</v>
      </c>
      <c r="M64" s="62">
        <v>8</v>
      </c>
      <c r="O64" s="32"/>
    </row>
    <row r="65" spans="1:15" x14ac:dyDescent="0.3">
      <c r="A65" s="56">
        <v>61</v>
      </c>
      <c r="B65" s="57" t="s">
        <v>846</v>
      </c>
      <c r="C65" s="373">
        <v>8916</v>
      </c>
      <c r="D65" s="58">
        <v>111</v>
      </c>
      <c r="E65" s="58" t="s">
        <v>20</v>
      </c>
      <c r="F65" s="63" t="s">
        <v>152</v>
      </c>
      <c r="G65" s="64">
        <v>0</v>
      </c>
      <c r="H65" s="64">
        <v>0</v>
      </c>
      <c r="I65" s="64">
        <v>0</v>
      </c>
      <c r="J65" s="64">
        <v>0</v>
      </c>
      <c r="K65" s="64">
        <v>8</v>
      </c>
      <c r="L65" s="64">
        <v>0</v>
      </c>
      <c r="M65" s="62">
        <v>8</v>
      </c>
      <c r="O65" s="32"/>
    </row>
    <row r="66" spans="1:15" x14ac:dyDescent="0.3">
      <c r="A66" s="56">
        <v>62</v>
      </c>
      <c r="B66" s="57" t="s">
        <v>317</v>
      </c>
      <c r="C66" s="373">
        <v>7714</v>
      </c>
      <c r="D66" s="58">
        <v>124</v>
      </c>
      <c r="E66" s="58" t="s">
        <v>93</v>
      </c>
      <c r="F66" s="63" t="s">
        <v>152</v>
      </c>
      <c r="G66" s="64">
        <v>8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2">
        <v>8</v>
      </c>
      <c r="O66" s="32"/>
    </row>
    <row r="67" spans="1:15" x14ac:dyDescent="0.3">
      <c r="A67" s="56">
        <v>63</v>
      </c>
      <c r="B67" s="57" t="s">
        <v>360</v>
      </c>
      <c r="C67" s="373">
        <v>7742</v>
      </c>
      <c r="D67" s="58">
        <v>80</v>
      </c>
      <c r="E67" s="58" t="s">
        <v>131</v>
      </c>
      <c r="F67" s="63" t="s">
        <v>152</v>
      </c>
      <c r="G67" s="64">
        <v>0</v>
      </c>
      <c r="H67" s="64">
        <v>0</v>
      </c>
      <c r="I67" s="64">
        <v>8</v>
      </c>
      <c r="J67" s="64">
        <v>0</v>
      </c>
      <c r="K67" s="64">
        <v>0</v>
      </c>
      <c r="L67" s="64">
        <v>0</v>
      </c>
      <c r="M67" s="62">
        <v>8</v>
      </c>
    </row>
    <row r="68" spans="1:15" x14ac:dyDescent="0.3">
      <c r="A68" s="56">
        <v>64</v>
      </c>
      <c r="B68" s="57" t="s">
        <v>307</v>
      </c>
      <c r="C68" s="373">
        <v>17582</v>
      </c>
      <c r="D68" s="58">
        <v>223</v>
      </c>
      <c r="E68" s="58" t="s">
        <v>23</v>
      </c>
      <c r="F68" s="63" t="s">
        <v>152</v>
      </c>
      <c r="G68" s="64">
        <v>0</v>
      </c>
      <c r="H68" s="64">
        <v>0</v>
      </c>
      <c r="I68" s="64">
        <v>0</v>
      </c>
      <c r="J68" s="64">
        <v>8</v>
      </c>
      <c r="K68" s="64">
        <v>0</v>
      </c>
      <c r="L68" s="64">
        <v>0</v>
      </c>
      <c r="M68" s="62">
        <v>8</v>
      </c>
    </row>
    <row r="69" spans="1:15" x14ac:dyDescent="0.3">
      <c r="A69" s="56">
        <v>65</v>
      </c>
      <c r="B69" s="57" t="s">
        <v>329</v>
      </c>
      <c r="C69" s="373">
        <v>2474</v>
      </c>
      <c r="D69" s="58">
        <v>10</v>
      </c>
      <c r="E69" s="58" t="s">
        <v>86</v>
      </c>
      <c r="F69" s="63" t="s">
        <v>152</v>
      </c>
      <c r="G69" s="64">
        <v>8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2">
        <v>8</v>
      </c>
    </row>
    <row r="70" spans="1:15" x14ac:dyDescent="0.3">
      <c r="A70" s="56">
        <v>66</v>
      </c>
      <c r="B70" s="57" t="s">
        <v>310</v>
      </c>
      <c r="C70" s="373">
        <v>7753</v>
      </c>
      <c r="D70" s="58">
        <v>243</v>
      </c>
      <c r="E70" s="58" t="s">
        <v>1</v>
      </c>
      <c r="F70" s="63" t="s">
        <v>152</v>
      </c>
      <c r="G70" s="64">
        <v>0</v>
      </c>
      <c r="H70" s="64">
        <v>0</v>
      </c>
      <c r="I70" s="64">
        <v>0</v>
      </c>
      <c r="J70" s="64">
        <v>7</v>
      </c>
      <c r="K70" s="64">
        <v>0</v>
      </c>
      <c r="L70" s="64">
        <v>0</v>
      </c>
      <c r="M70" s="62">
        <v>7</v>
      </c>
    </row>
    <row r="71" spans="1:15" x14ac:dyDescent="0.3">
      <c r="A71" s="56">
        <v>67</v>
      </c>
      <c r="B71" s="57" t="s">
        <v>156</v>
      </c>
      <c r="C71" s="373">
        <v>7706</v>
      </c>
      <c r="D71" s="58">
        <v>227</v>
      </c>
      <c r="E71" s="58" t="s">
        <v>0</v>
      </c>
      <c r="F71" s="63" t="s">
        <v>152</v>
      </c>
      <c r="G71" s="64">
        <v>0</v>
      </c>
      <c r="H71" s="64">
        <v>7</v>
      </c>
      <c r="I71" s="64">
        <v>0</v>
      </c>
      <c r="J71" s="64">
        <v>0</v>
      </c>
      <c r="K71" s="64">
        <v>0</v>
      </c>
      <c r="L71" s="64">
        <v>0</v>
      </c>
      <c r="M71" s="62">
        <v>7</v>
      </c>
    </row>
    <row r="72" spans="1:15" x14ac:dyDescent="0.3">
      <c r="A72" s="56">
        <v>68</v>
      </c>
      <c r="B72" s="57" t="s">
        <v>315</v>
      </c>
      <c r="C72" s="373">
        <v>7708</v>
      </c>
      <c r="D72" s="58">
        <v>90</v>
      </c>
      <c r="E72" s="58" t="s">
        <v>20</v>
      </c>
      <c r="F72" s="63" t="s">
        <v>152</v>
      </c>
      <c r="G72" s="64">
        <v>7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2">
        <v>7</v>
      </c>
    </row>
    <row r="73" spans="1:15" s="241" customFormat="1" ht="15" thickBot="1" x14ac:dyDescent="0.35">
      <c r="A73" s="307">
        <v>69</v>
      </c>
      <c r="B73" s="308" t="s">
        <v>330</v>
      </c>
      <c r="C73" s="374">
        <v>5124</v>
      </c>
      <c r="D73" s="309">
        <v>213</v>
      </c>
      <c r="E73" s="309" t="s">
        <v>86</v>
      </c>
      <c r="F73" s="310" t="s">
        <v>152</v>
      </c>
      <c r="G73" s="100">
        <v>0</v>
      </c>
      <c r="H73" s="100">
        <v>6</v>
      </c>
      <c r="I73" s="100">
        <v>0</v>
      </c>
      <c r="J73" s="100">
        <v>0</v>
      </c>
      <c r="K73" s="100">
        <v>0</v>
      </c>
      <c r="L73" s="100">
        <v>0</v>
      </c>
      <c r="M73" s="311">
        <v>6</v>
      </c>
    </row>
    <row r="74" spans="1:15" s="241" customFormat="1" x14ac:dyDescent="0.3">
      <c r="C74" s="1"/>
      <c r="D74" s="1"/>
      <c r="E74" s="1"/>
      <c r="G74" s="1"/>
      <c r="H74" s="1"/>
      <c r="I74" s="1"/>
      <c r="J74" s="1"/>
      <c r="K74" s="1"/>
      <c r="L74" s="1"/>
    </row>
    <row r="75" spans="1:15" s="66" customFormat="1" x14ac:dyDescent="0.3">
      <c r="C75" s="67"/>
      <c r="D75" s="67"/>
      <c r="E75" s="67"/>
      <c r="G75" s="68">
        <f>COUNTIF(G6:G73,"&gt;0")</f>
        <v>34</v>
      </c>
      <c r="H75" s="68">
        <f t="shared" ref="H75:K75" si="0">COUNTIF(H6:H73,"&gt;0")</f>
        <v>36</v>
      </c>
      <c r="I75" s="68">
        <f t="shared" si="0"/>
        <v>30</v>
      </c>
      <c r="J75" s="68">
        <f t="shared" si="0"/>
        <v>23</v>
      </c>
      <c r="K75" s="68">
        <f t="shared" si="0"/>
        <v>24</v>
      </c>
      <c r="L75" s="68"/>
      <c r="M75" s="69">
        <f>AVERAGE(G75:L75)</f>
        <v>29.4</v>
      </c>
    </row>
    <row r="76" spans="1:15" x14ac:dyDescent="0.3">
      <c r="B76" s="371" t="s">
        <v>142</v>
      </c>
      <c r="C76" s="371"/>
      <c r="D76" s="371"/>
      <c r="E76" s="371"/>
      <c r="F76" s="371"/>
      <c r="G76" s="371"/>
      <c r="H76" s="194"/>
      <c r="I76" s="194"/>
      <c r="J76" s="194"/>
      <c r="K76" s="194"/>
      <c r="L76" s="194"/>
    </row>
    <row r="77" spans="1:15" x14ac:dyDescent="0.3">
      <c r="B77" s="371"/>
      <c r="C77" s="371"/>
      <c r="D77" s="371"/>
      <c r="E77" s="371"/>
      <c r="F77" s="371"/>
      <c r="G77" s="371"/>
      <c r="H77" s="194"/>
      <c r="I77" s="194"/>
      <c r="J77" s="194"/>
      <c r="K77" s="194"/>
      <c r="L77" s="194"/>
    </row>
    <row r="84" spans="13:13" x14ac:dyDescent="0.3">
      <c r="M84" s="68">
        <f>COUNTIF(M6:M72,"&gt;0")</f>
        <v>67</v>
      </c>
    </row>
  </sheetData>
  <sortState ref="B6:M64">
    <sortCondition descending="1" ref="M6:M64"/>
  </sortState>
  <mergeCells count="3">
    <mergeCell ref="E1:M2"/>
    <mergeCell ref="M3:M5"/>
    <mergeCell ref="B76:G77"/>
  </mergeCells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560"/>
  <sheetViews>
    <sheetView zoomScaleNormal="100" zoomScalePageLayoutView="55" workbookViewId="0">
      <selection activeCell="B98" sqref="B98"/>
    </sheetView>
  </sheetViews>
  <sheetFormatPr defaultRowHeight="14.4" x14ac:dyDescent="0.3"/>
  <cols>
    <col min="2" max="2" width="10.109375" bestFit="1" customWidth="1"/>
    <col min="3" max="3" width="12.44140625" bestFit="1" customWidth="1"/>
    <col min="4" max="4" width="6.88671875" bestFit="1" customWidth="1"/>
    <col min="5" max="5" width="8.33203125" bestFit="1" customWidth="1"/>
    <col min="6" max="6" width="11.33203125" bestFit="1" customWidth="1"/>
    <col min="7" max="7" width="8.88671875" customWidth="1"/>
    <col min="8" max="8" width="7.44140625" bestFit="1" customWidth="1"/>
    <col min="9" max="10" width="3.44140625" customWidth="1"/>
    <col min="11" max="11" width="5.109375" customWidth="1"/>
    <col min="12" max="12" width="21" bestFit="1" customWidth="1"/>
    <col min="13" max="13" width="12.6640625" style="1" bestFit="1" customWidth="1"/>
    <col min="14" max="14" width="19.88671875" style="1" bestFit="1" customWidth="1"/>
    <col min="15" max="15" width="10.109375" style="1" bestFit="1" customWidth="1"/>
    <col min="16" max="16" width="8.33203125" bestFit="1" customWidth="1"/>
    <col min="17" max="22" width="12.5546875" style="1" customWidth="1"/>
  </cols>
  <sheetData>
    <row r="1" spans="3:25" ht="27" customHeight="1" x14ac:dyDescent="0.3">
      <c r="K1" s="45"/>
      <c r="L1" s="45"/>
      <c r="M1" s="46"/>
      <c r="N1" s="46"/>
      <c r="O1" s="367" t="s">
        <v>153</v>
      </c>
      <c r="P1" s="367"/>
      <c r="Q1" s="367"/>
      <c r="R1" s="367"/>
      <c r="S1" s="367"/>
      <c r="T1" s="367"/>
      <c r="U1" s="367"/>
      <c r="V1" s="367"/>
      <c r="W1" s="367"/>
      <c r="X1" s="45"/>
      <c r="Y1" s="45"/>
    </row>
    <row r="2" spans="3:25" ht="20.25" customHeight="1" thickBot="1" x14ac:dyDescent="0.35">
      <c r="K2" s="45"/>
      <c r="L2" s="45"/>
      <c r="M2" s="46"/>
      <c r="N2" s="46"/>
      <c r="O2" s="367"/>
      <c r="P2" s="367"/>
      <c r="Q2" s="367"/>
      <c r="R2" s="367"/>
      <c r="S2" s="367"/>
      <c r="T2" s="367"/>
      <c r="U2" s="367"/>
      <c r="V2" s="367"/>
      <c r="W2" s="367"/>
      <c r="X2" s="45"/>
      <c r="Y2" s="45"/>
    </row>
    <row r="3" spans="3:25" x14ac:dyDescent="0.3">
      <c r="Q3" s="47" t="s">
        <v>135</v>
      </c>
      <c r="R3" s="47" t="s">
        <v>135</v>
      </c>
      <c r="S3" s="47" t="s">
        <v>135</v>
      </c>
      <c r="T3" s="47" t="s">
        <v>135</v>
      </c>
      <c r="U3" s="47" t="s">
        <v>135</v>
      </c>
      <c r="V3" s="47" t="s">
        <v>135</v>
      </c>
      <c r="W3" s="368" t="s">
        <v>136</v>
      </c>
    </row>
    <row r="4" spans="3:25" ht="15" thickBot="1" x14ac:dyDescent="0.35">
      <c r="Q4" s="49">
        <v>42797</v>
      </c>
      <c r="R4" s="49">
        <v>42867</v>
      </c>
      <c r="S4" s="49">
        <v>42944</v>
      </c>
      <c r="T4" s="49">
        <v>43000</v>
      </c>
      <c r="U4" s="49">
        <v>43042</v>
      </c>
      <c r="V4" s="49">
        <v>43084</v>
      </c>
      <c r="W4" s="369"/>
    </row>
    <row r="5" spans="3:25" s="33" customFormat="1" ht="29.4" thickBot="1" x14ac:dyDescent="0.35">
      <c r="K5" s="50" t="s">
        <v>137</v>
      </c>
      <c r="L5" s="51" t="s">
        <v>138</v>
      </c>
      <c r="M5" s="52" t="s">
        <v>139</v>
      </c>
      <c r="N5" s="52" t="s">
        <v>140</v>
      </c>
      <c r="O5" s="52" t="s">
        <v>35</v>
      </c>
      <c r="P5" s="53" t="s">
        <v>141</v>
      </c>
      <c r="Q5" s="55">
        <v>1</v>
      </c>
      <c r="R5" s="55">
        <v>2</v>
      </c>
      <c r="S5" s="55">
        <v>3</v>
      </c>
      <c r="T5" s="55">
        <v>4</v>
      </c>
      <c r="U5" s="55">
        <v>5</v>
      </c>
      <c r="V5" s="93">
        <v>6</v>
      </c>
      <c r="W5" s="370"/>
    </row>
    <row r="6" spans="3:25" x14ac:dyDescent="0.3">
      <c r="C6">
        <v>1</v>
      </c>
      <c r="E6" t="s">
        <v>1</v>
      </c>
      <c r="F6" t="str">
        <f t="shared" ref="F6:F11" si="0">E6&amp;C6</f>
        <v>4AF1</v>
      </c>
      <c r="G6">
        <f>IF(L6&gt;0,1,0)</f>
        <v>0</v>
      </c>
      <c r="K6" s="109">
        <f t="shared" ref="K6:K11" si="1">C6</f>
        <v>1</v>
      </c>
      <c r="L6" s="97">
        <f t="shared" ref="L6:L37" si="2">VLOOKUP($F6,$C$156:$V$496,10,0)</f>
        <v>0</v>
      </c>
      <c r="M6" s="98">
        <f t="shared" ref="M6:M37" si="3">VLOOKUP($F6,$C$156:$V$496,11,0)</f>
        <v>0</v>
      </c>
      <c r="N6" s="116">
        <f t="shared" ref="N6:N37" si="4">VLOOKUP($F6,$C$156:$V$496,12,0)</f>
        <v>0</v>
      </c>
      <c r="O6" s="116" t="str">
        <f t="shared" ref="O6:O37" si="5">VLOOKUP($F6,$C$156:$V$496,13,0)</f>
        <v>4AF</v>
      </c>
      <c r="P6" s="116" t="str">
        <f t="shared" ref="P6:P37" si="6">VLOOKUP($F6,$C$156:$V$496,14,0)</f>
        <v>EC</v>
      </c>
      <c r="Q6" s="117">
        <f t="shared" ref="Q6:Q37" si="7">VLOOKUP($F6,$C$156:$V$496,15,0)</f>
        <v>0</v>
      </c>
      <c r="R6" s="117">
        <f t="shared" ref="R6:R37" si="8">VLOOKUP($F6,$C$156:$V$544,16,0)</f>
        <v>0</v>
      </c>
      <c r="S6" s="117">
        <f t="shared" ref="S6:S37" si="9">VLOOKUP($F6,$C$156:$V$544,17,0)</f>
        <v>0</v>
      </c>
      <c r="T6" s="117">
        <f t="shared" ref="T6:T37" si="10">VLOOKUP($F6,$C$156:$V$496,18,0)</f>
        <v>0</v>
      </c>
      <c r="U6" s="117">
        <f t="shared" ref="U6:U37" si="11">VLOOKUP($F6,$C$156:$V$496,19,0)</f>
        <v>0</v>
      </c>
      <c r="V6" s="117">
        <f t="shared" ref="V6:V37" si="12">VLOOKUP($F6,$C$156:$V$496,20,0)</f>
        <v>0</v>
      </c>
      <c r="W6" s="99">
        <f t="shared" ref="W6:W37" si="13">SUM(Q6:V6)</f>
        <v>0</v>
      </c>
    </row>
    <row r="7" spans="3:25" x14ac:dyDescent="0.3">
      <c r="C7">
        <v>2</v>
      </c>
      <c r="E7" t="str">
        <f>E6</f>
        <v>4AF</v>
      </c>
      <c r="F7" t="str">
        <f t="shared" si="0"/>
        <v>4AF2</v>
      </c>
      <c r="G7">
        <f t="shared" ref="G7:G98" si="14">IF(L7&gt;0,1,0)</f>
        <v>0</v>
      </c>
      <c r="K7" s="110">
        <f t="shared" si="1"/>
        <v>2</v>
      </c>
      <c r="L7" s="105">
        <f t="shared" si="2"/>
        <v>0</v>
      </c>
      <c r="M7" s="106">
        <f t="shared" si="3"/>
        <v>0</v>
      </c>
      <c r="N7" s="107">
        <f t="shared" si="4"/>
        <v>0</v>
      </c>
      <c r="O7" s="107" t="str">
        <f t="shared" si="5"/>
        <v>4AF</v>
      </c>
      <c r="P7" s="107" t="str">
        <f t="shared" si="6"/>
        <v>EC</v>
      </c>
      <c r="Q7" s="61">
        <f t="shared" si="7"/>
        <v>0</v>
      </c>
      <c r="R7" s="61">
        <f t="shared" si="8"/>
        <v>0</v>
      </c>
      <c r="S7" s="61">
        <f t="shared" si="9"/>
        <v>0</v>
      </c>
      <c r="T7" s="61">
        <f t="shared" si="10"/>
        <v>0</v>
      </c>
      <c r="U7" s="61">
        <f t="shared" si="11"/>
        <v>0</v>
      </c>
      <c r="V7" s="95">
        <f t="shared" si="12"/>
        <v>0</v>
      </c>
      <c r="W7" s="95">
        <f t="shared" si="13"/>
        <v>0</v>
      </c>
    </row>
    <row r="8" spans="3:25" x14ac:dyDescent="0.3">
      <c r="C8">
        <v>3</v>
      </c>
      <c r="E8" t="str">
        <f>E7</f>
        <v>4AF</v>
      </c>
      <c r="F8" t="str">
        <f t="shared" si="0"/>
        <v>4AF3</v>
      </c>
      <c r="G8">
        <f t="shared" si="14"/>
        <v>0</v>
      </c>
      <c r="K8" s="110">
        <f t="shared" si="1"/>
        <v>3</v>
      </c>
      <c r="L8" s="105">
        <f t="shared" si="2"/>
        <v>0</v>
      </c>
      <c r="M8" s="106">
        <f t="shared" si="3"/>
        <v>0</v>
      </c>
      <c r="N8" s="107">
        <f t="shared" si="4"/>
        <v>0</v>
      </c>
      <c r="O8" s="107" t="str">
        <f t="shared" si="5"/>
        <v>4AF</v>
      </c>
      <c r="P8" s="107" t="str">
        <f t="shared" si="6"/>
        <v>EC</v>
      </c>
      <c r="Q8" s="61">
        <f t="shared" si="7"/>
        <v>0</v>
      </c>
      <c r="R8" s="61">
        <f t="shared" si="8"/>
        <v>0</v>
      </c>
      <c r="S8" s="61">
        <f t="shared" si="9"/>
        <v>0</v>
      </c>
      <c r="T8" s="61">
        <f t="shared" si="10"/>
        <v>0</v>
      </c>
      <c r="U8" s="61">
        <f t="shared" si="11"/>
        <v>0</v>
      </c>
      <c r="V8" s="95">
        <f t="shared" si="12"/>
        <v>0</v>
      </c>
      <c r="W8" s="95">
        <f t="shared" si="13"/>
        <v>0</v>
      </c>
    </row>
    <row r="9" spans="3:25" x14ac:dyDescent="0.3">
      <c r="C9">
        <v>4</v>
      </c>
      <c r="E9" t="str">
        <f>E8</f>
        <v>4AF</v>
      </c>
      <c r="F9" t="str">
        <f t="shared" si="0"/>
        <v>4AF4</v>
      </c>
      <c r="G9">
        <f t="shared" si="14"/>
        <v>0</v>
      </c>
      <c r="K9" s="110">
        <f t="shared" si="1"/>
        <v>4</v>
      </c>
      <c r="L9" s="105">
        <f t="shared" si="2"/>
        <v>0</v>
      </c>
      <c r="M9" s="106">
        <f t="shared" si="3"/>
        <v>0</v>
      </c>
      <c r="N9" s="107">
        <f t="shared" si="4"/>
        <v>0</v>
      </c>
      <c r="O9" s="107" t="str">
        <f t="shared" si="5"/>
        <v>4AF</v>
      </c>
      <c r="P9" s="107" t="str">
        <f t="shared" si="6"/>
        <v>EC</v>
      </c>
      <c r="Q9" s="61">
        <f t="shared" si="7"/>
        <v>0</v>
      </c>
      <c r="R9" s="61">
        <f t="shared" si="8"/>
        <v>0</v>
      </c>
      <c r="S9" s="61">
        <f t="shared" si="9"/>
        <v>0</v>
      </c>
      <c r="T9" s="61">
        <f t="shared" si="10"/>
        <v>0</v>
      </c>
      <c r="U9" s="61">
        <f t="shared" si="11"/>
        <v>0</v>
      </c>
      <c r="V9" s="95">
        <f t="shared" si="12"/>
        <v>0</v>
      </c>
      <c r="W9" s="95">
        <f t="shared" si="13"/>
        <v>0</v>
      </c>
    </row>
    <row r="10" spans="3:25" x14ac:dyDescent="0.3">
      <c r="C10">
        <v>5</v>
      </c>
      <c r="E10" t="str">
        <f>E9</f>
        <v>4AF</v>
      </c>
      <c r="F10" t="str">
        <f t="shared" si="0"/>
        <v>4AF5</v>
      </c>
      <c r="G10">
        <f t="shared" si="14"/>
        <v>0</v>
      </c>
      <c r="K10" s="110">
        <f t="shared" si="1"/>
        <v>5</v>
      </c>
      <c r="L10" s="105">
        <f t="shared" si="2"/>
        <v>0</v>
      </c>
      <c r="M10" s="106">
        <f t="shared" si="3"/>
        <v>0</v>
      </c>
      <c r="N10" s="107">
        <f t="shared" si="4"/>
        <v>0</v>
      </c>
      <c r="O10" s="107" t="str">
        <f t="shared" si="5"/>
        <v>4AF</v>
      </c>
      <c r="P10" s="107" t="str">
        <f t="shared" si="6"/>
        <v>EC</v>
      </c>
      <c r="Q10" s="61">
        <f t="shared" si="7"/>
        <v>0</v>
      </c>
      <c r="R10" s="61">
        <f t="shared" si="8"/>
        <v>0</v>
      </c>
      <c r="S10" s="61">
        <f t="shared" si="9"/>
        <v>0</v>
      </c>
      <c r="T10" s="61">
        <f t="shared" si="10"/>
        <v>0</v>
      </c>
      <c r="U10" s="61">
        <f t="shared" si="11"/>
        <v>0</v>
      </c>
      <c r="V10" s="95">
        <f t="shared" si="12"/>
        <v>0</v>
      </c>
      <c r="W10" s="95">
        <f t="shared" si="13"/>
        <v>0</v>
      </c>
    </row>
    <row r="11" spans="3:25" x14ac:dyDescent="0.3">
      <c r="C11">
        <v>6</v>
      </c>
      <c r="E11" t="str">
        <f>E10</f>
        <v>4AF</v>
      </c>
      <c r="F11" t="str">
        <f t="shared" si="0"/>
        <v>4AF6</v>
      </c>
      <c r="G11">
        <f t="shared" si="14"/>
        <v>0</v>
      </c>
      <c r="K11" s="110">
        <f t="shared" si="1"/>
        <v>6</v>
      </c>
      <c r="L11" s="105">
        <f t="shared" si="2"/>
        <v>0</v>
      </c>
      <c r="M11" s="106">
        <f t="shared" si="3"/>
        <v>0</v>
      </c>
      <c r="N11" s="107">
        <f t="shared" si="4"/>
        <v>0</v>
      </c>
      <c r="O11" s="107" t="str">
        <f t="shared" si="5"/>
        <v>4AF</v>
      </c>
      <c r="P11" s="107" t="str">
        <f t="shared" si="6"/>
        <v>EC</v>
      </c>
      <c r="Q11" s="61">
        <f t="shared" si="7"/>
        <v>0</v>
      </c>
      <c r="R11" s="61">
        <f t="shared" si="8"/>
        <v>0</v>
      </c>
      <c r="S11" s="61">
        <f t="shared" si="9"/>
        <v>0</v>
      </c>
      <c r="T11" s="61">
        <f t="shared" si="10"/>
        <v>0</v>
      </c>
      <c r="U11" s="61">
        <f t="shared" si="11"/>
        <v>0</v>
      </c>
      <c r="V11" s="95">
        <f t="shared" si="12"/>
        <v>0</v>
      </c>
      <c r="W11" s="95">
        <f t="shared" si="13"/>
        <v>0</v>
      </c>
    </row>
    <row r="12" spans="3:25" x14ac:dyDescent="0.3">
      <c r="C12">
        <v>7</v>
      </c>
      <c r="E12" t="str">
        <f t="shared" ref="E12:E18" si="15">E11</f>
        <v>4AF</v>
      </c>
      <c r="F12" t="str">
        <f t="shared" ref="F12:F13" si="16">E12&amp;C12</f>
        <v>4AF7</v>
      </c>
      <c r="G12">
        <f t="shared" ref="G12:G13" si="17">IF(L12&gt;0,1,0)</f>
        <v>0</v>
      </c>
      <c r="K12" s="110">
        <f t="shared" ref="K12:K13" si="18">C12</f>
        <v>7</v>
      </c>
      <c r="L12" s="105">
        <f t="shared" si="2"/>
        <v>0</v>
      </c>
      <c r="M12" s="106">
        <f t="shared" si="3"/>
        <v>0</v>
      </c>
      <c r="N12" s="107">
        <f t="shared" si="4"/>
        <v>0</v>
      </c>
      <c r="O12" s="107" t="str">
        <f t="shared" si="5"/>
        <v>4AF</v>
      </c>
      <c r="P12" s="107" t="str">
        <f t="shared" si="6"/>
        <v>EC</v>
      </c>
      <c r="Q12" s="61">
        <f t="shared" si="7"/>
        <v>0</v>
      </c>
      <c r="R12" s="61">
        <f t="shared" si="8"/>
        <v>0</v>
      </c>
      <c r="S12" s="61">
        <f t="shared" si="9"/>
        <v>0</v>
      </c>
      <c r="T12" s="61">
        <f t="shared" si="10"/>
        <v>0</v>
      </c>
      <c r="U12" s="61">
        <f t="shared" si="11"/>
        <v>0</v>
      </c>
      <c r="V12" s="95">
        <f t="shared" si="12"/>
        <v>0</v>
      </c>
      <c r="W12" s="95">
        <f t="shared" si="13"/>
        <v>0</v>
      </c>
    </row>
    <row r="13" spans="3:25" x14ac:dyDescent="0.3">
      <c r="C13">
        <v>8</v>
      </c>
      <c r="E13" t="str">
        <f t="shared" si="15"/>
        <v>4AF</v>
      </c>
      <c r="F13" t="str">
        <f t="shared" si="16"/>
        <v>4AF8</v>
      </c>
      <c r="G13">
        <f t="shared" si="17"/>
        <v>0</v>
      </c>
      <c r="K13" s="110">
        <f t="shared" si="18"/>
        <v>8</v>
      </c>
      <c r="L13" s="105">
        <f t="shared" si="2"/>
        <v>0</v>
      </c>
      <c r="M13" s="106">
        <f t="shared" si="3"/>
        <v>0</v>
      </c>
      <c r="N13" s="107">
        <f t="shared" si="4"/>
        <v>0</v>
      </c>
      <c r="O13" s="107" t="str">
        <f t="shared" si="5"/>
        <v>4AF</v>
      </c>
      <c r="P13" s="107" t="str">
        <f t="shared" si="6"/>
        <v>EC</v>
      </c>
      <c r="Q13" s="61">
        <f t="shared" si="7"/>
        <v>0</v>
      </c>
      <c r="R13" s="61">
        <f t="shared" si="8"/>
        <v>0</v>
      </c>
      <c r="S13" s="61">
        <f t="shared" si="9"/>
        <v>0</v>
      </c>
      <c r="T13" s="61">
        <f t="shared" si="10"/>
        <v>0</v>
      </c>
      <c r="U13" s="61">
        <f t="shared" si="11"/>
        <v>0</v>
      </c>
      <c r="V13" s="95">
        <f t="shared" si="12"/>
        <v>0</v>
      </c>
      <c r="W13" s="95">
        <f t="shared" si="13"/>
        <v>0</v>
      </c>
    </row>
    <row r="14" spans="3:25" x14ac:dyDescent="0.3">
      <c r="C14">
        <v>9</v>
      </c>
      <c r="E14" t="str">
        <f t="shared" si="15"/>
        <v>4AF</v>
      </c>
      <c r="F14" t="str">
        <f t="shared" ref="F14:F18" si="19">E14&amp;C14</f>
        <v>4AF9</v>
      </c>
      <c r="G14">
        <f t="shared" ref="G14:G18" si="20">IF(L14&gt;0,1,0)</f>
        <v>0</v>
      </c>
      <c r="K14" s="110">
        <f t="shared" ref="K14:K18" si="21">C14</f>
        <v>9</v>
      </c>
      <c r="L14" s="105">
        <f t="shared" si="2"/>
        <v>0</v>
      </c>
      <c r="M14" s="106">
        <f t="shared" si="3"/>
        <v>0</v>
      </c>
      <c r="N14" s="107">
        <f t="shared" si="4"/>
        <v>0</v>
      </c>
      <c r="O14" s="107" t="str">
        <f t="shared" si="5"/>
        <v>4AF</v>
      </c>
      <c r="P14" s="107" t="str">
        <f t="shared" si="6"/>
        <v>EC</v>
      </c>
      <c r="Q14" s="61">
        <f t="shared" si="7"/>
        <v>0</v>
      </c>
      <c r="R14" s="61">
        <f t="shared" si="8"/>
        <v>0</v>
      </c>
      <c r="S14" s="61">
        <f t="shared" si="9"/>
        <v>0</v>
      </c>
      <c r="T14" s="61">
        <f t="shared" si="10"/>
        <v>0</v>
      </c>
      <c r="U14" s="61">
        <f t="shared" si="11"/>
        <v>0</v>
      </c>
      <c r="V14" s="95">
        <f t="shared" si="12"/>
        <v>0</v>
      </c>
      <c r="W14" s="95">
        <f t="shared" si="13"/>
        <v>0</v>
      </c>
    </row>
    <row r="15" spans="3:25" hidden="1" x14ac:dyDescent="0.3">
      <c r="C15">
        <v>10</v>
      </c>
      <c r="E15" t="str">
        <f t="shared" si="15"/>
        <v>4AF</v>
      </c>
      <c r="F15" t="str">
        <f t="shared" si="19"/>
        <v>4AF10</v>
      </c>
      <c r="G15">
        <f t="shared" si="20"/>
        <v>0</v>
      </c>
      <c r="K15" s="110">
        <f t="shared" si="21"/>
        <v>10</v>
      </c>
      <c r="L15" s="105">
        <f t="shared" si="2"/>
        <v>0</v>
      </c>
      <c r="M15" s="106">
        <f t="shared" si="3"/>
        <v>0</v>
      </c>
      <c r="N15" s="107">
        <f t="shared" si="4"/>
        <v>0</v>
      </c>
      <c r="O15" s="107" t="str">
        <f t="shared" si="5"/>
        <v>4AF</v>
      </c>
      <c r="P15" s="107" t="str">
        <f t="shared" si="6"/>
        <v>EC</v>
      </c>
      <c r="Q15" s="61">
        <f t="shared" si="7"/>
        <v>0</v>
      </c>
      <c r="R15" s="61">
        <f t="shared" si="8"/>
        <v>0</v>
      </c>
      <c r="S15" s="61">
        <f t="shared" si="9"/>
        <v>0</v>
      </c>
      <c r="T15" s="61">
        <f t="shared" si="10"/>
        <v>0</v>
      </c>
      <c r="U15" s="61">
        <f t="shared" si="11"/>
        <v>0</v>
      </c>
      <c r="V15" s="95">
        <f t="shared" si="12"/>
        <v>0</v>
      </c>
      <c r="W15" s="95">
        <f t="shared" si="13"/>
        <v>0</v>
      </c>
    </row>
    <row r="16" spans="3:25" hidden="1" x14ac:dyDescent="0.3">
      <c r="C16">
        <v>11</v>
      </c>
      <c r="E16" t="str">
        <f t="shared" si="15"/>
        <v>4AF</v>
      </c>
      <c r="F16" t="str">
        <f t="shared" si="19"/>
        <v>4AF11</v>
      </c>
      <c r="G16">
        <f t="shared" si="20"/>
        <v>0</v>
      </c>
      <c r="K16" s="110">
        <f t="shared" si="21"/>
        <v>11</v>
      </c>
      <c r="L16" s="105">
        <f t="shared" si="2"/>
        <v>0</v>
      </c>
      <c r="M16" s="106">
        <f t="shared" si="3"/>
        <v>0</v>
      </c>
      <c r="N16" s="107">
        <f t="shared" si="4"/>
        <v>0</v>
      </c>
      <c r="O16" s="107" t="str">
        <f t="shared" si="5"/>
        <v>4AF</v>
      </c>
      <c r="P16" s="107" t="str">
        <f t="shared" si="6"/>
        <v>EC</v>
      </c>
      <c r="Q16" s="61">
        <f t="shared" si="7"/>
        <v>0</v>
      </c>
      <c r="R16" s="61">
        <f t="shared" si="8"/>
        <v>0</v>
      </c>
      <c r="S16" s="61">
        <f t="shared" si="9"/>
        <v>0</v>
      </c>
      <c r="T16" s="61">
        <f t="shared" si="10"/>
        <v>0</v>
      </c>
      <c r="U16" s="61">
        <f t="shared" si="11"/>
        <v>0</v>
      </c>
      <c r="V16" s="95">
        <f t="shared" si="12"/>
        <v>0</v>
      </c>
      <c r="W16" s="95">
        <f t="shared" si="13"/>
        <v>0</v>
      </c>
    </row>
    <row r="17" spans="3:23" hidden="1" x14ac:dyDescent="0.3">
      <c r="C17">
        <v>12</v>
      </c>
      <c r="E17" t="str">
        <f t="shared" si="15"/>
        <v>4AF</v>
      </c>
      <c r="F17" t="str">
        <f t="shared" si="19"/>
        <v>4AF12</v>
      </c>
      <c r="G17">
        <f t="shared" si="20"/>
        <v>0</v>
      </c>
      <c r="K17" s="110">
        <f t="shared" si="21"/>
        <v>12</v>
      </c>
      <c r="L17" s="105">
        <f t="shared" si="2"/>
        <v>0</v>
      </c>
      <c r="M17" s="106">
        <f t="shared" si="3"/>
        <v>0</v>
      </c>
      <c r="N17" s="107">
        <f t="shared" si="4"/>
        <v>0</v>
      </c>
      <c r="O17" s="107" t="str">
        <f t="shared" si="5"/>
        <v>4AF</v>
      </c>
      <c r="P17" s="107" t="str">
        <f t="shared" si="6"/>
        <v>EC</v>
      </c>
      <c r="Q17" s="61">
        <f t="shared" si="7"/>
        <v>0</v>
      </c>
      <c r="R17" s="61">
        <f t="shared" si="8"/>
        <v>0</v>
      </c>
      <c r="S17" s="61">
        <f t="shared" si="9"/>
        <v>0</v>
      </c>
      <c r="T17" s="61">
        <f t="shared" si="10"/>
        <v>0</v>
      </c>
      <c r="U17" s="61">
        <f t="shared" si="11"/>
        <v>0</v>
      </c>
      <c r="V17" s="95">
        <f t="shared" si="12"/>
        <v>0</v>
      </c>
      <c r="W17" s="95">
        <f t="shared" si="13"/>
        <v>0</v>
      </c>
    </row>
    <row r="18" spans="3:23" hidden="1" x14ac:dyDescent="0.3">
      <c r="C18">
        <v>13</v>
      </c>
      <c r="E18" t="str">
        <f t="shared" si="15"/>
        <v>4AF</v>
      </c>
      <c r="F18" t="str">
        <f t="shared" si="19"/>
        <v>4AF13</v>
      </c>
      <c r="G18">
        <f t="shared" si="20"/>
        <v>0</v>
      </c>
      <c r="K18" s="110">
        <f t="shared" si="21"/>
        <v>13</v>
      </c>
      <c r="L18" s="105">
        <f t="shared" si="2"/>
        <v>0</v>
      </c>
      <c r="M18" s="106">
        <f t="shared" si="3"/>
        <v>0</v>
      </c>
      <c r="N18" s="107">
        <f t="shared" si="4"/>
        <v>0</v>
      </c>
      <c r="O18" s="107" t="str">
        <f t="shared" si="5"/>
        <v>4AF</v>
      </c>
      <c r="P18" s="107" t="str">
        <f t="shared" si="6"/>
        <v>EC</v>
      </c>
      <c r="Q18" s="61">
        <f t="shared" si="7"/>
        <v>0</v>
      </c>
      <c r="R18" s="61">
        <f t="shared" si="8"/>
        <v>0</v>
      </c>
      <c r="S18" s="61">
        <f t="shared" si="9"/>
        <v>0</v>
      </c>
      <c r="T18" s="61">
        <f t="shared" si="10"/>
        <v>0</v>
      </c>
      <c r="U18" s="61">
        <f t="shared" si="11"/>
        <v>0</v>
      </c>
      <c r="V18" s="95">
        <f t="shared" si="12"/>
        <v>0</v>
      </c>
      <c r="W18" s="95">
        <f t="shared" si="13"/>
        <v>0</v>
      </c>
    </row>
    <row r="19" spans="3:23" x14ac:dyDescent="0.3">
      <c r="C19">
        <v>1</v>
      </c>
      <c r="E19" t="s">
        <v>0</v>
      </c>
      <c r="F19" t="str">
        <f>E19&amp;C19</f>
        <v>4BF1</v>
      </c>
      <c r="G19">
        <f t="shared" si="14"/>
        <v>0</v>
      </c>
      <c r="K19" s="111">
        <f>C19</f>
        <v>1</v>
      </c>
      <c r="L19" s="103">
        <f t="shared" si="2"/>
        <v>0</v>
      </c>
      <c r="M19" s="104">
        <f t="shared" si="3"/>
        <v>0</v>
      </c>
      <c r="N19" s="108">
        <f t="shared" si="4"/>
        <v>0</v>
      </c>
      <c r="O19" s="108" t="str">
        <f t="shared" si="5"/>
        <v>4BF</v>
      </c>
      <c r="P19" s="108" t="str">
        <f t="shared" si="6"/>
        <v>EC</v>
      </c>
      <c r="Q19" s="71">
        <f t="shared" si="7"/>
        <v>0</v>
      </c>
      <c r="R19" s="71">
        <f t="shared" si="8"/>
        <v>0</v>
      </c>
      <c r="S19" s="71">
        <f t="shared" si="9"/>
        <v>0</v>
      </c>
      <c r="T19" s="71">
        <f t="shared" si="10"/>
        <v>0</v>
      </c>
      <c r="U19" s="71">
        <f t="shared" si="11"/>
        <v>0</v>
      </c>
      <c r="V19" s="94">
        <f t="shared" si="12"/>
        <v>0</v>
      </c>
      <c r="W19" s="94">
        <f t="shared" si="13"/>
        <v>0</v>
      </c>
    </row>
    <row r="20" spans="3:23" x14ac:dyDescent="0.3">
      <c r="C20">
        <v>2</v>
      </c>
      <c r="E20" t="s">
        <v>0</v>
      </c>
      <c r="F20" t="str">
        <f>E20&amp;C20</f>
        <v>4BF2</v>
      </c>
      <c r="G20">
        <f t="shared" si="14"/>
        <v>0</v>
      </c>
      <c r="K20" s="110">
        <f>C20</f>
        <v>2</v>
      </c>
      <c r="L20" s="105">
        <f t="shared" si="2"/>
        <v>0</v>
      </c>
      <c r="M20" s="106">
        <f t="shared" si="3"/>
        <v>0</v>
      </c>
      <c r="N20" s="107">
        <f t="shared" si="4"/>
        <v>0</v>
      </c>
      <c r="O20" s="107" t="str">
        <f t="shared" si="5"/>
        <v>4BF</v>
      </c>
      <c r="P20" s="107" t="str">
        <f t="shared" si="6"/>
        <v>EC</v>
      </c>
      <c r="Q20" s="61">
        <f t="shared" si="7"/>
        <v>0</v>
      </c>
      <c r="R20" s="61">
        <f t="shared" si="8"/>
        <v>0</v>
      </c>
      <c r="S20" s="61">
        <f t="shared" si="9"/>
        <v>0</v>
      </c>
      <c r="T20" s="61">
        <f t="shared" si="10"/>
        <v>0</v>
      </c>
      <c r="U20" s="61">
        <f t="shared" si="11"/>
        <v>0</v>
      </c>
      <c r="V20" s="95">
        <f t="shared" si="12"/>
        <v>0</v>
      </c>
      <c r="W20" s="95">
        <f t="shared" si="13"/>
        <v>0</v>
      </c>
    </row>
    <row r="21" spans="3:23" x14ac:dyDescent="0.3">
      <c r="C21">
        <v>3</v>
      </c>
      <c r="E21" t="s">
        <v>0</v>
      </c>
      <c r="F21" t="str">
        <f>E21&amp;C21</f>
        <v>4BF3</v>
      </c>
      <c r="G21">
        <f t="shared" si="14"/>
        <v>0</v>
      </c>
      <c r="K21" s="110">
        <f>C21</f>
        <v>3</v>
      </c>
      <c r="L21" s="105">
        <f t="shared" si="2"/>
        <v>0</v>
      </c>
      <c r="M21" s="106">
        <f t="shared" si="3"/>
        <v>0</v>
      </c>
      <c r="N21" s="107">
        <f t="shared" si="4"/>
        <v>0</v>
      </c>
      <c r="O21" s="107" t="str">
        <f t="shared" si="5"/>
        <v>4BF</v>
      </c>
      <c r="P21" s="107" t="str">
        <f t="shared" si="6"/>
        <v>EC</v>
      </c>
      <c r="Q21" s="61">
        <f t="shared" si="7"/>
        <v>0</v>
      </c>
      <c r="R21" s="61">
        <f t="shared" si="8"/>
        <v>0</v>
      </c>
      <c r="S21" s="61">
        <f t="shared" si="9"/>
        <v>0</v>
      </c>
      <c r="T21" s="61">
        <f t="shared" si="10"/>
        <v>0</v>
      </c>
      <c r="U21" s="61">
        <f t="shared" si="11"/>
        <v>0</v>
      </c>
      <c r="V21" s="95">
        <f t="shared" si="12"/>
        <v>0</v>
      </c>
      <c r="W21" s="95">
        <f t="shared" si="13"/>
        <v>0</v>
      </c>
    </row>
    <row r="22" spans="3:23" x14ac:dyDescent="0.3">
      <c r="C22">
        <v>4</v>
      </c>
      <c r="E22" t="s">
        <v>0</v>
      </c>
      <c r="F22" t="str">
        <f t="shared" ref="F22:F23" si="22">E22&amp;C22</f>
        <v>4BF4</v>
      </c>
      <c r="G22">
        <f t="shared" ref="G22:G23" si="23">IF(L22&gt;0,1,0)</f>
        <v>0</v>
      </c>
      <c r="K22" s="110">
        <f t="shared" ref="K22:K23" si="24">C22</f>
        <v>4</v>
      </c>
      <c r="L22" s="105">
        <f t="shared" si="2"/>
        <v>0</v>
      </c>
      <c r="M22" s="106">
        <f t="shared" si="3"/>
        <v>0</v>
      </c>
      <c r="N22" s="107">
        <f t="shared" si="4"/>
        <v>0</v>
      </c>
      <c r="O22" s="107" t="str">
        <f t="shared" si="5"/>
        <v>4BF</v>
      </c>
      <c r="P22" s="107" t="str">
        <f t="shared" si="6"/>
        <v>EC</v>
      </c>
      <c r="Q22" s="61">
        <f t="shared" si="7"/>
        <v>0</v>
      </c>
      <c r="R22" s="61">
        <f t="shared" si="8"/>
        <v>0</v>
      </c>
      <c r="S22" s="61">
        <f t="shared" si="9"/>
        <v>0</v>
      </c>
      <c r="T22" s="61">
        <f t="shared" si="10"/>
        <v>0</v>
      </c>
      <c r="U22" s="61">
        <f t="shared" si="11"/>
        <v>0</v>
      </c>
      <c r="V22" s="95">
        <f t="shared" si="12"/>
        <v>0</v>
      </c>
      <c r="W22" s="95">
        <f t="shared" si="13"/>
        <v>0</v>
      </c>
    </row>
    <row r="23" spans="3:23" hidden="1" x14ac:dyDescent="0.3">
      <c r="C23">
        <v>5</v>
      </c>
      <c r="E23" t="s">
        <v>0</v>
      </c>
      <c r="F23" t="str">
        <f t="shared" si="22"/>
        <v>4BF5</v>
      </c>
      <c r="G23">
        <f t="shared" si="23"/>
        <v>0</v>
      </c>
      <c r="K23" s="110">
        <f t="shared" si="24"/>
        <v>5</v>
      </c>
      <c r="L23" s="105">
        <f t="shared" si="2"/>
        <v>0</v>
      </c>
      <c r="M23" s="106">
        <f t="shared" si="3"/>
        <v>0</v>
      </c>
      <c r="N23" s="107">
        <f t="shared" si="4"/>
        <v>0</v>
      </c>
      <c r="O23" s="107" t="str">
        <f t="shared" si="5"/>
        <v>4BF</v>
      </c>
      <c r="P23" s="107" t="str">
        <f t="shared" si="6"/>
        <v>EC</v>
      </c>
      <c r="Q23" s="61">
        <f t="shared" si="7"/>
        <v>0</v>
      </c>
      <c r="R23" s="61">
        <f t="shared" si="8"/>
        <v>0</v>
      </c>
      <c r="S23" s="61">
        <f t="shared" si="9"/>
        <v>0</v>
      </c>
      <c r="T23" s="61">
        <f t="shared" si="10"/>
        <v>0</v>
      </c>
      <c r="U23" s="61">
        <f t="shared" si="11"/>
        <v>0</v>
      </c>
      <c r="V23" s="95">
        <f t="shared" si="12"/>
        <v>0</v>
      </c>
      <c r="W23" s="95">
        <f t="shared" si="13"/>
        <v>0</v>
      </c>
    </row>
    <row r="24" spans="3:23" hidden="1" x14ac:dyDescent="0.3">
      <c r="C24">
        <v>1</v>
      </c>
      <c r="E24" t="s">
        <v>127</v>
      </c>
      <c r="F24" t="str">
        <f t="shared" ref="F24:F55" si="25">E24&amp;C24</f>
        <v>4CF1</v>
      </c>
      <c r="G24">
        <f t="shared" si="14"/>
        <v>0</v>
      </c>
      <c r="K24" s="111">
        <f t="shared" ref="K24:K55" si="26">C24</f>
        <v>1</v>
      </c>
      <c r="L24" s="103">
        <f t="shared" si="2"/>
        <v>0</v>
      </c>
      <c r="M24" s="104">
        <f t="shared" si="3"/>
        <v>0</v>
      </c>
      <c r="N24" s="108">
        <f t="shared" si="4"/>
        <v>0</v>
      </c>
      <c r="O24" s="108" t="str">
        <f t="shared" si="5"/>
        <v>4CF</v>
      </c>
      <c r="P24" s="108" t="str">
        <f t="shared" si="6"/>
        <v>EC</v>
      </c>
      <c r="Q24" s="71">
        <f t="shared" si="7"/>
        <v>0</v>
      </c>
      <c r="R24" s="71">
        <f t="shared" si="8"/>
        <v>0</v>
      </c>
      <c r="S24" s="71">
        <f t="shared" si="9"/>
        <v>0</v>
      </c>
      <c r="T24" s="71">
        <f t="shared" si="10"/>
        <v>0</v>
      </c>
      <c r="U24" s="71">
        <f t="shared" si="11"/>
        <v>0</v>
      </c>
      <c r="V24" s="94">
        <f t="shared" si="12"/>
        <v>0</v>
      </c>
      <c r="W24" s="94">
        <f t="shared" si="13"/>
        <v>0</v>
      </c>
    </row>
    <row r="25" spans="3:23" hidden="1" x14ac:dyDescent="0.3">
      <c r="C25">
        <v>2</v>
      </c>
      <c r="E25" t="s">
        <v>127</v>
      </c>
      <c r="F25" t="str">
        <f t="shared" si="25"/>
        <v>4CF2</v>
      </c>
      <c r="G25">
        <f t="shared" si="14"/>
        <v>0</v>
      </c>
      <c r="K25" s="110">
        <f t="shared" si="26"/>
        <v>2</v>
      </c>
      <c r="L25" s="105">
        <f t="shared" si="2"/>
        <v>0</v>
      </c>
      <c r="M25" s="106">
        <f t="shared" si="3"/>
        <v>0</v>
      </c>
      <c r="N25" s="107">
        <f t="shared" si="4"/>
        <v>0</v>
      </c>
      <c r="O25" s="107" t="str">
        <f t="shared" si="5"/>
        <v>4CF</v>
      </c>
      <c r="P25" s="107" t="str">
        <f t="shared" si="6"/>
        <v>EC</v>
      </c>
      <c r="Q25" s="61">
        <f t="shared" si="7"/>
        <v>0</v>
      </c>
      <c r="R25" s="61">
        <f t="shared" si="8"/>
        <v>0</v>
      </c>
      <c r="S25" s="61">
        <f t="shared" si="9"/>
        <v>0</v>
      </c>
      <c r="T25" s="61">
        <f t="shared" si="10"/>
        <v>0</v>
      </c>
      <c r="U25" s="61">
        <f t="shared" si="11"/>
        <v>0</v>
      </c>
      <c r="V25" s="95">
        <f t="shared" si="12"/>
        <v>0</v>
      </c>
      <c r="W25" s="95">
        <f t="shared" si="13"/>
        <v>0</v>
      </c>
    </row>
    <row r="26" spans="3:23" hidden="1" x14ac:dyDescent="0.3">
      <c r="C26">
        <v>3</v>
      </c>
      <c r="E26" t="s">
        <v>127</v>
      </c>
      <c r="F26" t="str">
        <f t="shared" si="25"/>
        <v>4CF3</v>
      </c>
      <c r="G26">
        <f t="shared" si="14"/>
        <v>0</v>
      </c>
      <c r="K26" s="110">
        <f t="shared" si="26"/>
        <v>3</v>
      </c>
      <c r="L26" s="105">
        <f t="shared" si="2"/>
        <v>0</v>
      </c>
      <c r="M26" s="106">
        <f t="shared" si="3"/>
        <v>0</v>
      </c>
      <c r="N26" s="107">
        <f t="shared" si="4"/>
        <v>0</v>
      </c>
      <c r="O26" s="107" t="str">
        <f t="shared" si="5"/>
        <v>4CF</v>
      </c>
      <c r="P26" s="107" t="str">
        <f t="shared" si="6"/>
        <v>EC</v>
      </c>
      <c r="Q26" s="61">
        <f t="shared" si="7"/>
        <v>0</v>
      </c>
      <c r="R26" s="61">
        <f t="shared" si="8"/>
        <v>0</v>
      </c>
      <c r="S26" s="61">
        <f t="shared" si="9"/>
        <v>0</v>
      </c>
      <c r="T26" s="61">
        <f t="shared" si="10"/>
        <v>0</v>
      </c>
      <c r="U26" s="61">
        <f t="shared" si="11"/>
        <v>0</v>
      </c>
      <c r="V26" s="95">
        <f t="shared" si="12"/>
        <v>0</v>
      </c>
      <c r="W26" s="95">
        <f t="shared" si="13"/>
        <v>0</v>
      </c>
    </row>
    <row r="27" spans="3:23" x14ac:dyDescent="0.3">
      <c r="C27">
        <v>1</v>
      </c>
      <c r="E27" t="s">
        <v>7</v>
      </c>
      <c r="F27" t="str">
        <f t="shared" si="25"/>
        <v>4AR1</v>
      </c>
      <c r="G27">
        <f t="shared" si="14"/>
        <v>0</v>
      </c>
      <c r="K27" s="111">
        <f t="shared" si="26"/>
        <v>1</v>
      </c>
      <c r="L27" s="103">
        <f t="shared" si="2"/>
        <v>0</v>
      </c>
      <c r="M27" s="104">
        <f t="shared" si="3"/>
        <v>0</v>
      </c>
      <c r="N27" s="108">
        <f t="shared" si="4"/>
        <v>0</v>
      </c>
      <c r="O27" s="108" t="str">
        <f t="shared" si="5"/>
        <v>4AR</v>
      </c>
      <c r="P27" s="108" t="str">
        <f t="shared" si="6"/>
        <v>EC</v>
      </c>
      <c r="Q27" s="71">
        <f t="shared" si="7"/>
        <v>0</v>
      </c>
      <c r="R27" s="71">
        <f t="shared" si="8"/>
        <v>0</v>
      </c>
      <c r="S27" s="71">
        <f t="shared" si="9"/>
        <v>0</v>
      </c>
      <c r="T27" s="71">
        <f t="shared" si="10"/>
        <v>0</v>
      </c>
      <c r="U27" s="71">
        <f t="shared" si="11"/>
        <v>0</v>
      </c>
      <c r="V27" s="94">
        <f t="shared" si="12"/>
        <v>0</v>
      </c>
      <c r="W27" s="94">
        <f t="shared" si="13"/>
        <v>0</v>
      </c>
    </row>
    <row r="28" spans="3:23" hidden="1" x14ac:dyDescent="0.3">
      <c r="C28">
        <v>2</v>
      </c>
      <c r="E28" t="s">
        <v>7</v>
      </c>
      <c r="F28" t="str">
        <f t="shared" si="25"/>
        <v>4AR2</v>
      </c>
      <c r="G28">
        <f t="shared" si="14"/>
        <v>0</v>
      </c>
      <c r="K28" s="110">
        <f t="shared" si="26"/>
        <v>2</v>
      </c>
      <c r="L28" s="105">
        <f t="shared" si="2"/>
        <v>0</v>
      </c>
      <c r="M28" s="106">
        <f t="shared" si="3"/>
        <v>0</v>
      </c>
      <c r="N28" s="107">
        <f t="shared" si="4"/>
        <v>0</v>
      </c>
      <c r="O28" s="107" t="str">
        <f t="shared" si="5"/>
        <v>4AR</v>
      </c>
      <c r="P28" s="107" t="str">
        <f t="shared" si="6"/>
        <v>EC</v>
      </c>
      <c r="Q28" s="61">
        <f t="shared" si="7"/>
        <v>0</v>
      </c>
      <c r="R28" s="61">
        <f t="shared" si="8"/>
        <v>0</v>
      </c>
      <c r="S28" s="61">
        <f t="shared" si="9"/>
        <v>0</v>
      </c>
      <c r="T28" s="61">
        <f t="shared" si="10"/>
        <v>0</v>
      </c>
      <c r="U28" s="61">
        <f t="shared" si="11"/>
        <v>0</v>
      </c>
      <c r="V28" s="95">
        <f t="shared" si="12"/>
        <v>0</v>
      </c>
      <c r="W28" s="95">
        <f t="shared" si="13"/>
        <v>0</v>
      </c>
    </row>
    <row r="29" spans="3:23" hidden="1" x14ac:dyDescent="0.3">
      <c r="C29">
        <v>3</v>
      </c>
      <c r="E29" t="s">
        <v>7</v>
      </c>
      <c r="F29" t="str">
        <f t="shared" si="25"/>
        <v>4AR3</v>
      </c>
      <c r="G29">
        <f t="shared" si="14"/>
        <v>0</v>
      </c>
      <c r="K29" s="110">
        <f t="shared" si="26"/>
        <v>3</v>
      </c>
      <c r="L29" s="105">
        <f t="shared" si="2"/>
        <v>0</v>
      </c>
      <c r="M29" s="106">
        <f t="shared" si="3"/>
        <v>0</v>
      </c>
      <c r="N29" s="107">
        <f t="shared" si="4"/>
        <v>0</v>
      </c>
      <c r="O29" s="107" t="str">
        <f t="shared" si="5"/>
        <v>4AR</v>
      </c>
      <c r="P29" s="107" t="str">
        <f t="shared" si="6"/>
        <v>EC</v>
      </c>
      <c r="Q29" s="61">
        <f t="shared" si="7"/>
        <v>0</v>
      </c>
      <c r="R29" s="61">
        <f t="shared" si="8"/>
        <v>0</v>
      </c>
      <c r="S29" s="61">
        <f t="shared" si="9"/>
        <v>0</v>
      </c>
      <c r="T29" s="61">
        <f t="shared" si="10"/>
        <v>0</v>
      </c>
      <c r="U29" s="61">
        <f t="shared" si="11"/>
        <v>0</v>
      </c>
      <c r="V29" s="95">
        <f t="shared" si="12"/>
        <v>0</v>
      </c>
      <c r="W29" s="95">
        <f t="shared" si="13"/>
        <v>0</v>
      </c>
    </row>
    <row r="30" spans="3:23" hidden="1" x14ac:dyDescent="0.3">
      <c r="C30">
        <v>1</v>
      </c>
      <c r="E30" t="s">
        <v>129</v>
      </c>
      <c r="F30" t="str">
        <f t="shared" si="25"/>
        <v>4BR1</v>
      </c>
      <c r="G30">
        <f t="shared" si="14"/>
        <v>0</v>
      </c>
      <c r="K30" s="111">
        <f t="shared" si="26"/>
        <v>1</v>
      </c>
      <c r="L30" s="103">
        <f t="shared" si="2"/>
        <v>0</v>
      </c>
      <c r="M30" s="104">
        <f t="shared" si="3"/>
        <v>0</v>
      </c>
      <c r="N30" s="108">
        <f t="shared" si="4"/>
        <v>0</v>
      </c>
      <c r="O30" s="108" t="str">
        <f t="shared" si="5"/>
        <v>4BR</v>
      </c>
      <c r="P30" s="108" t="str">
        <f t="shared" si="6"/>
        <v>EC</v>
      </c>
      <c r="Q30" s="71">
        <f t="shared" si="7"/>
        <v>0</v>
      </c>
      <c r="R30" s="71">
        <f t="shared" si="8"/>
        <v>0</v>
      </c>
      <c r="S30" s="71">
        <f t="shared" si="9"/>
        <v>0</v>
      </c>
      <c r="T30" s="71">
        <f t="shared" si="10"/>
        <v>0</v>
      </c>
      <c r="U30" s="71">
        <f t="shared" si="11"/>
        <v>0</v>
      </c>
      <c r="V30" s="94">
        <f t="shared" si="12"/>
        <v>0</v>
      </c>
      <c r="W30" s="94">
        <f t="shared" si="13"/>
        <v>0</v>
      </c>
    </row>
    <row r="31" spans="3:23" hidden="1" x14ac:dyDescent="0.3">
      <c r="C31">
        <v>2</v>
      </c>
      <c r="E31" t="s">
        <v>129</v>
      </c>
      <c r="F31" t="str">
        <f t="shared" si="25"/>
        <v>4BR2</v>
      </c>
      <c r="G31">
        <f t="shared" si="14"/>
        <v>0</v>
      </c>
      <c r="K31" s="110">
        <f t="shared" si="26"/>
        <v>2</v>
      </c>
      <c r="L31" s="105">
        <f t="shared" si="2"/>
        <v>0</v>
      </c>
      <c r="M31" s="106">
        <f t="shared" si="3"/>
        <v>0</v>
      </c>
      <c r="N31" s="107">
        <f t="shared" si="4"/>
        <v>0</v>
      </c>
      <c r="O31" s="107" t="str">
        <f t="shared" si="5"/>
        <v>4BR</v>
      </c>
      <c r="P31" s="107" t="str">
        <f t="shared" si="6"/>
        <v>EC</v>
      </c>
      <c r="Q31" s="61">
        <f t="shared" si="7"/>
        <v>0</v>
      </c>
      <c r="R31" s="61">
        <f t="shared" si="8"/>
        <v>0</v>
      </c>
      <c r="S31" s="61">
        <f t="shared" si="9"/>
        <v>0</v>
      </c>
      <c r="T31" s="61">
        <f t="shared" si="10"/>
        <v>0</v>
      </c>
      <c r="U31" s="61">
        <f t="shared" si="11"/>
        <v>0</v>
      </c>
      <c r="V31" s="95">
        <f t="shared" si="12"/>
        <v>0</v>
      </c>
      <c r="W31" s="95">
        <f t="shared" si="13"/>
        <v>0</v>
      </c>
    </row>
    <row r="32" spans="3:23" hidden="1" x14ac:dyDescent="0.3">
      <c r="C32">
        <v>3</v>
      </c>
      <c r="E32" t="s">
        <v>129</v>
      </c>
      <c r="F32" t="str">
        <f t="shared" si="25"/>
        <v>4BR3</v>
      </c>
      <c r="G32">
        <f t="shared" si="14"/>
        <v>0</v>
      </c>
      <c r="K32" s="110">
        <f t="shared" si="26"/>
        <v>3</v>
      </c>
      <c r="L32" s="105">
        <f t="shared" si="2"/>
        <v>0</v>
      </c>
      <c r="M32" s="106">
        <f t="shared" si="3"/>
        <v>0</v>
      </c>
      <c r="N32" s="107">
        <f t="shared" si="4"/>
        <v>0</v>
      </c>
      <c r="O32" s="107" t="str">
        <f t="shared" si="5"/>
        <v>4BR</v>
      </c>
      <c r="P32" s="107" t="str">
        <f t="shared" si="6"/>
        <v>EC</v>
      </c>
      <c r="Q32" s="61">
        <f t="shared" si="7"/>
        <v>0</v>
      </c>
      <c r="R32" s="61">
        <f t="shared" si="8"/>
        <v>0</v>
      </c>
      <c r="S32" s="61">
        <f t="shared" si="9"/>
        <v>0</v>
      </c>
      <c r="T32" s="61">
        <f t="shared" si="10"/>
        <v>0</v>
      </c>
      <c r="U32" s="61">
        <f t="shared" si="11"/>
        <v>0</v>
      </c>
      <c r="V32" s="95">
        <f t="shared" si="12"/>
        <v>0</v>
      </c>
      <c r="W32" s="95">
        <f t="shared" si="13"/>
        <v>0</v>
      </c>
    </row>
    <row r="33" spans="3:23" hidden="1" x14ac:dyDescent="0.3">
      <c r="C33">
        <v>1</v>
      </c>
      <c r="E33" t="s">
        <v>128</v>
      </c>
      <c r="F33" t="str">
        <f t="shared" si="25"/>
        <v>4CR1</v>
      </c>
      <c r="G33">
        <f t="shared" si="14"/>
        <v>0</v>
      </c>
      <c r="K33" s="111">
        <f t="shared" si="26"/>
        <v>1</v>
      </c>
      <c r="L33" s="103">
        <f t="shared" si="2"/>
        <v>0</v>
      </c>
      <c r="M33" s="104">
        <f t="shared" si="3"/>
        <v>0</v>
      </c>
      <c r="N33" s="108">
        <f t="shared" si="4"/>
        <v>0</v>
      </c>
      <c r="O33" s="108" t="str">
        <f t="shared" si="5"/>
        <v>4CR</v>
      </c>
      <c r="P33" s="108" t="str">
        <f t="shared" si="6"/>
        <v>EC</v>
      </c>
      <c r="Q33" s="71">
        <f t="shared" si="7"/>
        <v>0</v>
      </c>
      <c r="R33" s="71">
        <f t="shared" si="8"/>
        <v>0</v>
      </c>
      <c r="S33" s="71">
        <f t="shared" si="9"/>
        <v>0</v>
      </c>
      <c r="T33" s="71">
        <f t="shared" si="10"/>
        <v>0</v>
      </c>
      <c r="U33" s="71">
        <f t="shared" si="11"/>
        <v>0</v>
      </c>
      <c r="V33" s="94">
        <f t="shared" si="12"/>
        <v>0</v>
      </c>
      <c r="W33" s="94">
        <f t="shared" si="13"/>
        <v>0</v>
      </c>
    </row>
    <row r="34" spans="3:23" hidden="1" x14ac:dyDescent="0.3">
      <c r="C34">
        <v>2</v>
      </c>
      <c r="E34" t="s">
        <v>128</v>
      </c>
      <c r="F34" t="str">
        <f t="shared" si="25"/>
        <v>4CR2</v>
      </c>
      <c r="G34">
        <f t="shared" si="14"/>
        <v>0</v>
      </c>
      <c r="K34" s="110">
        <f t="shared" si="26"/>
        <v>2</v>
      </c>
      <c r="L34" s="105">
        <f t="shared" si="2"/>
        <v>0</v>
      </c>
      <c r="M34" s="106">
        <f t="shared" si="3"/>
        <v>0</v>
      </c>
      <c r="N34" s="107">
        <f t="shared" si="4"/>
        <v>0</v>
      </c>
      <c r="O34" s="107" t="str">
        <f t="shared" si="5"/>
        <v>4CR</v>
      </c>
      <c r="P34" s="107" t="str">
        <f t="shared" si="6"/>
        <v>EC</v>
      </c>
      <c r="Q34" s="61">
        <f t="shared" si="7"/>
        <v>0</v>
      </c>
      <c r="R34" s="61">
        <f t="shared" si="8"/>
        <v>0</v>
      </c>
      <c r="S34" s="61">
        <f t="shared" si="9"/>
        <v>0</v>
      </c>
      <c r="T34" s="61">
        <f t="shared" si="10"/>
        <v>0</v>
      </c>
      <c r="U34" s="61">
        <f t="shared" si="11"/>
        <v>0</v>
      </c>
      <c r="V34" s="95">
        <f t="shared" si="12"/>
        <v>0</v>
      </c>
      <c r="W34" s="95">
        <f t="shared" si="13"/>
        <v>0</v>
      </c>
    </row>
    <row r="35" spans="3:23" hidden="1" x14ac:dyDescent="0.3">
      <c r="C35">
        <v>3</v>
      </c>
      <c r="E35" t="s">
        <v>128</v>
      </c>
      <c r="F35" t="str">
        <f t="shared" si="25"/>
        <v>4CR3</v>
      </c>
      <c r="G35">
        <f t="shared" si="14"/>
        <v>0</v>
      </c>
      <c r="K35" s="110">
        <f t="shared" si="26"/>
        <v>3</v>
      </c>
      <c r="L35" s="105">
        <f t="shared" si="2"/>
        <v>0</v>
      </c>
      <c r="M35" s="106">
        <f t="shared" si="3"/>
        <v>0</v>
      </c>
      <c r="N35" s="107">
        <f t="shared" si="4"/>
        <v>0</v>
      </c>
      <c r="O35" s="107" t="str">
        <f t="shared" si="5"/>
        <v>4CR</v>
      </c>
      <c r="P35" s="107" t="str">
        <f t="shared" si="6"/>
        <v>EC</v>
      </c>
      <c r="Q35" s="61">
        <f t="shared" si="7"/>
        <v>0</v>
      </c>
      <c r="R35" s="61">
        <f t="shared" si="8"/>
        <v>0</v>
      </c>
      <c r="S35" s="61">
        <f t="shared" si="9"/>
        <v>0</v>
      </c>
      <c r="T35" s="61">
        <f t="shared" si="10"/>
        <v>0</v>
      </c>
      <c r="U35" s="61">
        <f t="shared" si="11"/>
        <v>0</v>
      </c>
      <c r="V35" s="95">
        <f t="shared" si="12"/>
        <v>0</v>
      </c>
      <c r="W35" s="95">
        <f t="shared" si="13"/>
        <v>0</v>
      </c>
    </row>
    <row r="36" spans="3:23" x14ac:dyDescent="0.3">
      <c r="C36">
        <v>1</v>
      </c>
      <c r="E36" t="s">
        <v>4</v>
      </c>
      <c r="F36" t="str">
        <f t="shared" si="25"/>
        <v>4S1</v>
      </c>
      <c r="G36">
        <f t="shared" si="14"/>
        <v>0</v>
      </c>
      <c r="K36" s="111">
        <f t="shared" si="26"/>
        <v>1</v>
      </c>
      <c r="L36" s="103">
        <f t="shared" si="2"/>
        <v>0</v>
      </c>
      <c r="M36" s="104">
        <f t="shared" si="3"/>
        <v>0</v>
      </c>
      <c r="N36" s="108">
        <f t="shared" si="4"/>
        <v>0</v>
      </c>
      <c r="O36" s="108" t="str">
        <f t="shared" si="5"/>
        <v>4S</v>
      </c>
      <c r="P36" s="108" t="str">
        <f t="shared" si="6"/>
        <v>EC</v>
      </c>
      <c r="Q36" s="71">
        <f t="shared" si="7"/>
        <v>0</v>
      </c>
      <c r="R36" s="71">
        <f t="shared" si="8"/>
        <v>0</v>
      </c>
      <c r="S36" s="71">
        <f t="shared" si="9"/>
        <v>0</v>
      </c>
      <c r="T36" s="71">
        <f t="shared" si="10"/>
        <v>0</v>
      </c>
      <c r="U36" s="71">
        <f t="shared" si="11"/>
        <v>0</v>
      </c>
      <c r="V36" s="94">
        <f t="shared" si="12"/>
        <v>0</v>
      </c>
      <c r="W36" s="94">
        <f t="shared" si="13"/>
        <v>0</v>
      </c>
    </row>
    <row r="37" spans="3:23" x14ac:dyDescent="0.3">
      <c r="C37">
        <v>2</v>
      </c>
      <c r="E37" t="str">
        <f>E36</f>
        <v>4S</v>
      </c>
      <c r="F37" t="str">
        <f t="shared" si="25"/>
        <v>4S2</v>
      </c>
      <c r="G37">
        <f t="shared" si="14"/>
        <v>0</v>
      </c>
      <c r="K37" s="110">
        <f t="shared" si="26"/>
        <v>2</v>
      </c>
      <c r="L37" s="105">
        <f t="shared" si="2"/>
        <v>0</v>
      </c>
      <c r="M37" s="106">
        <f t="shared" si="3"/>
        <v>0</v>
      </c>
      <c r="N37" s="107">
        <f t="shared" si="4"/>
        <v>0</v>
      </c>
      <c r="O37" s="107" t="str">
        <f t="shared" si="5"/>
        <v>4S</v>
      </c>
      <c r="P37" s="107" t="str">
        <f t="shared" si="6"/>
        <v>EC</v>
      </c>
      <c r="Q37" s="61">
        <f t="shared" si="7"/>
        <v>0</v>
      </c>
      <c r="R37" s="61">
        <f t="shared" si="8"/>
        <v>0</v>
      </c>
      <c r="S37" s="61">
        <f t="shared" si="9"/>
        <v>0</v>
      </c>
      <c r="T37" s="61">
        <f t="shared" si="10"/>
        <v>0</v>
      </c>
      <c r="U37" s="61">
        <f t="shared" si="11"/>
        <v>0</v>
      </c>
      <c r="V37" s="95">
        <f t="shared" si="12"/>
        <v>0</v>
      </c>
      <c r="W37" s="95">
        <f t="shared" si="13"/>
        <v>0</v>
      </c>
    </row>
    <row r="38" spans="3:23" x14ac:dyDescent="0.3">
      <c r="C38">
        <v>3</v>
      </c>
      <c r="E38" t="s">
        <v>4</v>
      </c>
      <c r="F38" t="str">
        <f t="shared" si="25"/>
        <v>4S3</v>
      </c>
      <c r="G38">
        <f t="shared" si="14"/>
        <v>0</v>
      </c>
      <c r="K38" s="110">
        <f t="shared" si="26"/>
        <v>3</v>
      </c>
      <c r="L38" s="105">
        <f t="shared" ref="L38:L69" si="27">VLOOKUP($F38,$C$156:$V$496,10,0)</f>
        <v>0</v>
      </c>
      <c r="M38" s="106">
        <f t="shared" ref="M38:M69" si="28">VLOOKUP($F38,$C$156:$V$496,11,0)</f>
        <v>0</v>
      </c>
      <c r="N38" s="107">
        <f t="shared" ref="N38:N69" si="29">VLOOKUP($F38,$C$156:$V$496,12,0)</f>
        <v>0</v>
      </c>
      <c r="O38" s="107" t="str">
        <f t="shared" ref="O38:O69" si="30">VLOOKUP($F38,$C$156:$V$496,13,0)</f>
        <v>4S</v>
      </c>
      <c r="P38" s="107" t="str">
        <f t="shared" ref="P38:P69" si="31">VLOOKUP($F38,$C$156:$V$496,14,0)</f>
        <v>EC</v>
      </c>
      <c r="Q38" s="61">
        <f t="shared" ref="Q38:Q69" si="32">VLOOKUP($F38,$C$156:$V$496,15,0)</f>
        <v>0</v>
      </c>
      <c r="R38" s="61">
        <f t="shared" ref="R38:R69" si="33">VLOOKUP($F38,$C$156:$V$544,16,0)</f>
        <v>0</v>
      </c>
      <c r="S38" s="61">
        <f t="shared" ref="S38:S69" si="34">VLOOKUP($F38,$C$156:$V$544,17,0)</f>
        <v>0</v>
      </c>
      <c r="T38" s="61">
        <f t="shared" ref="T38:T69" si="35">VLOOKUP($F38,$C$156:$V$496,18,0)</f>
        <v>0</v>
      </c>
      <c r="U38" s="61">
        <f t="shared" ref="U38:U69" si="36">VLOOKUP($F38,$C$156:$V$496,19,0)</f>
        <v>0</v>
      </c>
      <c r="V38" s="95">
        <f t="shared" ref="V38:V69" si="37">VLOOKUP($F38,$C$156:$V$496,20,0)</f>
        <v>0</v>
      </c>
      <c r="W38" s="95">
        <f t="shared" ref="W38:W56" si="38">SUM(Q38:V38)</f>
        <v>0</v>
      </c>
    </row>
    <row r="39" spans="3:23" x14ac:dyDescent="0.3">
      <c r="C39">
        <v>4</v>
      </c>
      <c r="E39" t="s">
        <v>4</v>
      </c>
      <c r="F39" t="str">
        <f t="shared" si="25"/>
        <v>4S4</v>
      </c>
      <c r="G39">
        <f t="shared" si="14"/>
        <v>0</v>
      </c>
      <c r="K39" s="110">
        <f t="shared" si="26"/>
        <v>4</v>
      </c>
      <c r="L39" s="105">
        <f t="shared" si="27"/>
        <v>0</v>
      </c>
      <c r="M39" s="106">
        <f t="shared" si="28"/>
        <v>0</v>
      </c>
      <c r="N39" s="107">
        <f t="shared" si="29"/>
        <v>0</v>
      </c>
      <c r="O39" s="107" t="str">
        <f t="shared" si="30"/>
        <v>4S</v>
      </c>
      <c r="P39" s="107" t="str">
        <f t="shared" si="31"/>
        <v>EC</v>
      </c>
      <c r="Q39" s="61">
        <f t="shared" si="32"/>
        <v>0</v>
      </c>
      <c r="R39" s="61">
        <f t="shared" si="33"/>
        <v>0</v>
      </c>
      <c r="S39" s="61">
        <f t="shared" si="34"/>
        <v>0</v>
      </c>
      <c r="T39" s="61">
        <f t="shared" si="35"/>
        <v>0</v>
      </c>
      <c r="U39" s="61">
        <f t="shared" si="36"/>
        <v>0</v>
      </c>
      <c r="V39" s="95">
        <f t="shared" si="37"/>
        <v>0</v>
      </c>
      <c r="W39" s="95">
        <f t="shared" si="38"/>
        <v>0</v>
      </c>
    </row>
    <row r="40" spans="3:23" x14ac:dyDescent="0.3">
      <c r="C40">
        <v>5</v>
      </c>
      <c r="E40" t="s">
        <v>4</v>
      </c>
      <c r="F40" t="str">
        <f t="shared" si="25"/>
        <v>4S5</v>
      </c>
      <c r="G40">
        <f t="shared" si="14"/>
        <v>0</v>
      </c>
      <c r="K40" s="110">
        <f t="shared" si="26"/>
        <v>5</v>
      </c>
      <c r="L40" s="105">
        <f t="shared" si="27"/>
        <v>0</v>
      </c>
      <c r="M40" s="106">
        <f t="shared" si="28"/>
        <v>0</v>
      </c>
      <c r="N40" s="107">
        <f t="shared" si="29"/>
        <v>0</v>
      </c>
      <c r="O40" s="107" t="str">
        <f t="shared" si="30"/>
        <v>4S</v>
      </c>
      <c r="P40" s="107" t="str">
        <f t="shared" si="31"/>
        <v>EC</v>
      </c>
      <c r="Q40" s="61">
        <f t="shared" si="32"/>
        <v>0</v>
      </c>
      <c r="R40" s="61">
        <f t="shared" si="33"/>
        <v>0</v>
      </c>
      <c r="S40" s="61">
        <f t="shared" si="34"/>
        <v>0</v>
      </c>
      <c r="T40" s="61">
        <f t="shared" si="35"/>
        <v>0</v>
      </c>
      <c r="U40" s="61">
        <f t="shared" si="36"/>
        <v>0</v>
      </c>
      <c r="V40" s="95">
        <f t="shared" si="37"/>
        <v>0</v>
      </c>
      <c r="W40" s="95">
        <f t="shared" si="38"/>
        <v>0</v>
      </c>
    </row>
    <row r="41" spans="3:23" hidden="1" x14ac:dyDescent="0.3">
      <c r="C41">
        <v>6</v>
      </c>
      <c r="E41" t="s">
        <v>4</v>
      </c>
      <c r="F41" t="str">
        <f t="shared" si="25"/>
        <v>4S6</v>
      </c>
      <c r="G41">
        <f t="shared" si="14"/>
        <v>0</v>
      </c>
      <c r="K41" s="110">
        <f t="shared" si="26"/>
        <v>6</v>
      </c>
      <c r="L41" s="105">
        <f t="shared" si="27"/>
        <v>0</v>
      </c>
      <c r="M41" s="106">
        <f t="shared" si="28"/>
        <v>0</v>
      </c>
      <c r="N41" s="107">
        <f t="shared" si="29"/>
        <v>0</v>
      </c>
      <c r="O41" s="107" t="str">
        <f t="shared" si="30"/>
        <v>4S</v>
      </c>
      <c r="P41" s="107" t="str">
        <f t="shared" si="31"/>
        <v>EC</v>
      </c>
      <c r="Q41" s="61">
        <f t="shared" si="32"/>
        <v>0</v>
      </c>
      <c r="R41" s="61">
        <f t="shared" si="33"/>
        <v>0</v>
      </c>
      <c r="S41" s="61">
        <f t="shared" si="34"/>
        <v>0</v>
      </c>
      <c r="T41" s="61">
        <f t="shared" si="35"/>
        <v>0</v>
      </c>
      <c r="U41" s="61">
        <f t="shared" si="36"/>
        <v>0</v>
      </c>
      <c r="V41" s="95">
        <f t="shared" si="37"/>
        <v>0</v>
      </c>
      <c r="W41" s="95">
        <f t="shared" si="38"/>
        <v>0</v>
      </c>
    </row>
    <row r="42" spans="3:23" x14ac:dyDescent="0.3">
      <c r="C42">
        <v>1</v>
      </c>
      <c r="E42" t="s">
        <v>20</v>
      </c>
      <c r="F42" t="str">
        <f t="shared" si="25"/>
        <v>4EX1</v>
      </c>
      <c r="G42">
        <f t="shared" si="14"/>
        <v>0</v>
      </c>
      <c r="K42" s="111">
        <f t="shared" si="26"/>
        <v>1</v>
      </c>
      <c r="L42" s="103">
        <f t="shared" si="27"/>
        <v>0</v>
      </c>
      <c r="M42" s="104">
        <f t="shared" si="28"/>
        <v>0</v>
      </c>
      <c r="N42" s="108">
        <f t="shared" si="29"/>
        <v>0</v>
      </c>
      <c r="O42" s="108" t="str">
        <f t="shared" si="30"/>
        <v>4EX</v>
      </c>
      <c r="P42" s="108" t="str">
        <f t="shared" si="31"/>
        <v>EC</v>
      </c>
      <c r="Q42" s="71">
        <f t="shared" si="32"/>
        <v>0</v>
      </c>
      <c r="R42" s="71">
        <f t="shared" si="33"/>
        <v>0</v>
      </c>
      <c r="S42" s="71">
        <f t="shared" si="34"/>
        <v>0</v>
      </c>
      <c r="T42" s="71">
        <f t="shared" si="35"/>
        <v>0</v>
      </c>
      <c r="U42" s="71">
        <f t="shared" si="36"/>
        <v>0</v>
      </c>
      <c r="V42" s="94">
        <f t="shared" si="37"/>
        <v>0</v>
      </c>
      <c r="W42" s="94">
        <f t="shared" si="38"/>
        <v>0</v>
      </c>
    </row>
    <row r="43" spans="3:23" x14ac:dyDescent="0.3">
      <c r="C43">
        <v>2</v>
      </c>
      <c r="E43" t="str">
        <f>E42</f>
        <v>4EX</v>
      </c>
      <c r="F43" t="str">
        <f t="shared" si="25"/>
        <v>4EX2</v>
      </c>
      <c r="G43">
        <f t="shared" si="14"/>
        <v>0</v>
      </c>
      <c r="K43" s="110">
        <f t="shared" si="26"/>
        <v>2</v>
      </c>
      <c r="L43" s="105">
        <f t="shared" si="27"/>
        <v>0</v>
      </c>
      <c r="M43" s="106">
        <f t="shared" si="28"/>
        <v>0</v>
      </c>
      <c r="N43" s="107">
        <f t="shared" si="29"/>
        <v>0</v>
      </c>
      <c r="O43" s="107" t="str">
        <f t="shared" si="30"/>
        <v>4EX</v>
      </c>
      <c r="P43" s="107" t="str">
        <f t="shared" si="31"/>
        <v>EC</v>
      </c>
      <c r="Q43" s="61">
        <f t="shared" si="32"/>
        <v>0</v>
      </c>
      <c r="R43" s="61">
        <f t="shared" si="33"/>
        <v>0</v>
      </c>
      <c r="S43" s="61">
        <f t="shared" si="34"/>
        <v>0</v>
      </c>
      <c r="T43" s="61">
        <f t="shared" si="35"/>
        <v>0</v>
      </c>
      <c r="U43" s="61">
        <f t="shared" si="36"/>
        <v>0</v>
      </c>
      <c r="V43" s="95">
        <f t="shared" si="37"/>
        <v>0</v>
      </c>
      <c r="W43" s="95">
        <f t="shared" si="38"/>
        <v>0</v>
      </c>
    </row>
    <row r="44" spans="3:23" x14ac:dyDescent="0.3">
      <c r="C44">
        <v>3</v>
      </c>
      <c r="E44" t="str">
        <f t="shared" ref="E44:E69" si="39">E43</f>
        <v>4EX</v>
      </c>
      <c r="F44" t="str">
        <f t="shared" si="25"/>
        <v>4EX3</v>
      </c>
      <c r="G44">
        <f t="shared" si="14"/>
        <v>0</v>
      </c>
      <c r="K44" s="110">
        <f t="shared" si="26"/>
        <v>3</v>
      </c>
      <c r="L44" s="105">
        <f t="shared" si="27"/>
        <v>0</v>
      </c>
      <c r="M44" s="106">
        <f t="shared" si="28"/>
        <v>0</v>
      </c>
      <c r="N44" s="107">
        <f t="shared" si="29"/>
        <v>0</v>
      </c>
      <c r="O44" s="107" t="str">
        <f t="shared" si="30"/>
        <v>4EX</v>
      </c>
      <c r="P44" s="107" t="str">
        <f t="shared" si="31"/>
        <v>EC</v>
      </c>
      <c r="Q44" s="61">
        <f t="shared" si="32"/>
        <v>0</v>
      </c>
      <c r="R44" s="61">
        <f t="shared" si="33"/>
        <v>0</v>
      </c>
      <c r="S44" s="61">
        <f t="shared" si="34"/>
        <v>0</v>
      </c>
      <c r="T44" s="61">
        <f t="shared" si="35"/>
        <v>0</v>
      </c>
      <c r="U44" s="61">
        <f t="shared" si="36"/>
        <v>0</v>
      </c>
      <c r="V44" s="95">
        <f t="shared" si="37"/>
        <v>0</v>
      </c>
      <c r="W44" s="95">
        <f t="shared" si="38"/>
        <v>0</v>
      </c>
    </row>
    <row r="45" spans="3:23" x14ac:dyDescent="0.3">
      <c r="C45">
        <v>4</v>
      </c>
      <c r="E45" t="str">
        <f t="shared" si="39"/>
        <v>4EX</v>
      </c>
      <c r="F45" t="str">
        <f t="shared" si="25"/>
        <v>4EX4</v>
      </c>
      <c r="G45">
        <f t="shared" si="14"/>
        <v>0</v>
      </c>
      <c r="K45" s="110">
        <f t="shared" si="26"/>
        <v>4</v>
      </c>
      <c r="L45" s="105">
        <f t="shared" si="27"/>
        <v>0</v>
      </c>
      <c r="M45" s="106">
        <f t="shared" si="28"/>
        <v>0</v>
      </c>
      <c r="N45" s="107">
        <f t="shared" si="29"/>
        <v>0</v>
      </c>
      <c r="O45" s="107" t="str">
        <f t="shared" si="30"/>
        <v>4EX</v>
      </c>
      <c r="P45" s="107" t="str">
        <f t="shared" si="31"/>
        <v>EC</v>
      </c>
      <c r="Q45" s="61">
        <f t="shared" si="32"/>
        <v>0</v>
      </c>
      <c r="R45" s="61">
        <f t="shared" si="33"/>
        <v>0</v>
      </c>
      <c r="S45" s="61">
        <f t="shared" si="34"/>
        <v>0</v>
      </c>
      <c r="T45" s="61">
        <f t="shared" si="35"/>
        <v>0</v>
      </c>
      <c r="U45" s="61">
        <f t="shared" si="36"/>
        <v>0</v>
      </c>
      <c r="V45" s="95">
        <f t="shared" si="37"/>
        <v>0</v>
      </c>
      <c r="W45" s="95">
        <f t="shared" si="38"/>
        <v>0</v>
      </c>
    </row>
    <row r="46" spans="3:23" x14ac:dyDescent="0.3">
      <c r="C46">
        <v>5</v>
      </c>
      <c r="E46" t="str">
        <f t="shared" si="39"/>
        <v>4EX</v>
      </c>
      <c r="F46" t="str">
        <f t="shared" si="25"/>
        <v>4EX5</v>
      </c>
      <c r="G46">
        <f t="shared" si="14"/>
        <v>0</v>
      </c>
      <c r="K46" s="110">
        <f t="shared" si="26"/>
        <v>5</v>
      </c>
      <c r="L46" s="105">
        <f t="shared" si="27"/>
        <v>0</v>
      </c>
      <c r="M46" s="106">
        <f t="shared" si="28"/>
        <v>0</v>
      </c>
      <c r="N46" s="107">
        <f t="shared" si="29"/>
        <v>0</v>
      </c>
      <c r="O46" s="107" t="str">
        <f t="shared" si="30"/>
        <v>4EX</v>
      </c>
      <c r="P46" s="107" t="str">
        <f t="shared" si="31"/>
        <v>EC</v>
      </c>
      <c r="Q46" s="61">
        <f t="shared" si="32"/>
        <v>0</v>
      </c>
      <c r="R46" s="61">
        <f t="shared" si="33"/>
        <v>0</v>
      </c>
      <c r="S46" s="61">
        <f t="shared" si="34"/>
        <v>0</v>
      </c>
      <c r="T46" s="61">
        <f t="shared" si="35"/>
        <v>0</v>
      </c>
      <c r="U46" s="61">
        <f t="shared" si="36"/>
        <v>0</v>
      </c>
      <c r="V46" s="95">
        <f t="shared" si="37"/>
        <v>0</v>
      </c>
      <c r="W46" s="95">
        <f t="shared" si="38"/>
        <v>0</v>
      </c>
    </row>
    <row r="47" spans="3:23" x14ac:dyDescent="0.3">
      <c r="C47">
        <v>6</v>
      </c>
      <c r="E47" t="str">
        <f t="shared" si="39"/>
        <v>4EX</v>
      </c>
      <c r="F47" t="str">
        <f t="shared" si="25"/>
        <v>4EX6</v>
      </c>
      <c r="G47">
        <f t="shared" si="14"/>
        <v>0</v>
      </c>
      <c r="K47" s="110">
        <f t="shared" si="26"/>
        <v>6</v>
      </c>
      <c r="L47" s="105">
        <f t="shared" si="27"/>
        <v>0</v>
      </c>
      <c r="M47" s="106">
        <f t="shared" si="28"/>
        <v>0</v>
      </c>
      <c r="N47" s="107">
        <f t="shared" si="29"/>
        <v>0</v>
      </c>
      <c r="O47" s="107" t="str">
        <f t="shared" si="30"/>
        <v>4EX</v>
      </c>
      <c r="P47" s="107" t="str">
        <f t="shared" si="31"/>
        <v>EC</v>
      </c>
      <c r="Q47" s="61">
        <f t="shared" si="32"/>
        <v>0</v>
      </c>
      <c r="R47" s="61">
        <f t="shared" si="33"/>
        <v>0</v>
      </c>
      <c r="S47" s="61">
        <f t="shared" si="34"/>
        <v>0</v>
      </c>
      <c r="T47" s="61">
        <f t="shared" si="35"/>
        <v>0</v>
      </c>
      <c r="U47" s="61">
        <f t="shared" si="36"/>
        <v>0</v>
      </c>
      <c r="V47" s="95">
        <f t="shared" si="37"/>
        <v>0</v>
      </c>
      <c r="W47" s="95">
        <f t="shared" si="38"/>
        <v>0</v>
      </c>
    </row>
    <row r="48" spans="3:23" x14ac:dyDescent="0.3">
      <c r="C48">
        <v>7</v>
      </c>
      <c r="E48" t="str">
        <f t="shared" si="39"/>
        <v>4EX</v>
      </c>
      <c r="F48" t="str">
        <f t="shared" si="25"/>
        <v>4EX7</v>
      </c>
      <c r="G48">
        <f t="shared" si="14"/>
        <v>0</v>
      </c>
      <c r="K48" s="110">
        <f t="shared" si="26"/>
        <v>7</v>
      </c>
      <c r="L48" s="105">
        <f t="shared" si="27"/>
        <v>0</v>
      </c>
      <c r="M48" s="106">
        <f t="shared" si="28"/>
        <v>0</v>
      </c>
      <c r="N48" s="107">
        <f t="shared" si="29"/>
        <v>0</v>
      </c>
      <c r="O48" s="107" t="str">
        <f t="shared" si="30"/>
        <v>4EX</v>
      </c>
      <c r="P48" s="107" t="str">
        <f t="shared" si="31"/>
        <v>EC</v>
      </c>
      <c r="Q48" s="61">
        <f t="shared" si="32"/>
        <v>0</v>
      </c>
      <c r="R48" s="61">
        <f t="shared" si="33"/>
        <v>0</v>
      </c>
      <c r="S48" s="61">
        <f t="shared" si="34"/>
        <v>0</v>
      </c>
      <c r="T48" s="61">
        <f t="shared" si="35"/>
        <v>0</v>
      </c>
      <c r="U48" s="61">
        <f t="shared" si="36"/>
        <v>0</v>
      </c>
      <c r="V48" s="95">
        <f t="shared" si="37"/>
        <v>0</v>
      </c>
      <c r="W48" s="95">
        <f t="shared" si="38"/>
        <v>0</v>
      </c>
    </row>
    <row r="49" spans="3:23" x14ac:dyDescent="0.3">
      <c r="C49">
        <v>8</v>
      </c>
      <c r="E49" t="str">
        <f t="shared" si="39"/>
        <v>4EX</v>
      </c>
      <c r="F49" t="str">
        <f t="shared" si="25"/>
        <v>4EX8</v>
      </c>
      <c r="G49">
        <f t="shared" si="14"/>
        <v>0</v>
      </c>
      <c r="K49" s="110">
        <f t="shared" si="26"/>
        <v>8</v>
      </c>
      <c r="L49" s="105">
        <f t="shared" si="27"/>
        <v>0</v>
      </c>
      <c r="M49" s="106">
        <f t="shared" si="28"/>
        <v>0</v>
      </c>
      <c r="N49" s="107">
        <f t="shared" si="29"/>
        <v>0</v>
      </c>
      <c r="O49" s="107" t="str">
        <f t="shared" si="30"/>
        <v>4EX</v>
      </c>
      <c r="P49" s="107" t="str">
        <f t="shared" si="31"/>
        <v>EC</v>
      </c>
      <c r="Q49" s="61">
        <f t="shared" si="32"/>
        <v>0</v>
      </c>
      <c r="R49" s="61">
        <f t="shared" si="33"/>
        <v>0</v>
      </c>
      <c r="S49" s="61">
        <f t="shared" si="34"/>
        <v>0</v>
      </c>
      <c r="T49" s="61">
        <f t="shared" si="35"/>
        <v>0</v>
      </c>
      <c r="U49" s="61">
        <f t="shared" si="36"/>
        <v>0</v>
      </c>
      <c r="V49" s="95">
        <f t="shared" si="37"/>
        <v>0</v>
      </c>
      <c r="W49" s="95">
        <f t="shared" si="38"/>
        <v>0</v>
      </c>
    </row>
    <row r="50" spans="3:23" x14ac:dyDescent="0.3">
      <c r="C50">
        <v>9</v>
      </c>
      <c r="E50" t="str">
        <f t="shared" si="39"/>
        <v>4EX</v>
      </c>
      <c r="F50" t="str">
        <f t="shared" si="25"/>
        <v>4EX9</v>
      </c>
      <c r="G50">
        <f t="shared" si="14"/>
        <v>0</v>
      </c>
      <c r="K50" s="110">
        <f t="shared" si="26"/>
        <v>9</v>
      </c>
      <c r="L50" s="105">
        <f t="shared" si="27"/>
        <v>0</v>
      </c>
      <c r="M50" s="106">
        <f t="shared" si="28"/>
        <v>0</v>
      </c>
      <c r="N50" s="107">
        <f t="shared" si="29"/>
        <v>0</v>
      </c>
      <c r="O50" s="107" t="str">
        <f t="shared" si="30"/>
        <v>4EX</v>
      </c>
      <c r="P50" s="107" t="str">
        <f t="shared" si="31"/>
        <v>EC</v>
      </c>
      <c r="Q50" s="61">
        <f t="shared" si="32"/>
        <v>0</v>
      </c>
      <c r="R50" s="61">
        <f t="shared" si="33"/>
        <v>0</v>
      </c>
      <c r="S50" s="61">
        <f t="shared" si="34"/>
        <v>0</v>
      </c>
      <c r="T50" s="61">
        <f t="shared" si="35"/>
        <v>0</v>
      </c>
      <c r="U50" s="61">
        <f t="shared" si="36"/>
        <v>0</v>
      </c>
      <c r="V50" s="95">
        <f t="shared" si="37"/>
        <v>0</v>
      </c>
      <c r="W50" s="95">
        <f t="shared" si="38"/>
        <v>0</v>
      </c>
    </row>
    <row r="51" spans="3:23" x14ac:dyDescent="0.3">
      <c r="C51">
        <v>10</v>
      </c>
      <c r="E51" t="str">
        <f t="shared" si="39"/>
        <v>4EX</v>
      </c>
      <c r="F51" t="str">
        <f t="shared" si="25"/>
        <v>4EX10</v>
      </c>
      <c r="G51">
        <f t="shared" si="14"/>
        <v>0</v>
      </c>
      <c r="K51" s="110">
        <f t="shared" si="26"/>
        <v>10</v>
      </c>
      <c r="L51" s="105">
        <f t="shared" si="27"/>
        <v>0</v>
      </c>
      <c r="M51" s="106">
        <f t="shared" si="28"/>
        <v>0</v>
      </c>
      <c r="N51" s="107">
        <f t="shared" si="29"/>
        <v>0</v>
      </c>
      <c r="O51" s="107" t="str">
        <f t="shared" si="30"/>
        <v>4EX</v>
      </c>
      <c r="P51" s="107" t="str">
        <f t="shared" si="31"/>
        <v>EC</v>
      </c>
      <c r="Q51" s="61">
        <f t="shared" si="32"/>
        <v>0</v>
      </c>
      <c r="R51" s="61">
        <f t="shared" si="33"/>
        <v>0</v>
      </c>
      <c r="S51" s="61">
        <f t="shared" si="34"/>
        <v>0</v>
      </c>
      <c r="T51" s="61">
        <f t="shared" si="35"/>
        <v>0</v>
      </c>
      <c r="U51" s="61">
        <f t="shared" si="36"/>
        <v>0</v>
      </c>
      <c r="V51" s="95">
        <f t="shared" si="37"/>
        <v>0</v>
      </c>
      <c r="W51" s="95">
        <f t="shared" si="38"/>
        <v>0</v>
      </c>
    </row>
    <row r="52" spans="3:23" x14ac:dyDescent="0.3">
      <c r="C52">
        <v>11</v>
      </c>
      <c r="E52" t="str">
        <f t="shared" si="39"/>
        <v>4EX</v>
      </c>
      <c r="F52" t="str">
        <f t="shared" si="25"/>
        <v>4EX11</v>
      </c>
      <c r="G52">
        <f t="shared" si="14"/>
        <v>0</v>
      </c>
      <c r="K52" s="110">
        <f t="shared" si="26"/>
        <v>11</v>
      </c>
      <c r="L52" s="105">
        <f t="shared" si="27"/>
        <v>0</v>
      </c>
      <c r="M52" s="106">
        <f t="shared" si="28"/>
        <v>0</v>
      </c>
      <c r="N52" s="107">
        <f t="shared" si="29"/>
        <v>0</v>
      </c>
      <c r="O52" s="107" t="str">
        <f t="shared" si="30"/>
        <v>4EX</v>
      </c>
      <c r="P52" s="107" t="str">
        <f t="shared" si="31"/>
        <v>EC</v>
      </c>
      <c r="Q52" s="135">
        <f t="shared" si="32"/>
        <v>0</v>
      </c>
      <c r="R52" s="61">
        <f t="shared" si="33"/>
        <v>0</v>
      </c>
      <c r="S52" s="61">
        <f t="shared" si="34"/>
        <v>0</v>
      </c>
      <c r="T52" s="61">
        <f t="shared" si="35"/>
        <v>0</v>
      </c>
      <c r="U52" s="61">
        <f t="shared" si="36"/>
        <v>0</v>
      </c>
      <c r="V52" s="95">
        <f t="shared" si="37"/>
        <v>0</v>
      </c>
      <c r="W52" s="136">
        <f t="shared" si="38"/>
        <v>0</v>
      </c>
    </row>
    <row r="53" spans="3:23" x14ac:dyDescent="0.3">
      <c r="C53">
        <v>12</v>
      </c>
      <c r="E53" t="str">
        <f t="shared" si="39"/>
        <v>4EX</v>
      </c>
      <c r="F53" t="str">
        <f t="shared" si="25"/>
        <v>4EX12</v>
      </c>
      <c r="G53">
        <f t="shared" si="14"/>
        <v>0</v>
      </c>
      <c r="K53" s="110">
        <f t="shared" si="26"/>
        <v>12</v>
      </c>
      <c r="L53" s="105">
        <f t="shared" si="27"/>
        <v>0</v>
      </c>
      <c r="M53" s="106">
        <f t="shared" si="28"/>
        <v>0</v>
      </c>
      <c r="N53" s="107">
        <f t="shared" si="29"/>
        <v>0</v>
      </c>
      <c r="O53" s="107" t="str">
        <f t="shared" si="30"/>
        <v>4EX</v>
      </c>
      <c r="P53" s="107" t="str">
        <f t="shared" si="31"/>
        <v>EC</v>
      </c>
      <c r="Q53" s="61">
        <f t="shared" si="32"/>
        <v>0</v>
      </c>
      <c r="R53" s="61">
        <f t="shared" si="33"/>
        <v>0</v>
      </c>
      <c r="S53" s="61">
        <f t="shared" si="34"/>
        <v>0</v>
      </c>
      <c r="T53" s="61">
        <f t="shared" si="35"/>
        <v>0</v>
      </c>
      <c r="U53" s="61">
        <f t="shared" si="36"/>
        <v>0</v>
      </c>
      <c r="V53" s="95">
        <f t="shared" si="37"/>
        <v>0</v>
      </c>
      <c r="W53" s="95">
        <f t="shared" si="38"/>
        <v>0</v>
      </c>
    </row>
    <row r="54" spans="3:23" hidden="1" x14ac:dyDescent="0.3">
      <c r="C54">
        <v>13</v>
      </c>
      <c r="E54" t="str">
        <f t="shared" si="39"/>
        <v>4EX</v>
      </c>
      <c r="F54" t="str">
        <f t="shared" si="25"/>
        <v>4EX13</v>
      </c>
      <c r="G54">
        <f t="shared" si="14"/>
        <v>0</v>
      </c>
      <c r="K54" s="110">
        <f t="shared" si="26"/>
        <v>13</v>
      </c>
      <c r="L54" s="105">
        <f t="shared" si="27"/>
        <v>0</v>
      </c>
      <c r="M54" s="106">
        <f t="shared" si="28"/>
        <v>0</v>
      </c>
      <c r="N54" s="107">
        <f t="shared" si="29"/>
        <v>0</v>
      </c>
      <c r="O54" s="107" t="str">
        <f t="shared" si="30"/>
        <v>4EX</v>
      </c>
      <c r="P54" s="107" t="str">
        <f t="shared" si="31"/>
        <v>EC</v>
      </c>
      <c r="Q54" s="61">
        <f t="shared" si="32"/>
        <v>0</v>
      </c>
      <c r="R54" s="61">
        <f t="shared" si="33"/>
        <v>0</v>
      </c>
      <c r="S54" s="61">
        <f t="shared" si="34"/>
        <v>0</v>
      </c>
      <c r="T54" s="61">
        <f t="shared" si="35"/>
        <v>0</v>
      </c>
      <c r="U54" s="61">
        <f t="shared" si="36"/>
        <v>0</v>
      </c>
      <c r="V54" s="95">
        <f t="shared" si="37"/>
        <v>0</v>
      </c>
      <c r="W54" s="95">
        <f t="shared" si="38"/>
        <v>0</v>
      </c>
    </row>
    <row r="55" spans="3:23" hidden="1" x14ac:dyDescent="0.3">
      <c r="C55">
        <v>14</v>
      </c>
      <c r="E55" t="str">
        <f t="shared" si="39"/>
        <v>4EX</v>
      </c>
      <c r="F55" t="str">
        <f t="shared" si="25"/>
        <v>4EX14</v>
      </c>
      <c r="G55">
        <f t="shared" si="14"/>
        <v>0</v>
      </c>
      <c r="K55" s="110">
        <f t="shared" si="26"/>
        <v>14</v>
      </c>
      <c r="L55" s="105">
        <f t="shared" si="27"/>
        <v>0</v>
      </c>
      <c r="M55" s="106">
        <f t="shared" si="28"/>
        <v>0</v>
      </c>
      <c r="N55" s="107">
        <f t="shared" si="29"/>
        <v>0</v>
      </c>
      <c r="O55" s="107" t="str">
        <f t="shared" si="30"/>
        <v>4EX</v>
      </c>
      <c r="P55" s="107" t="str">
        <f t="shared" si="31"/>
        <v>EC</v>
      </c>
      <c r="Q55" s="61">
        <f t="shared" si="32"/>
        <v>0</v>
      </c>
      <c r="R55" s="61">
        <f t="shared" si="33"/>
        <v>0</v>
      </c>
      <c r="S55" s="61">
        <f t="shared" si="34"/>
        <v>0</v>
      </c>
      <c r="T55" s="61">
        <f t="shared" si="35"/>
        <v>0</v>
      </c>
      <c r="U55" s="61">
        <f t="shared" si="36"/>
        <v>0</v>
      </c>
      <c r="V55" s="95">
        <f t="shared" si="37"/>
        <v>0</v>
      </c>
      <c r="W55" s="95">
        <f t="shared" si="38"/>
        <v>0</v>
      </c>
    </row>
    <row r="56" spans="3:23" hidden="1" x14ac:dyDescent="0.3">
      <c r="C56">
        <v>15</v>
      </c>
      <c r="E56" t="str">
        <f t="shared" si="39"/>
        <v>4EX</v>
      </c>
      <c r="F56" t="str">
        <f t="shared" ref="F56:F93" si="40">E56&amp;C56</f>
        <v>4EX15</v>
      </c>
      <c r="G56">
        <f t="shared" si="14"/>
        <v>0</v>
      </c>
      <c r="K56" s="110">
        <f t="shared" ref="K56:K93" si="41">C56</f>
        <v>15</v>
      </c>
      <c r="L56" s="105">
        <f t="shared" si="27"/>
        <v>0</v>
      </c>
      <c r="M56" s="106">
        <f t="shared" si="28"/>
        <v>0</v>
      </c>
      <c r="N56" s="107">
        <f t="shared" si="29"/>
        <v>0</v>
      </c>
      <c r="O56" s="107" t="str">
        <f t="shared" si="30"/>
        <v>4EX</v>
      </c>
      <c r="P56" s="107" t="str">
        <f t="shared" si="31"/>
        <v>EC</v>
      </c>
      <c r="Q56" s="61">
        <f t="shared" si="32"/>
        <v>0</v>
      </c>
      <c r="R56" s="61">
        <f t="shared" si="33"/>
        <v>0</v>
      </c>
      <c r="S56" s="61">
        <f t="shared" si="34"/>
        <v>0</v>
      </c>
      <c r="T56" s="61">
        <f t="shared" si="35"/>
        <v>0</v>
      </c>
      <c r="U56" s="61">
        <f t="shared" si="36"/>
        <v>0</v>
      </c>
      <c r="V56" s="95">
        <f t="shared" si="37"/>
        <v>0</v>
      </c>
      <c r="W56" s="95">
        <f t="shared" si="38"/>
        <v>0</v>
      </c>
    </row>
    <row r="57" spans="3:23" s="241" customFormat="1" hidden="1" x14ac:dyDescent="0.3">
      <c r="C57" s="241">
        <v>16</v>
      </c>
      <c r="E57" s="241" t="str">
        <f t="shared" si="39"/>
        <v>4EX</v>
      </c>
      <c r="F57" s="241" t="str">
        <f t="shared" ref="F57:F69" si="42">E57&amp;C57</f>
        <v>4EX16</v>
      </c>
      <c r="G57" s="241">
        <f t="shared" ref="G57:G69" si="43">IF(L57&gt;0,1,0)</f>
        <v>0</v>
      </c>
      <c r="K57" s="110">
        <f t="shared" ref="K57:K69" si="44">C57</f>
        <v>16</v>
      </c>
      <c r="L57" s="105">
        <f t="shared" si="27"/>
        <v>0</v>
      </c>
      <c r="M57" s="106">
        <f t="shared" si="28"/>
        <v>0</v>
      </c>
      <c r="N57" s="107">
        <f t="shared" si="29"/>
        <v>0</v>
      </c>
      <c r="O57" s="107" t="str">
        <f t="shared" si="30"/>
        <v>4EX</v>
      </c>
      <c r="P57" s="107" t="str">
        <f t="shared" si="31"/>
        <v>EC</v>
      </c>
      <c r="Q57" s="61">
        <f t="shared" si="32"/>
        <v>0</v>
      </c>
      <c r="R57" s="61">
        <f t="shared" si="33"/>
        <v>0</v>
      </c>
      <c r="S57" s="61">
        <f t="shared" si="34"/>
        <v>0</v>
      </c>
      <c r="T57" s="61">
        <f t="shared" si="35"/>
        <v>0</v>
      </c>
      <c r="U57" s="61">
        <f t="shared" si="36"/>
        <v>0</v>
      </c>
      <c r="V57" s="95">
        <f t="shared" si="37"/>
        <v>0</v>
      </c>
      <c r="W57" s="95">
        <f t="shared" ref="W57:W69" si="45">SUM(Q57:V57)</f>
        <v>0</v>
      </c>
    </row>
    <row r="58" spans="3:23" s="241" customFormat="1" hidden="1" x14ac:dyDescent="0.3">
      <c r="C58" s="241">
        <v>17</v>
      </c>
      <c r="E58" s="241" t="str">
        <f t="shared" si="39"/>
        <v>4EX</v>
      </c>
      <c r="F58" s="241" t="str">
        <f t="shared" si="42"/>
        <v>4EX17</v>
      </c>
      <c r="G58" s="241">
        <f t="shared" si="43"/>
        <v>0</v>
      </c>
      <c r="K58" s="110">
        <f t="shared" si="44"/>
        <v>17</v>
      </c>
      <c r="L58" s="105">
        <f t="shared" si="27"/>
        <v>0</v>
      </c>
      <c r="M58" s="106">
        <f t="shared" si="28"/>
        <v>0</v>
      </c>
      <c r="N58" s="107">
        <f t="shared" si="29"/>
        <v>0</v>
      </c>
      <c r="O58" s="107" t="str">
        <f t="shared" si="30"/>
        <v>4EX</v>
      </c>
      <c r="P58" s="107" t="str">
        <f t="shared" si="31"/>
        <v>EC</v>
      </c>
      <c r="Q58" s="61">
        <f t="shared" si="32"/>
        <v>0</v>
      </c>
      <c r="R58" s="61">
        <f t="shared" si="33"/>
        <v>0</v>
      </c>
      <c r="S58" s="61">
        <f t="shared" si="34"/>
        <v>0</v>
      </c>
      <c r="T58" s="61">
        <f t="shared" si="35"/>
        <v>0</v>
      </c>
      <c r="U58" s="61">
        <f t="shared" si="36"/>
        <v>0</v>
      </c>
      <c r="V58" s="95">
        <f t="shared" si="37"/>
        <v>0</v>
      </c>
      <c r="W58" s="95">
        <f t="shared" si="45"/>
        <v>0</v>
      </c>
    </row>
    <row r="59" spans="3:23" s="241" customFormat="1" hidden="1" x14ac:dyDescent="0.3">
      <c r="C59" s="241">
        <v>18</v>
      </c>
      <c r="E59" s="241" t="str">
        <f t="shared" si="39"/>
        <v>4EX</v>
      </c>
      <c r="F59" s="241" t="str">
        <f t="shared" si="42"/>
        <v>4EX18</v>
      </c>
      <c r="G59" s="241">
        <f t="shared" si="43"/>
        <v>0</v>
      </c>
      <c r="K59" s="110">
        <f t="shared" si="44"/>
        <v>18</v>
      </c>
      <c r="L59" s="105">
        <f t="shared" si="27"/>
        <v>0</v>
      </c>
      <c r="M59" s="106">
        <f t="shared" si="28"/>
        <v>0</v>
      </c>
      <c r="N59" s="107">
        <f t="shared" si="29"/>
        <v>0</v>
      </c>
      <c r="O59" s="107" t="str">
        <f t="shared" si="30"/>
        <v>4EX</v>
      </c>
      <c r="P59" s="107" t="str">
        <f t="shared" si="31"/>
        <v>EC</v>
      </c>
      <c r="Q59" s="61">
        <f t="shared" si="32"/>
        <v>0</v>
      </c>
      <c r="R59" s="61">
        <f t="shared" si="33"/>
        <v>0</v>
      </c>
      <c r="S59" s="61">
        <f t="shared" si="34"/>
        <v>0</v>
      </c>
      <c r="T59" s="61">
        <f t="shared" si="35"/>
        <v>0</v>
      </c>
      <c r="U59" s="61">
        <f t="shared" si="36"/>
        <v>0</v>
      </c>
      <c r="V59" s="95">
        <f t="shared" si="37"/>
        <v>0</v>
      </c>
      <c r="W59" s="95">
        <f t="shared" si="45"/>
        <v>0</v>
      </c>
    </row>
    <row r="60" spans="3:23" s="241" customFormat="1" hidden="1" x14ac:dyDescent="0.3">
      <c r="C60" s="241">
        <v>19</v>
      </c>
      <c r="E60" s="241" t="str">
        <f t="shared" si="39"/>
        <v>4EX</v>
      </c>
      <c r="F60" s="241" t="str">
        <f t="shared" si="42"/>
        <v>4EX19</v>
      </c>
      <c r="G60" s="241">
        <f t="shared" si="43"/>
        <v>0</v>
      </c>
      <c r="K60" s="110">
        <f t="shared" si="44"/>
        <v>19</v>
      </c>
      <c r="L60" s="105">
        <f t="shared" si="27"/>
        <v>0</v>
      </c>
      <c r="M60" s="106">
        <f t="shared" si="28"/>
        <v>0</v>
      </c>
      <c r="N60" s="107">
        <f t="shared" si="29"/>
        <v>0</v>
      </c>
      <c r="O60" s="107" t="str">
        <f t="shared" si="30"/>
        <v>4EX</v>
      </c>
      <c r="P60" s="107" t="str">
        <f t="shared" si="31"/>
        <v>EC</v>
      </c>
      <c r="Q60" s="61">
        <f t="shared" si="32"/>
        <v>0</v>
      </c>
      <c r="R60" s="61">
        <f t="shared" si="33"/>
        <v>0</v>
      </c>
      <c r="S60" s="61">
        <f t="shared" si="34"/>
        <v>0</v>
      </c>
      <c r="T60" s="61">
        <f t="shared" si="35"/>
        <v>0</v>
      </c>
      <c r="U60" s="61">
        <f t="shared" si="36"/>
        <v>0</v>
      </c>
      <c r="V60" s="95">
        <f t="shared" si="37"/>
        <v>0</v>
      </c>
      <c r="W60" s="95">
        <f t="shared" si="45"/>
        <v>0</v>
      </c>
    </row>
    <row r="61" spans="3:23" s="241" customFormat="1" hidden="1" x14ac:dyDescent="0.3">
      <c r="C61" s="241">
        <v>20</v>
      </c>
      <c r="E61" s="241" t="str">
        <f t="shared" si="39"/>
        <v>4EX</v>
      </c>
      <c r="F61" s="241" t="str">
        <f t="shared" si="42"/>
        <v>4EX20</v>
      </c>
      <c r="G61" s="241">
        <f t="shared" si="43"/>
        <v>0</v>
      </c>
      <c r="K61" s="110">
        <f t="shared" si="44"/>
        <v>20</v>
      </c>
      <c r="L61" s="105">
        <f t="shared" si="27"/>
        <v>0</v>
      </c>
      <c r="M61" s="106">
        <f t="shared" si="28"/>
        <v>0</v>
      </c>
      <c r="N61" s="107">
        <f t="shared" si="29"/>
        <v>0</v>
      </c>
      <c r="O61" s="107" t="str">
        <f t="shared" si="30"/>
        <v>4EX</v>
      </c>
      <c r="P61" s="107" t="str">
        <f t="shared" si="31"/>
        <v>EC</v>
      </c>
      <c r="Q61" s="61">
        <f t="shared" si="32"/>
        <v>0</v>
      </c>
      <c r="R61" s="61">
        <f t="shared" si="33"/>
        <v>0</v>
      </c>
      <c r="S61" s="61">
        <f t="shared" si="34"/>
        <v>0</v>
      </c>
      <c r="T61" s="61">
        <f t="shared" si="35"/>
        <v>0</v>
      </c>
      <c r="U61" s="61">
        <f t="shared" si="36"/>
        <v>0</v>
      </c>
      <c r="V61" s="95">
        <f t="shared" si="37"/>
        <v>0</v>
      </c>
      <c r="W61" s="95">
        <f t="shared" si="45"/>
        <v>0</v>
      </c>
    </row>
    <row r="62" spans="3:23" s="241" customFormat="1" hidden="1" x14ac:dyDescent="0.3">
      <c r="C62" s="241">
        <v>21</v>
      </c>
      <c r="E62" s="241" t="str">
        <f t="shared" si="39"/>
        <v>4EX</v>
      </c>
      <c r="F62" s="241" t="str">
        <f t="shared" si="42"/>
        <v>4EX21</v>
      </c>
      <c r="G62" s="241">
        <f t="shared" si="43"/>
        <v>0</v>
      </c>
      <c r="K62" s="110">
        <f t="shared" si="44"/>
        <v>21</v>
      </c>
      <c r="L62" s="105">
        <f t="shared" si="27"/>
        <v>0</v>
      </c>
      <c r="M62" s="106">
        <f t="shared" si="28"/>
        <v>0</v>
      </c>
      <c r="N62" s="107">
        <f t="shared" si="29"/>
        <v>0</v>
      </c>
      <c r="O62" s="107" t="str">
        <f t="shared" si="30"/>
        <v>4EX</v>
      </c>
      <c r="P62" s="107" t="str">
        <f t="shared" si="31"/>
        <v>EC</v>
      </c>
      <c r="Q62" s="61">
        <f t="shared" si="32"/>
        <v>0</v>
      </c>
      <c r="R62" s="61">
        <f t="shared" si="33"/>
        <v>0</v>
      </c>
      <c r="S62" s="61">
        <f t="shared" si="34"/>
        <v>0</v>
      </c>
      <c r="T62" s="61">
        <f t="shared" si="35"/>
        <v>0</v>
      </c>
      <c r="U62" s="61">
        <f t="shared" si="36"/>
        <v>0</v>
      </c>
      <c r="V62" s="95">
        <f t="shared" si="37"/>
        <v>0</v>
      </c>
      <c r="W62" s="95">
        <f t="shared" si="45"/>
        <v>0</v>
      </c>
    </row>
    <row r="63" spans="3:23" s="241" customFormat="1" hidden="1" x14ac:dyDescent="0.3">
      <c r="C63" s="241">
        <v>22</v>
      </c>
      <c r="E63" s="241" t="str">
        <f t="shared" si="39"/>
        <v>4EX</v>
      </c>
      <c r="F63" s="241" t="str">
        <f t="shared" si="42"/>
        <v>4EX22</v>
      </c>
      <c r="G63" s="241">
        <f t="shared" si="43"/>
        <v>0</v>
      </c>
      <c r="K63" s="110">
        <f t="shared" si="44"/>
        <v>22</v>
      </c>
      <c r="L63" s="105">
        <f t="shared" si="27"/>
        <v>0</v>
      </c>
      <c r="M63" s="106">
        <f t="shared" si="28"/>
        <v>0</v>
      </c>
      <c r="N63" s="107">
        <f t="shared" si="29"/>
        <v>0</v>
      </c>
      <c r="O63" s="107" t="str">
        <f t="shared" si="30"/>
        <v>4EX</v>
      </c>
      <c r="P63" s="107" t="str">
        <f t="shared" si="31"/>
        <v>EC</v>
      </c>
      <c r="Q63" s="61">
        <f t="shared" si="32"/>
        <v>0</v>
      </c>
      <c r="R63" s="61">
        <f t="shared" si="33"/>
        <v>0</v>
      </c>
      <c r="S63" s="61">
        <f t="shared" si="34"/>
        <v>0</v>
      </c>
      <c r="T63" s="61">
        <f t="shared" si="35"/>
        <v>0</v>
      </c>
      <c r="U63" s="61">
        <f t="shared" si="36"/>
        <v>0</v>
      </c>
      <c r="V63" s="95">
        <f t="shared" si="37"/>
        <v>0</v>
      </c>
      <c r="W63" s="95">
        <f t="shared" si="45"/>
        <v>0</v>
      </c>
    </row>
    <row r="64" spans="3:23" s="241" customFormat="1" hidden="1" x14ac:dyDescent="0.3">
      <c r="C64" s="241">
        <v>23</v>
      </c>
      <c r="E64" s="241" t="str">
        <f t="shared" si="39"/>
        <v>4EX</v>
      </c>
      <c r="F64" s="241" t="str">
        <f t="shared" si="42"/>
        <v>4EX23</v>
      </c>
      <c r="G64" s="241">
        <f t="shared" si="43"/>
        <v>0</v>
      </c>
      <c r="K64" s="110">
        <f t="shared" si="44"/>
        <v>23</v>
      </c>
      <c r="L64" s="105">
        <f t="shared" si="27"/>
        <v>0</v>
      </c>
      <c r="M64" s="106">
        <f t="shared" si="28"/>
        <v>0</v>
      </c>
      <c r="N64" s="107">
        <f t="shared" si="29"/>
        <v>0</v>
      </c>
      <c r="O64" s="107" t="str">
        <f t="shared" si="30"/>
        <v>4EX</v>
      </c>
      <c r="P64" s="107" t="str">
        <f t="shared" si="31"/>
        <v>EC</v>
      </c>
      <c r="Q64" s="61">
        <f t="shared" si="32"/>
        <v>0</v>
      </c>
      <c r="R64" s="61">
        <f t="shared" si="33"/>
        <v>0</v>
      </c>
      <c r="S64" s="61">
        <f t="shared" si="34"/>
        <v>0</v>
      </c>
      <c r="T64" s="61">
        <f t="shared" si="35"/>
        <v>0</v>
      </c>
      <c r="U64" s="61">
        <f t="shared" si="36"/>
        <v>0</v>
      </c>
      <c r="V64" s="95">
        <f t="shared" si="37"/>
        <v>0</v>
      </c>
      <c r="W64" s="95">
        <f t="shared" si="45"/>
        <v>0</v>
      </c>
    </row>
    <row r="65" spans="3:23" s="241" customFormat="1" hidden="1" x14ac:dyDescent="0.3">
      <c r="C65" s="241">
        <v>24</v>
      </c>
      <c r="E65" s="241" t="str">
        <f t="shared" si="39"/>
        <v>4EX</v>
      </c>
      <c r="F65" s="241" t="str">
        <f t="shared" si="42"/>
        <v>4EX24</v>
      </c>
      <c r="G65" s="241">
        <f t="shared" si="43"/>
        <v>0</v>
      </c>
      <c r="K65" s="110">
        <f t="shared" si="44"/>
        <v>24</v>
      </c>
      <c r="L65" s="105">
        <f t="shared" si="27"/>
        <v>0</v>
      </c>
      <c r="M65" s="106">
        <f t="shared" si="28"/>
        <v>0</v>
      </c>
      <c r="N65" s="107">
        <f t="shared" si="29"/>
        <v>0</v>
      </c>
      <c r="O65" s="107" t="str">
        <f t="shared" si="30"/>
        <v>4EX</v>
      </c>
      <c r="P65" s="107" t="str">
        <f t="shared" si="31"/>
        <v>EC</v>
      </c>
      <c r="Q65" s="61">
        <f t="shared" si="32"/>
        <v>0</v>
      </c>
      <c r="R65" s="61">
        <f t="shared" si="33"/>
        <v>0</v>
      </c>
      <c r="S65" s="61">
        <f t="shared" si="34"/>
        <v>0</v>
      </c>
      <c r="T65" s="61">
        <f t="shared" si="35"/>
        <v>0</v>
      </c>
      <c r="U65" s="61">
        <f t="shared" si="36"/>
        <v>0</v>
      </c>
      <c r="V65" s="95">
        <f t="shared" si="37"/>
        <v>0</v>
      </c>
      <c r="W65" s="95">
        <f t="shared" si="45"/>
        <v>0</v>
      </c>
    </row>
    <row r="66" spans="3:23" s="241" customFormat="1" hidden="1" x14ac:dyDescent="0.3">
      <c r="C66" s="241">
        <v>25</v>
      </c>
      <c r="E66" s="241" t="str">
        <f t="shared" si="39"/>
        <v>4EX</v>
      </c>
      <c r="F66" s="241" t="str">
        <f t="shared" si="42"/>
        <v>4EX25</v>
      </c>
      <c r="G66" s="241">
        <f t="shared" si="43"/>
        <v>0</v>
      </c>
      <c r="K66" s="110">
        <f t="shared" si="44"/>
        <v>25</v>
      </c>
      <c r="L66" s="105">
        <f t="shared" si="27"/>
        <v>0</v>
      </c>
      <c r="M66" s="106">
        <f t="shared" si="28"/>
        <v>0</v>
      </c>
      <c r="N66" s="107">
        <f t="shared" si="29"/>
        <v>0</v>
      </c>
      <c r="O66" s="107" t="str">
        <f t="shared" si="30"/>
        <v>4EX</v>
      </c>
      <c r="P66" s="107" t="str">
        <f t="shared" si="31"/>
        <v>EC</v>
      </c>
      <c r="Q66" s="61">
        <f t="shared" si="32"/>
        <v>0</v>
      </c>
      <c r="R66" s="61">
        <f t="shared" si="33"/>
        <v>0</v>
      </c>
      <c r="S66" s="61">
        <f t="shared" si="34"/>
        <v>0</v>
      </c>
      <c r="T66" s="61">
        <f t="shared" si="35"/>
        <v>0</v>
      </c>
      <c r="U66" s="61">
        <f t="shared" si="36"/>
        <v>0</v>
      </c>
      <c r="V66" s="95">
        <f t="shared" si="37"/>
        <v>0</v>
      </c>
      <c r="W66" s="95">
        <f t="shared" si="45"/>
        <v>0</v>
      </c>
    </row>
    <row r="67" spans="3:23" s="241" customFormat="1" hidden="1" x14ac:dyDescent="0.3">
      <c r="C67" s="241">
        <v>26</v>
      </c>
      <c r="E67" s="241" t="str">
        <f t="shared" si="39"/>
        <v>4EX</v>
      </c>
      <c r="F67" s="241" t="str">
        <f t="shared" si="42"/>
        <v>4EX26</v>
      </c>
      <c r="G67" s="241">
        <f t="shared" si="43"/>
        <v>0</v>
      </c>
      <c r="K67" s="110">
        <f t="shared" si="44"/>
        <v>26</v>
      </c>
      <c r="L67" s="105">
        <f t="shared" si="27"/>
        <v>0</v>
      </c>
      <c r="M67" s="106">
        <f t="shared" si="28"/>
        <v>0</v>
      </c>
      <c r="N67" s="107">
        <f t="shared" si="29"/>
        <v>0</v>
      </c>
      <c r="O67" s="107" t="str">
        <f t="shared" si="30"/>
        <v>4EX</v>
      </c>
      <c r="P67" s="107" t="str">
        <f t="shared" si="31"/>
        <v>EC</v>
      </c>
      <c r="Q67" s="61">
        <f t="shared" si="32"/>
        <v>0</v>
      </c>
      <c r="R67" s="61">
        <f t="shared" si="33"/>
        <v>0</v>
      </c>
      <c r="S67" s="61">
        <f t="shared" si="34"/>
        <v>0</v>
      </c>
      <c r="T67" s="61">
        <f t="shared" si="35"/>
        <v>0</v>
      </c>
      <c r="U67" s="61">
        <f t="shared" si="36"/>
        <v>0</v>
      </c>
      <c r="V67" s="95">
        <f t="shared" si="37"/>
        <v>0</v>
      </c>
      <c r="W67" s="95">
        <f t="shared" si="45"/>
        <v>0</v>
      </c>
    </row>
    <row r="68" spans="3:23" s="241" customFormat="1" hidden="1" x14ac:dyDescent="0.3">
      <c r="C68" s="241">
        <v>27</v>
      </c>
      <c r="E68" s="241" t="str">
        <f t="shared" si="39"/>
        <v>4EX</v>
      </c>
      <c r="F68" s="241" t="str">
        <f t="shared" si="42"/>
        <v>4EX27</v>
      </c>
      <c r="G68" s="241">
        <f t="shared" si="43"/>
        <v>0</v>
      </c>
      <c r="K68" s="110">
        <f t="shared" si="44"/>
        <v>27</v>
      </c>
      <c r="L68" s="105">
        <f t="shared" si="27"/>
        <v>0</v>
      </c>
      <c r="M68" s="106">
        <f t="shared" si="28"/>
        <v>0</v>
      </c>
      <c r="N68" s="107">
        <f t="shared" si="29"/>
        <v>0</v>
      </c>
      <c r="O68" s="107" t="str">
        <f t="shared" si="30"/>
        <v>4EX</v>
      </c>
      <c r="P68" s="107" t="str">
        <f t="shared" si="31"/>
        <v>EC</v>
      </c>
      <c r="Q68" s="61">
        <f t="shared" si="32"/>
        <v>0</v>
      </c>
      <c r="R68" s="61">
        <f t="shared" si="33"/>
        <v>0</v>
      </c>
      <c r="S68" s="61">
        <f t="shared" si="34"/>
        <v>0</v>
      </c>
      <c r="T68" s="61">
        <f t="shared" si="35"/>
        <v>0</v>
      </c>
      <c r="U68" s="61">
        <f t="shared" si="36"/>
        <v>0</v>
      </c>
      <c r="V68" s="95">
        <f t="shared" si="37"/>
        <v>0</v>
      </c>
      <c r="W68" s="95">
        <f t="shared" si="45"/>
        <v>0</v>
      </c>
    </row>
    <row r="69" spans="3:23" s="241" customFormat="1" hidden="1" x14ac:dyDescent="0.3">
      <c r="C69" s="241">
        <v>28</v>
      </c>
      <c r="E69" s="241" t="str">
        <f t="shared" si="39"/>
        <v>4EX</v>
      </c>
      <c r="F69" s="241" t="str">
        <f t="shared" si="42"/>
        <v>4EX28</v>
      </c>
      <c r="G69" s="241">
        <f t="shared" si="43"/>
        <v>0</v>
      </c>
      <c r="K69" s="110">
        <f t="shared" si="44"/>
        <v>28</v>
      </c>
      <c r="L69" s="105">
        <f t="shared" si="27"/>
        <v>0</v>
      </c>
      <c r="M69" s="106">
        <f t="shared" si="28"/>
        <v>0</v>
      </c>
      <c r="N69" s="107">
        <f t="shared" si="29"/>
        <v>0</v>
      </c>
      <c r="O69" s="107" t="str">
        <f t="shared" si="30"/>
        <v>4EX</v>
      </c>
      <c r="P69" s="107" t="str">
        <f t="shared" si="31"/>
        <v>EC</v>
      </c>
      <c r="Q69" s="61">
        <f t="shared" si="32"/>
        <v>0</v>
      </c>
      <c r="R69" s="61">
        <f t="shared" si="33"/>
        <v>0</v>
      </c>
      <c r="S69" s="61">
        <f t="shared" si="34"/>
        <v>0</v>
      </c>
      <c r="T69" s="61">
        <f t="shared" si="35"/>
        <v>0</v>
      </c>
      <c r="U69" s="61">
        <f t="shared" si="36"/>
        <v>0</v>
      </c>
      <c r="V69" s="95">
        <f t="shared" si="37"/>
        <v>0</v>
      </c>
      <c r="W69" s="95">
        <f t="shared" si="45"/>
        <v>0</v>
      </c>
    </row>
    <row r="70" spans="3:23" hidden="1" x14ac:dyDescent="0.3">
      <c r="C70">
        <v>1</v>
      </c>
      <c r="E70" t="s">
        <v>134</v>
      </c>
      <c r="F70" t="str">
        <f t="shared" si="40"/>
        <v>6BF1</v>
      </c>
      <c r="G70">
        <f t="shared" si="14"/>
        <v>0</v>
      </c>
      <c r="K70" s="111">
        <f t="shared" si="41"/>
        <v>1</v>
      </c>
      <c r="L70" s="103">
        <f t="shared" ref="L70:L101" si="46">VLOOKUP($F70,$C$156:$V$496,10,0)</f>
        <v>0</v>
      </c>
      <c r="M70" s="104">
        <f t="shared" ref="M70:M101" si="47">VLOOKUP($F70,$C$156:$V$496,11,0)</f>
        <v>0</v>
      </c>
      <c r="N70" s="108">
        <f t="shared" ref="N70:N101" si="48">VLOOKUP($F70,$C$156:$V$496,12,0)</f>
        <v>0</v>
      </c>
      <c r="O70" s="108" t="str">
        <f t="shared" ref="O70:O101" si="49">VLOOKUP($F70,$C$156:$V$496,13,0)</f>
        <v>6BF</v>
      </c>
      <c r="P70" s="108" t="str">
        <f t="shared" ref="P70:P101" si="50">VLOOKUP($F70,$C$156:$V$496,14,0)</f>
        <v>EC</v>
      </c>
      <c r="Q70" s="71">
        <f t="shared" ref="Q70:Q101" si="51">VLOOKUP($F70,$C$156:$V$496,15,0)</f>
        <v>0</v>
      </c>
      <c r="R70" s="71">
        <f t="shared" ref="R70:R101" si="52">VLOOKUP($F70,$C$156:$V$544,16,0)</f>
        <v>0</v>
      </c>
      <c r="S70" s="71">
        <f t="shared" ref="S70:S101" si="53">VLOOKUP($F70,$C$156:$V$544,17,0)</f>
        <v>0</v>
      </c>
      <c r="T70" s="71">
        <f t="shared" ref="T70:T101" si="54">VLOOKUP($F70,$C$156:$V$496,18,0)</f>
        <v>0</v>
      </c>
      <c r="U70" s="71">
        <f t="shared" ref="U70:U101" si="55">VLOOKUP($F70,$C$156:$V$496,19,0)</f>
        <v>0</v>
      </c>
      <c r="V70" s="94">
        <f t="shared" ref="V70:V101" si="56">VLOOKUP($F70,$C$156:$V$496,20,0)</f>
        <v>0</v>
      </c>
      <c r="W70" s="94">
        <f t="shared" ref="W70:W101" si="57">SUM(Q70:V70)</f>
        <v>0</v>
      </c>
    </row>
    <row r="71" spans="3:23" hidden="1" x14ac:dyDescent="0.3">
      <c r="C71">
        <v>2</v>
      </c>
      <c r="E71" t="s">
        <v>134</v>
      </c>
      <c r="F71" t="str">
        <f t="shared" si="40"/>
        <v>6BF2</v>
      </c>
      <c r="G71">
        <f t="shared" si="14"/>
        <v>0</v>
      </c>
      <c r="K71" s="110">
        <f t="shared" si="41"/>
        <v>2</v>
      </c>
      <c r="L71" s="105">
        <f t="shared" si="46"/>
        <v>0</v>
      </c>
      <c r="M71" s="106">
        <f t="shared" si="47"/>
        <v>0</v>
      </c>
      <c r="N71" s="107">
        <f t="shared" si="48"/>
        <v>0</v>
      </c>
      <c r="O71" s="107" t="str">
        <f t="shared" si="49"/>
        <v>6BF</v>
      </c>
      <c r="P71" s="107" t="str">
        <f t="shared" si="50"/>
        <v>EC</v>
      </c>
      <c r="Q71" s="61">
        <f t="shared" si="51"/>
        <v>0</v>
      </c>
      <c r="R71" s="61">
        <f t="shared" si="52"/>
        <v>0</v>
      </c>
      <c r="S71" s="61">
        <f t="shared" si="53"/>
        <v>0</v>
      </c>
      <c r="T71" s="61">
        <f t="shared" si="54"/>
        <v>0</v>
      </c>
      <c r="U71" s="61">
        <f t="shared" si="55"/>
        <v>0</v>
      </c>
      <c r="V71" s="95">
        <f t="shared" si="56"/>
        <v>0</v>
      </c>
      <c r="W71" s="95">
        <f t="shared" si="57"/>
        <v>0</v>
      </c>
    </row>
    <row r="72" spans="3:23" hidden="1" x14ac:dyDescent="0.3">
      <c r="C72">
        <v>3</v>
      </c>
      <c r="E72" t="s">
        <v>134</v>
      </c>
      <c r="F72" t="str">
        <f t="shared" si="40"/>
        <v>6BF3</v>
      </c>
      <c r="G72">
        <f t="shared" si="14"/>
        <v>0</v>
      </c>
      <c r="K72" s="110">
        <f t="shared" si="41"/>
        <v>3</v>
      </c>
      <c r="L72" s="105">
        <f t="shared" si="46"/>
        <v>0</v>
      </c>
      <c r="M72" s="106">
        <f t="shared" si="47"/>
        <v>0</v>
      </c>
      <c r="N72" s="107">
        <f t="shared" si="48"/>
        <v>0</v>
      </c>
      <c r="O72" s="107" t="str">
        <f t="shared" si="49"/>
        <v>6BF</v>
      </c>
      <c r="P72" s="107" t="str">
        <f t="shared" si="50"/>
        <v>EC</v>
      </c>
      <c r="Q72" s="61">
        <f t="shared" si="51"/>
        <v>0</v>
      </c>
      <c r="R72" s="61">
        <f t="shared" si="52"/>
        <v>0</v>
      </c>
      <c r="S72" s="61">
        <f t="shared" si="53"/>
        <v>0</v>
      </c>
      <c r="T72" s="61">
        <f t="shared" si="54"/>
        <v>0</v>
      </c>
      <c r="U72" s="61">
        <f t="shared" si="55"/>
        <v>0</v>
      </c>
      <c r="V72" s="95">
        <f t="shared" si="56"/>
        <v>0</v>
      </c>
      <c r="W72" s="95">
        <f t="shared" si="57"/>
        <v>0</v>
      </c>
    </row>
    <row r="73" spans="3:23" x14ac:dyDescent="0.3">
      <c r="C73">
        <v>1</v>
      </c>
      <c r="E73" t="s">
        <v>93</v>
      </c>
      <c r="F73" t="str">
        <f t="shared" si="40"/>
        <v>6AR1</v>
      </c>
      <c r="G73">
        <f t="shared" si="14"/>
        <v>0</v>
      </c>
      <c r="K73" s="111">
        <f t="shared" si="41"/>
        <v>1</v>
      </c>
      <c r="L73" s="103">
        <f t="shared" si="46"/>
        <v>0</v>
      </c>
      <c r="M73" s="104">
        <f t="shared" si="47"/>
        <v>0</v>
      </c>
      <c r="N73" s="108">
        <f t="shared" si="48"/>
        <v>0</v>
      </c>
      <c r="O73" s="108" t="str">
        <f t="shared" si="49"/>
        <v>6AR</v>
      </c>
      <c r="P73" s="108" t="str">
        <f t="shared" si="50"/>
        <v>EC</v>
      </c>
      <c r="Q73" s="71">
        <f t="shared" si="51"/>
        <v>0</v>
      </c>
      <c r="R73" s="71">
        <f t="shared" si="52"/>
        <v>0</v>
      </c>
      <c r="S73" s="71">
        <f t="shared" si="53"/>
        <v>0</v>
      </c>
      <c r="T73" s="71">
        <f t="shared" si="54"/>
        <v>0</v>
      </c>
      <c r="U73" s="71">
        <f t="shared" si="55"/>
        <v>0</v>
      </c>
      <c r="V73" s="94">
        <f t="shared" si="56"/>
        <v>0</v>
      </c>
      <c r="W73" s="94">
        <f t="shared" si="57"/>
        <v>0</v>
      </c>
    </row>
    <row r="74" spans="3:23" x14ac:dyDescent="0.3">
      <c r="C74">
        <v>2</v>
      </c>
      <c r="E74" t="str">
        <f>E73</f>
        <v>6AR</v>
      </c>
      <c r="F74" t="str">
        <f t="shared" si="40"/>
        <v>6AR2</v>
      </c>
      <c r="G74">
        <f t="shared" si="14"/>
        <v>0</v>
      </c>
      <c r="K74" s="110">
        <f t="shared" si="41"/>
        <v>2</v>
      </c>
      <c r="L74" s="105">
        <f t="shared" si="46"/>
        <v>0</v>
      </c>
      <c r="M74" s="106">
        <f t="shared" si="47"/>
        <v>0</v>
      </c>
      <c r="N74" s="107">
        <f t="shared" si="48"/>
        <v>0</v>
      </c>
      <c r="O74" s="107" t="str">
        <f t="shared" si="49"/>
        <v>6AR</v>
      </c>
      <c r="P74" s="107" t="str">
        <f t="shared" si="50"/>
        <v>EC</v>
      </c>
      <c r="Q74" s="61">
        <f t="shared" si="51"/>
        <v>0</v>
      </c>
      <c r="R74" s="61">
        <f t="shared" si="52"/>
        <v>0</v>
      </c>
      <c r="S74" s="61">
        <f t="shared" si="53"/>
        <v>0</v>
      </c>
      <c r="T74" s="61">
        <f t="shared" si="54"/>
        <v>0</v>
      </c>
      <c r="U74" s="61">
        <f t="shared" si="55"/>
        <v>0</v>
      </c>
      <c r="V74" s="95">
        <f t="shared" si="56"/>
        <v>0</v>
      </c>
      <c r="W74" s="95">
        <f t="shared" si="57"/>
        <v>0</v>
      </c>
    </row>
    <row r="75" spans="3:23" x14ac:dyDescent="0.3">
      <c r="C75">
        <v>3</v>
      </c>
      <c r="E75" t="str">
        <f>E74</f>
        <v>6AR</v>
      </c>
      <c r="F75" t="str">
        <f t="shared" si="40"/>
        <v>6AR3</v>
      </c>
      <c r="G75">
        <f t="shared" si="14"/>
        <v>0</v>
      </c>
      <c r="K75" s="110">
        <f t="shared" si="41"/>
        <v>3</v>
      </c>
      <c r="L75" s="105">
        <f t="shared" si="46"/>
        <v>0</v>
      </c>
      <c r="M75" s="106">
        <f t="shared" si="47"/>
        <v>0</v>
      </c>
      <c r="N75" s="107">
        <f t="shared" si="48"/>
        <v>0</v>
      </c>
      <c r="O75" s="107" t="str">
        <f t="shared" si="49"/>
        <v>6AR</v>
      </c>
      <c r="P75" s="107" t="str">
        <f t="shared" si="50"/>
        <v>EC</v>
      </c>
      <c r="Q75" s="61">
        <f t="shared" si="51"/>
        <v>0</v>
      </c>
      <c r="R75" s="61">
        <f t="shared" si="52"/>
        <v>0</v>
      </c>
      <c r="S75" s="61">
        <f t="shared" si="53"/>
        <v>0</v>
      </c>
      <c r="T75" s="61">
        <f t="shared" si="54"/>
        <v>0</v>
      </c>
      <c r="U75" s="61">
        <f t="shared" si="55"/>
        <v>0</v>
      </c>
      <c r="V75" s="95">
        <f t="shared" si="56"/>
        <v>0</v>
      </c>
      <c r="W75" s="95">
        <f t="shared" si="57"/>
        <v>0</v>
      </c>
    </row>
    <row r="76" spans="3:23" hidden="1" x14ac:dyDescent="0.3">
      <c r="C76">
        <v>4</v>
      </c>
      <c r="E76" t="str">
        <f>E75</f>
        <v>6AR</v>
      </c>
      <c r="F76" t="str">
        <f t="shared" si="40"/>
        <v>6AR4</v>
      </c>
      <c r="G76">
        <f t="shared" si="14"/>
        <v>0</v>
      </c>
      <c r="K76" s="110">
        <f t="shared" si="41"/>
        <v>4</v>
      </c>
      <c r="L76" s="105">
        <f t="shared" si="46"/>
        <v>0</v>
      </c>
      <c r="M76" s="106">
        <f t="shared" si="47"/>
        <v>0</v>
      </c>
      <c r="N76" s="107">
        <f t="shared" si="48"/>
        <v>0</v>
      </c>
      <c r="O76" s="107" t="str">
        <f t="shared" si="49"/>
        <v>6AR</v>
      </c>
      <c r="P76" s="107" t="str">
        <f t="shared" si="50"/>
        <v>EC</v>
      </c>
      <c r="Q76" s="61">
        <f t="shared" si="51"/>
        <v>0</v>
      </c>
      <c r="R76" s="61">
        <f t="shared" si="52"/>
        <v>0</v>
      </c>
      <c r="S76" s="61">
        <f t="shared" si="53"/>
        <v>0</v>
      </c>
      <c r="T76" s="61">
        <f t="shared" si="54"/>
        <v>0</v>
      </c>
      <c r="U76" s="61">
        <f t="shared" si="55"/>
        <v>0</v>
      </c>
      <c r="V76" s="95">
        <f t="shared" si="56"/>
        <v>0</v>
      </c>
      <c r="W76" s="95">
        <f t="shared" si="57"/>
        <v>0</v>
      </c>
    </row>
    <row r="77" spans="3:23" hidden="1" x14ac:dyDescent="0.3">
      <c r="C77">
        <v>5</v>
      </c>
      <c r="E77" t="str">
        <f>E76</f>
        <v>6AR</v>
      </c>
      <c r="F77" t="str">
        <f t="shared" si="40"/>
        <v>6AR5</v>
      </c>
      <c r="G77">
        <f t="shared" si="14"/>
        <v>0</v>
      </c>
      <c r="K77" s="110">
        <f t="shared" si="41"/>
        <v>5</v>
      </c>
      <c r="L77" s="105">
        <f t="shared" si="46"/>
        <v>0</v>
      </c>
      <c r="M77" s="106">
        <f t="shared" si="47"/>
        <v>0</v>
      </c>
      <c r="N77" s="107">
        <f t="shared" si="48"/>
        <v>0</v>
      </c>
      <c r="O77" s="107" t="str">
        <f t="shared" si="49"/>
        <v>6AR</v>
      </c>
      <c r="P77" s="107" t="str">
        <f t="shared" si="50"/>
        <v>EC</v>
      </c>
      <c r="Q77" s="61">
        <f t="shared" si="51"/>
        <v>0</v>
      </c>
      <c r="R77" s="61">
        <f t="shared" si="52"/>
        <v>0</v>
      </c>
      <c r="S77" s="61">
        <f t="shared" si="53"/>
        <v>0</v>
      </c>
      <c r="T77" s="61">
        <f t="shared" si="54"/>
        <v>0</v>
      </c>
      <c r="U77" s="61">
        <f t="shared" si="55"/>
        <v>0</v>
      </c>
      <c r="V77" s="95">
        <f t="shared" si="56"/>
        <v>0</v>
      </c>
      <c r="W77" s="95">
        <f t="shared" si="57"/>
        <v>0</v>
      </c>
    </row>
    <row r="78" spans="3:23" x14ac:dyDescent="0.3">
      <c r="C78">
        <v>1</v>
      </c>
      <c r="E78" t="s">
        <v>5</v>
      </c>
      <c r="F78" t="str">
        <f t="shared" si="40"/>
        <v>6BR1</v>
      </c>
      <c r="G78">
        <f t="shared" si="14"/>
        <v>0</v>
      </c>
      <c r="K78" s="111">
        <f t="shared" si="41"/>
        <v>1</v>
      </c>
      <c r="L78" s="103">
        <f t="shared" si="46"/>
        <v>0</v>
      </c>
      <c r="M78" s="104">
        <f t="shared" si="47"/>
        <v>0</v>
      </c>
      <c r="N78" s="108">
        <f t="shared" si="48"/>
        <v>0</v>
      </c>
      <c r="O78" s="108" t="str">
        <f t="shared" si="49"/>
        <v>6BR</v>
      </c>
      <c r="P78" s="108" t="str">
        <f t="shared" si="50"/>
        <v>EC</v>
      </c>
      <c r="Q78" s="71">
        <f t="shared" si="51"/>
        <v>0</v>
      </c>
      <c r="R78" s="71">
        <f t="shared" si="52"/>
        <v>0</v>
      </c>
      <c r="S78" s="71">
        <f t="shared" si="53"/>
        <v>0</v>
      </c>
      <c r="T78" s="71">
        <f t="shared" si="54"/>
        <v>0</v>
      </c>
      <c r="U78" s="71">
        <f t="shared" si="55"/>
        <v>0</v>
      </c>
      <c r="V78" s="94">
        <f t="shared" si="56"/>
        <v>0</v>
      </c>
      <c r="W78" s="94">
        <f t="shared" si="57"/>
        <v>0</v>
      </c>
    </row>
    <row r="79" spans="3:23" x14ac:dyDescent="0.3">
      <c r="C79">
        <v>2</v>
      </c>
      <c r="E79" t="s">
        <v>5</v>
      </c>
      <c r="F79" t="str">
        <f t="shared" si="40"/>
        <v>6BR2</v>
      </c>
      <c r="G79">
        <f t="shared" si="14"/>
        <v>0</v>
      </c>
      <c r="K79" s="110">
        <f t="shared" si="41"/>
        <v>2</v>
      </c>
      <c r="L79" s="105">
        <f t="shared" si="46"/>
        <v>0</v>
      </c>
      <c r="M79" s="106">
        <f t="shared" si="47"/>
        <v>0</v>
      </c>
      <c r="N79" s="107">
        <f t="shared" si="48"/>
        <v>0</v>
      </c>
      <c r="O79" s="107" t="str">
        <f t="shared" si="49"/>
        <v>6BR</v>
      </c>
      <c r="P79" s="107" t="str">
        <f t="shared" si="50"/>
        <v>EC</v>
      </c>
      <c r="Q79" s="61">
        <f t="shared" si="51"/>
        <v>0</v>
      </c>
      <c r="R79" s="61">
        <f t="shared" si="52"/>
        <v>0</v>
      </c>
      <c r="S79" s="61">
        <f t="shared" si="53"/>
        <v>0</v>
      </c>
      <c r="T79" s="61">
        <f t="shared" si="54"/>
        <v>0</v>
      </c>
      <c r="U79" s="61">
        <f t="shared" si="55"/>
        <v>0</v>
      </c>
      <c r="V79" s="95">
        <f t="shared" si="56"/>
        <v>0</v>
      </c>
      <c r="W79" s="95">
        <f t="shared" si="57"/>
        <v>0</v>
      </c>
    </row>
    <row r="80" spans="3:23" x14ac:dyDescent="0.3">
      <c r="C80">
        <v>3</v>
      </c>
      <c r="E80" t="s">
        <v>5</v>
      </c>
      <c r="F80" t="str">
        <f t="shared" si="40"/>
        <v>6BR3</v>
      </c>
      <c r="G80">
        <f t="shared" si="14"/>
        <v>0</v>
      </c>
      <c r="K80" s="110">
        <f t="shared" si="41"/>
        <v>3</v>
      </c>
      <c r="L80" s="105">
        <f t="shared" si="46"/>
        <v>0</v>
      </c>
      <c r="M80" s="106">
        <f t="shared" si="47"/>
        <v>0</v>
      </c>
      <c r="N80" s="107">
        <f t="shared" si="48"/>
        <v>0</v>
      </c>
      <c r="O80" s="107" t="str">
        <f t="shared" si="49"/>
        <v>6BR</v>
      </c>
      <c r="P80" s="107" t="str">
        <f t="shared" si="50"/>
        <v>EC</v>
      </c>
      <c r="Q80" s="61">
        <f t="shared" si="51"/>
        <v>0</v>
      </c>
      <c r="R80" s="61">
        <f t="shared" si="52"/>
        <v>0</v>
      </c>
      <c r="S80" s="61">
        <f t="shared" si="53"/>
        <v>0</v>
      </c>
      <c r="T80" s="61">
        <f t="shared" si="54"/>
        <v>0</v>
      </c>
      <c r="U80" s="61">
        <f t="shared" si="55"/>
        <v>0</v>
      </c>
      <c r="V80" s="95">
        <f t="shared" si="56"/>
        <v>0</v>
      </c>
      <c r="W80" s="95">
        <f t="shared" si="57"/>
        <v>0</v>
      </c>
    </row>
    <row r="81" spans="3:23" hidden="1" x14ac:dyDescent="0.3">
      <c r="C81">
        <v>4</v>
      </c>
      <c r="E81" t="s">
        <v>5</v>
      </c>
      <c r="F81" t="str">
        <f t="shared" ref="F81:F84" si="58">E81&amp;C81</f>
        <v>6BR4</v>
      </c>
      <c r="G81">
        <f t="shared" ref="G81:G84" si="59">IF(L81&gt;0,1,0)</f>
        <v>0</v>
      </c>
      <c r="K81" s="110">
        <f t="shared" ref="K81:K84" si="60">C81</f>
        <v>4</v>
      </c>
      <c r="L81" s="105">
        <f t="shared" si="46"/>
        <v>0</v>
      </c>
      <c r="M81" s="106">
        <f t="shared" si="47"/>
        <v>0</v>
      </c>
      <c r="N81" s="107">
        <f t="shared" si="48"/>
        <v>0</v>
      </c>
      <c r="O81" s="107" t="str">
        <f t="shared" si="49"/>
        <v>6BR</v>
      </c>
      <c r="P81" s="107" t="str">
        <f t="shared" si="50"/>
        <v>EC</v>
      </c>
      <c r="Q81" s="61">
        <f t="shared" si="51"/>
        <v>0</v>
      </c>
      <c r="R81" s="61">
        <f t="shared" si="52"/>
        <v>0</v>
      </c>
      <c r="S81" s="61">
        <f t="shared" si="53"/>
        <v>0</v>
      </c>
      <c r="T81" s="61">
        <f t="shared" si="54"/>
        <v>0</v>
      </c>
      <c r="U81" s="61">
        <f t="shared" si="55"/>
        <v>0</v>
      </c>
      <c r="V81" s="95">
        <f t="shared" si="56"/>
        <v>0</v>
      </c>
      <c r="W81" s="95">
        <f t="shared" si="57"/>
        <v>0</v>
      </c>
    </row>
    <row r="82" spans="3:23" hidden="1" x14ac:dyDescent="0.3">
      <c r="C82">
        <v>5</v>
      </c>
      <c r="E82" t="s">
        <v>5</v>
      </c>
      <c r="F82" t="str">
        <f t="shared" si="58"/>
        <v>6BR5</v>
      </c>
      <c r="G82">
        <f t="shared" si="59"/>
        <v>0</v>
      </c>
      <c r="K82" s="110">
        <f t="shared" si="60"/>
        <v>5</v>
      </c>
      <c r="L82" s="105">
        <f t="shared" si="46"/>
        <v>0</v>
      </c>
      <c r="M82" s="106">
        <f t="shared" si="47"/>
        <v>0</v>
      </c>
      <c r="N82" s="107">
        <f t="shared" si="48"/>
        <v>0</v>
      </c>
      <c r="O82" s="107" t="str">
        <f t="shared" si="49"/>
        <v>6BR</v>
      </c>
      <c r="P82" s="107" t="str">
        <f t="shared" si="50"/>
        <v>EC</v>
      </c>
      <c r="Q82" s="61">
        <f t="shared" si="51"/>
        <v>0</v>
      </c>
      <c r="R82" s="61">
        <f t="shared" si="52"/>
        <v>0</v>
      </c>
      <c r="S82" s="61">
        <f t="shared" si="53"/>
        <v>0</v>
      </c>
      <c r="T82" s="61">
        <f t="shared" si="54"/>
        <v>0</v>
      </c>
      <c r="U82" s="61">
        <f t="shared" si="55"/>
        <v>0</v>
      </c>
      <c r="V82" s="95">
        <f t="shared" si="56"/>
        <v>0</v>
      </c>
      <c r="W82" s="95">
        <f t="shared" si="57"/>
        <v>0</v>
      </c>
    </row>
    <row r="83" spans="3:23" hidden="1" x14ac:dyDescent="0.3">
      <c r="C83">
        <v>6</v>
      </c>
      <c r="E83" t="s">
        <v>5</v>
      </c>
      <c r="F83" t="str">
        <f t="shared" si="58"/>
        <v>6BR6</v>
      </c>
      <c r="G83">
        <f t="shared" si="59"/>
        <v>0</v>
      </c>
      <c r="K83" s="110">
        <f t="shared" si="60"/>
        <v>6</v>
      </c>
      <c r="L83" s="105">
        <f t="shared" si="46"/>
        <v>0</v>
      </c>
      <c r="M83" s="106">
        <f t="shared" si="47"/>
        <v>0</v>
      </c>
      <c r="N83" s="107">
        <f t="shared" si="48"/>
        <v>0</v>
      </c>
      <c r="O83" s="107" t="str">
        <f t="shared" si="49"/>
        <v>6BR</v>
      </c>
      <c r="P83" s="107" t="str">
        <f t="shared" si="50"/>
        <v>EC</v>
      </c>
      <c r="Q83" s="61">
        <f t="shared" si="51"/>
        <v>0</v>
      </c>
      <c r="R83" s="61">
        <f t="shared" si="52"/>
        <v>0</v>
      </c>
      <c r="S83" s="61">
        <f t="shared" si="53"/>
        <v>0</v>
      </c>
      <c r="T83" s="61">
        <f t="shared" si="54"/>
        <v>0</v>
      </c>
      <c r="U83" s="61">
        <f t="shared" si="55"/>
        <v>0</v>
      </c>
      <c r="V83" s="95">
        <f t="shared" si="56"/>
        <v>0</v>
      </c>
      <c r="W83" s="95">
        <f t="shared" si="57"/>
        <v>0</v>
      </c>
    </row>
    <row r="84" spans="3:23" hidden="1" x14ac:dyDescent="0.3">
      <c r="C84">
        <v>7</v>
      </c>
      <c r="E84" t="s">
        <v>5</v>
      </c>
      <c r="F84" t="str">
        <f t="shared" si="58"/>
        <v>6BR7</v>
      </c>
      <c r="G84">
        <f t="shared" si="59"/>
        <v>0</v>
      </c>
      <c r="K84" s="110">
        <f t="shared" si="60"/>
        <v>7</v>
      </c>
      <c r="L84" s="105">
        <f t="shared" si="46"/>
        <v>0</v>
      </c>
      <c r="M84" s="106">
        <f t="shared" si="47"/>
        <v>0</v>
      </c>
      <c r="N84" s="107">
        <f t="shared" si="48"/>
        <v>0</v>
      </c>
      <c r="O84" s="107" t="str">
        <f t="shared" si="49"/>
        <v>6BR</v>
      </c>
      <c r="P84" s="107" t="str">
        <f t="shared" si="50"/>
        <v>EC</v>
      </c>
      <c r="Q84" s="61">
        <f t="shared" si="51"/>
        <v>0</v>
      </c>
      <c r="R84" s="61">
        <f t="shared" si="52"/>
        <v>0</v>
      </c>
      <c r="S84" s="61">
        <f t="shared" si="53"/>
        <v>0</v>
      </c>
      <c r="T84" s="61">
        <f t="shared" si="54"/>
        <v>0</v>
      </c>
      <c r="U84" s="61">
        <f t="shared" si="55"/>
        <v>0</v>
      </c>
      <c r="V84" s="95">
        <f t="shared" si="56"/>
        <v>0</v>
      </c>
      <c r="W84" s="95">
        <f t="shared" si="57"/>
        <v>0</v>
      </c>
    </row>
    <row r="85" spans="3:23" x14ac:dyDescent="0.3">
      <c r="C85">
        <v>1</v>
      </c>
      <c r="E85" t="s">
        <v>3</v>
      </c>
      <c r="F85" t="str">
        <f t="shared" si="40"/>
        <v>6CR1</v>
      </c>
      <c r="G85">
        <f t="shared" si="14"/>
        <v>0</v>
      </c>
      <c r="K85" s="111">
        <f t="shared" si="41"/>
        <v>1</v>
      </c>
      <c r="L85" s="103">
        <f t="shared" si="46"/>
        <v>0</v>
      </c>
      <c r="M85" s="104">
        <f t="shared" si="47"/>
        <v>0</v>
      </c>
      <c r="N85" s="108">
        <f t="shared" si="48"/>
        <v>0</v>
      </c>
      <c r="O85" s="108" t="str">
        <f t="shared" si="49"/>
        <v>6CR</v>
      </c>
      <c r="P85" s="108" t="str">
        <f t="shared" si="50"/>
        <v>EC</v>
      </c>
      <c r="Q85" s="71">
        <f t="shared" si="51"/>
        <v>0</v>
      </c>
      <c r="R85" s="71">
        <f t="shared" si="52"/>
        <v>0</v>
      </c>
      <c r="S85" s="71">
        <f t="shared" si="53"/>
        <v>0</v>
      </c>
      <c r="T85" s="71">
        <f t="shared" si="54"/>
        <v>0</v>
      </c>
      <c r="U85" s="71">
        <f t="shared" si="55"/>
        <v>0</v>
      </c>
      <c r="V85" s="94">
        <f t="shared" si="56"/>
        <v>0</v>
      </c>
      <c r="W85" s="94">
        <f t="shared" si="57"/>
        <v>0</v>
      </c>
    </row>
    <row r="86" spans="3:23" hidden="1" x14ac:dyDescent="0.3">
      <c r="C86">
        <v>2</v>
      </c>
      <c r="E86" t="s">
        <v>3</v>
      </c>
      <c r="F86" t="str">
        <f t="shared" si="40"/>
        <v>6CR2</v>
      </c>
      <c r="G86">
        <f t="shared" si="14"/>
        <v>0</v>
      </c>
      <c r="K86" s="110">
        <f t="shared" si="41"/>
        <v>2</v>
      </c>
      <c r="L86" s="105">
        <f t="shared" si="46"/>
        <v>0</v>
      </c>
      <c r="M86" s="106">
        <f t="shared" si="47"/>
        <v>0</v>
      </c>
      <c r="N86" s="107">
        <f t="shared" si="48"/>
        <v>0</v>
      </c>
      <c r="O86" s="107" t="str">
        <f t="shared" si="49"/>
        <v>6CR</v>
      </c>
      <c r="P86" s="107" t="str">
        <f t="shared" si="50"/>
        <v>EC</v>
      </c>
      <c r="Q86" s="61">
        <f t="shared" si="51"/>
        <v>0</v>
      </c>
      <c r="R86" s="61">
        <f t="shared" si="52"/>
        <v>0</v>
      </c>
      <c r="S86" s="61">
        <f t="shared" si="53"/>
        <v>0</v>
      </c>
      <c r="T86" s="61">
        <f t="shared" si="54"/>
        <v>0</v>
      </c>
      <c r="U86" s="61">
        <f t="shared" si="55"/>
        <v>0</v>
      </c>
      <c r="V86" s="95">
        <f t="shared" si="56"/>
        <v>0</v>
      </c>
      <c r="W86" s="95">
        <f t="shared" si="57"/>
        <v>0</v>
      </c>
    </row>
    <row r="87" spans="3:23" hidden="1" x14ac:dyDescent="0.3">
      <c r="C87">
        <v>3</v>
      </c>
      <c r="E87" t="s">
        <v>3</v>
      </c>
      <c r="F87" t="str">
        <f t="shared" si="40"/>
        <v>6CR3</v>
      </c>
      <c r="G87">
        <f t="shared" si="14"/>
        <v>0</v>
      </c>
      <c r="K87" s="110">
        <f t="shared" si="41"/>
        <v>3</v>
      </c>
      <c r="L87" s="105">
        <f t="shared" si="46"/>
        <v>0</v>
      </c>
      <c r="M87" s="106">
        <f t="shared" si="47"/>
        <v>0</v>
      </c>
      <c r="N87" s="107">
        <f t="shared" si="48"/>
        <v>0</v>
      </c>
      <c r="O87" s="107" t="str">
        <f t="shared" si="49"/>
        <v>6CR</v>
      </c>
      <c r="P87" s="107" t="str">
        <f t="shared" si="50"/>
        <v>EC</v>
      </c>
      <c r="Q87" s="61">
        <f t="shared" si="51"/>
        <v>0</v>
      </c>
      <c r="R87" s="61">
        <f t="shared" si="52"/>
        <v>0</v>
      </c>
      <c r="S87" s="61">
        <f t="shared" si="53"/>
        <v>0</v>
      </c>
      <c r="T87" s="61">
        <f t="shared" si="54"/>
        <v>0</v>
      </c>
      <c r="U87" s="61">
        <f t="shared" si="55"/>
        <v>0</v>
      </c>
      <c r="V87" s="95">
        <f t="shared" si="56"/>
        <v>0</v>
      </c>
      <c r="W87" s="95">
        <f t="shared" si="57"/>
        <v>0</v>
      </c>
    </row>
    <row r="88" spans="3:23" x14ac:dyDescent="0.3">
      <c r="C88">
        <v>1</v>
      </c>
      <c r="E88" t="s">
        <v>130</v>
      </c>
      <c r="F88" t="str">
        <f t="shared" si="40"/>
        <v>EX1</v>
      </c>
      <c r="G88">
        <f t="shared" si="14"/>
        <v>0</v>
      </c>
      <c r="K88" s="111">
        <f t="shared" si="41"/>
        <v>1</v>
      </c>
      <c r="L88" s="103">
        <f t="shared" si="46"/>
        <v>0</v>
      </c>
      <c r="M88" s="104">
        <f t="shared" si="47"/>
        <v>0</v>
      </c>
      <c r="N88" s="108">
        <f t="shared" si="48"/>
        <v>0</v>
      </c>
      <c r="O88" s="108" t="str">
        <f t="shared" si="49"/>
        <v>EX</v>
      </c>
      <c r="P88" s="108" t="str">
        <f t="shared" si="50"/>
        <v>EC</v>
      </c>
      <c r="Q88" s="71">
        <f t="shared" si="51"/>
        <v>0</v>
      </c>
      <c r="R88" s="71">
        <f t="shared" si="52"/>
        <v>0</v>
      </c>
      <c r="S88" s="71">
        <f t="shared" si="53"/>
        <v>0</v>
      </c>
      <c r="T88" s="71">
        <f t="shared" si="54"/>
        <v>0</v>
      </c>
      <c r="U88" s="71">
        <f t="shared" si="55"/>
        <v>0</v>
      </c>
      <c r="V88" s="94">
        <f t="shared" si="56"/>
        <v>0</v>
      </c>
      <c r="W88" s="94">
        <f t="shared" si="57"/>
        <v>0</v>
      </c>
    </row>
    <row r="89" spans="3:23" x14ac:dyDescent="0.3">
      <c r="C89">
        <v>2</v>
      </c>
      <c r="E89" t="s">
        <v>130</v>
      </c>
      <c r="F89" t="str">
        <f t="shared" si="40"/>
        <v>EX2</v>
      </c>
      <c r="G89">
        <f t="shared" si="14"/>
        <v>0</v>
      </c>
      <c r="K89" s="110">
        <f t="shared" si="41"/>
        <v>2</v>
      </c>
      <c r="L89" s="105">
        <f t="shared" si="46"/>
        <v>0</v>
      </c>
      <c r="M89" s="106">
        <f t="shared" si="47"/>
        <v>0</v>
      </c>
      <c r="N89" s="107">
        <f t="shared" si="48"/>
        <v>0</v>
      </c>
      <c r="O89" s="107" t="str">
        <f t="shared" si="49"/>
        <v>EX</v>
      </c>
      <c r="P89" s="107" t="str">
        <f t="shared" si="50"/>
        <v>EC</v>
      </c>
      <c r="Q89" s="61">
        <f t="shared" si="51"/>
        <v>0</v>
      </c>
      <c r="R89" s="61">
        <f t="shared" si="52"/>
        <v>0</v>
      </c>
      <c r="S89" s="61">
        <f t="shared" si="53"/>
        <v>0</v>
      </c>
      <c r="T89" s="61">
        <f t="shared" si="54"/>
        <v>0</v>
      </c>
      <c r="U89" s="61">
        <f t="shared" si="55"/>
        <v>0</v>
      </c>
      <c r="V89" s="95">
        <f t="shared" si="56"/>
        <v>0</v>
      </c>
      <c r="W89" s="95">
        <f t="shared" si="57"/>
        <v>0</v>
      </c>
    </row>
    <row r="90" spans="3:23" hidden="1" x14ac:dyDescent="0.3">
      <c r="C90">
        <v>3</v>
      </c>
      <c r="E90" t="s">
        <v>130</v>
      </c>
      <c r="F90" t="str">
        <f t="shared" si="40"/>
        <v>EX3</v>
      </c>
      <c r="G90">
        <f t="shared" si="14"/>
        <v>0</v>
      </c>
      <c r="K90" s="110">
        <f t="shared" si="41"/>
        <v>3</v>
      </c>
      <c r="L90" s="105">
        <f t="shared" si="46"/>
        <v>0</v>
      </c>
      <c r="M90" s="106">
        <f t="shared" si="47"/>
        <v>0</v>
      </c>
      <c r="N90" s="107">
        <f t="shared" si="48"/>
        <v>0</v>
      </c>
      <c r="O90" s="107" t="str">
        <f t="shared" si="49"/>
        <v>EX</v>
      </c>
      <c r="P90" s="107" t="str">
        <f t="shared" si="50"/>
        <v>EC</v>
      </c>
      <c r="Q90" s="61">
        <f t="shared" si="51"/>
        <v>0</v>
      </c>
      <c r="R90" s="61">
        <f t="shared" si="52"/>
        <v>0</v>
      </c>
      <c r="S90" s="61">
        <f t="shared" si="53"/>
        <v>0</v>
      </c>
      <c r="T90" s="61">
        <f t="shared" si="54"/>
        <v>0</v>
      </c>
      <c r="U90" s="61">
        <f t="shared" si="55"/>
        <v>0</v>
      </c>
      <c r="V90" s="95">
        <f t="shared" si="56"/>
        <v>0</v>
      </c>
      <c r="W90" s="95">
        <f t="shared" si="57"/>
        <v>0</v>
      </c>
    </row>
    <row r="91" spans="3:23" x14ac:dyDescent="0.3">
      <c r="C91">
        <v>1</v>
      </c>
      <c r="E91" t="s">
        <v>6</v>
      </c>
      <c r="F91" t="str">
        <f t="shared" si="40"/>
        <v>8A1</v>
      </c>
      <c r="G91">
        <f t="shared" si="14"/>
        <v>0</v>
      </c>
      <c r="K91" s="111">
        <f t="shared" si="41"/>
        <v>1</v>
      </c>
      <c r="L91" s="103">
        <f t="shared" si="46"/>
        <v>0</v>
      </c>
      <c r="M91" s="104">
        <f t="shared" si="47"/>
        <v>0</v>
      </c>
      <c r="N91" s="108">
        <f t="shared" si="48"/>
        <v>0</v>
      </c>
      <c r="O91" s="108" t="str">
        <f t="shared" si="49"/>
        <v>8A</v>
      </c>
      <c r="P91" s="108" t="str">
        <f t="shared" si="50"/>
        <v>EC</v>
      </c>
      <c r="Q91" s="71">
        <f t="shared" si="51"/>
        <v>0</v>
      </c>
      <c r="R91" s="71">
        <f t="shared" si="52"/>
        <v>0</v>
      </c>
      <c r="S91" s="71">
        <f t="shared" si="53"/>
        <v>0</v>
      </c>
      <c r="T91" s="71">
        <f t="shared" si="54"/>
        <v>0</v>
      </c>
      <c r="U91" s="71">
        <f t="shared" si="55"/>
        <v>0</v>
      </c>
      <c r="V91" s="94">
        <f t="shared" si="56"/>
        <v>0</v>
      </c>
      <c r="W91" s="94">
        <f t="shared" si="57"/>
        <v>0</v>
      </c>
    </row>
    <row r="92" spans="3:23" x14ac:dyDescent="0.3">
      <c r="C92">
        <v>2</v>
      </c>
      <c r="E92" t="s">
        <v>6</v>
      </c>
      <c r="F92" t="str">
        <f t="shared" si="40"/>
        <v>8A2</v>
      </c>
      <c r="G92">
        <f t="shared" si="14"/>
        <v>0</v>
      </c>
      <c r="K92" s="110">
        <f t="shared" si="41"/>
        <v>2</v>
      </c>
      <c r="L92" s="105">
        <f t="shared" si="46"/>
        <v>0</v>
      </c>
      <c r="M92" s="106">
        <f t="shared" si="47"/>
        <v>0</v>
      </c>
      <c r="N92" s="107">
        <f t="shared" si="48"/>
        <v>0</v>
      </c>
      <c r="O92" s="107" t="str">
        <f t="shared" si="49"/>
        <v>8A</v>
      </c>
      <c r="P92" s="107" t="str">
        <f t="shared" si="50"/>
        <v>EC</v>
      </c>
      <c r="Q92" s="61">
        <f t="shared" si="51"/>
        <v>0</v>
      </c>
      <c r="R92" s="61">
        <f t="shared" si="52"/>
        <v>0</v>
      </c>
      <c r="S92" s="61">
        <f t="shared" si="53"/>
        <v>0</v>
      </c>
      <c r="T92" s="61">
        <f t="shared" si="54"/>
        <v>0</v>
      </c>
      <c r="U92" s="61">
        <f t="shared" si="55"/>
        <v>0</v>
      </c>
      <c r="V92" s="95">
        <f t="shared" si="56"/>
        <v>0</v>
      </c>
      <c r="W92" s="95">
        <f t="shared" si="57"/>
        <v>0</v>
      </c>
    </row>
    <row r="93" spans="3:23" x14ac:dyDescent="0.3">
      <c r="C93">
        <v>3</v>
      </c>
      <c r="E93" t="s">
        <v>6</v>
      </c>
      <c r="F93" t="str">
        <f t="shared" si="40"/>
        <v>8A3</v>
      </c>
      <c r="G93">
        <f t="shared" si="14"/>
        <v>0</v>
      </c>
      <c r="K93" s="110">
        <f t="shared" si="41"/>
        <v>3</v>
      </c>
      <c r="L93" s="105">
        <f t="shared" si="46"/>
        <v>0</v>
      </c>
      <c r="M93" s="106">
        <f t="shared" si="47"/>
        <v>0</v>
      </c>
      <c r="N93" s="107">
        <f t="shared" si="48"/>
        <v>0</v>
      </c>
      <c r="O93" s="107" t="str">
        <f t="shared" si="49"/>
        <v>8A</v>
      </c>
      <c r="P93" s="107" t="str">
        <f t="shared" si="50"/>
        <v>EC</v>
      </c>
      <c r="Q93" s="61">
        <f t="shared" si="51"/>
        <v>0</v>
      </c>
      <c r="R93" s="61">
        <f t="shared" si="52"/>
        <v>0</v>
      </c>
      <c r="S93" s="61">
        <f t="shared" si="53"/>
        <v>0</v>
      </c>
      <c r="T93" s="61">
        <f t="shared" si="54"/>
        <v>0</v>
      </c>
      <c r="U93" s="61">
        <f t="shared" si="55"/>
        <v>0</v>
      </c>
      <c r="V93" s="95">
        <f t="shared" si="56"/>
        <v>0</v>
      </c>
      <c r="W93" s="95">
        <f t="shared" si="57"/>
        <v>0</v>
      </c>
    </row>
    <row r="94" spans="3:23" x14ac:dyDescent="0.3">
      <c r="C94">
        <v>4</v>
      </c>
      <c r="E94" t="s">
        <v>6</v>
      </c>
      <c r="F94" t="str">
        <f t="shared" ref="F94:F95" si="61">E94&amp;C94</f>
        <v>8A4</v>
      </c>
      <c r="G94">
        <f t="shared" ref="G94:G95" si="62">IF(L94&gt;0,1,0)</f>
        <v>0</v>
      </c>
      <c r="K94" s="110">
        <f t="shared" ref="K94:K95" si="63">C94</f>
        <v>4</v>
      </c>
      <c r="L94" s="105">
        <f t="shared" si="46"/>
        <v>0</v>
      </c>
      <c r="M94" s="106">
        <f t="shared" si="47"/>
        <v>0</v>
      </c>
      <c r="N94" s="107">
        <f t="shared" si="48"/>
        <v>0</v>
      </c>
      <c r="O94" s="107" t="str">
        <f t="shared" si="49"/>
        <v>8A</v>
      </c>
      <c r="P94" s="107" t="str">
        <f t="shared" si="50"/>
        <v>EC</v>
      </c>
      <c r="Q94" s="61">
        <f t="shared" si="51"/>
        <v>0</v>
      </c>
      <c r="R94" s="61">
        <f t="shared" si="52"/>
        <v>0</v>
      </c>
      <c r="S94" s="61">
        <f t="shared" si="53"/>
        <v>0</v>
      </c>
      <c r="T94" s="61">
        <f t="shared" si="54"/>
        <v>0</v>
      </c>
      <c r="U94" s="61">
        <f t="shared" si="55"/>
        <v>0</v>
      </c>
      <c r="V94" s="95">
        <f t="shared" si="56"/>
        <v>0</v>
      </c>
      <c r="W94" s="95">
        <f t="shared" si="57"/>
        <v>0</v>
      </c>
    </row>
    <row r="95" spans="3:23" hidden="1" x14ac:dyDescent="0.3">
      <c r="C95">
        <v>5</v>
      </c>
      <c r="E95" t="s">
        <v>6</v>
      </c>
      <c r="F95" t="str">
        <f t="shared" si="61"/>
        <v>8A5</v>
      </c>
      <c r="G95">
        <f t="shared" si="62"/>
        <v>0</v>
      </c>
      <c r="K95" s="110">
        <f t="shared" si="63"/>
        <v>5</v>
      </c>
      <c r="L95" s="105">
        <f t="shared" si="46"/>
        <v>0</v>
      </c>
      <c r="M95" s="106">
        <f t="shared" si="47"/>
        <v>0</v>
      </c>
      <c r="N95" s="107">
        <f t="shared" si="48"/>
        <v>0</v>
      </c>
      <c r="O95" s="107" t="str">
        <f t="shared" si="49"/>
        <v>8A</v>
      </c>
      <c r="P95" s="107" t="str">
        <f t="shared" si="50"/>
        <v>EC</v>
      </c>
      <c r="Q95" s="61">
        <f t="shared" si="51"/>
        <v>0</v>
      </c>
      <c r="R95" s="61">
        <f t="shared" si="52"/>
        <v>0</v>
      </c>
      <c r="S95" s="61">
        <f t="shared" si="53"/>
        <v>0</v>
      </c>
      <c r="T95" s="61">
        <f t="shared" si="54"/>
        <v>0</v>
      </c>
      <c r="U95" s="61">
        <f t="shared" si="55"/>
        <v>0</v>
      </c>
      <c r="V95" s="95">
        <f t="shared" si="56"/>
        <v>0</v>
      </c>
      <c r="W95" s="95">
        <f t="shared" si="57"/>
        <v>0</v>
      </c>
    </row>
    <row r="96" spans="3:23" x14ac:dyDescent="0.3">
      <c r="C96">
        <v>1</v>
      </c>
      <c r="E96" t="s">
        <v>131</v>
      </c>
      <c r="F96" t="str">
        <f t="shared" ref="F96:F131" si="64">E96&amp;C96</f>
        <v>8B1</v>
      </c>
      <c r="G96">
        <f t="shared" si="14"/>
        <v>0</v>
      </c>
      <c r="K96" s="111">
        <f t="shared" ref="K96:K131" si="65">C96</f>
        <v>1</v>
      </c>
      <c r="L96" s="103">
        <f t="shared" si="46"/>
        <v>0</v>
      </c>
      <c r="M96" s="104">
        <f t="shared" si="47"/>
        <v>0</v>
      </c>
      <c r="N96" s="108">
        <f t="shared" si="48"/>
        <v>0</v>
      </c>
      <c r="O96" s="108" t="str">
        <f t="shared" si="49"/>
        <v>8B</v>
      </c>
      <c r="P96" s="108" t="str">
        <f t="shared" si="50"/>
        <v>EC</v>
      </c>
      <c r="Q96" s="71">
        <f t="shared" si="51"/>
        <v>0</v>
      </c>
      <c r="R96" s="71">
        <f t="shared" si="52"/>
        <v>0</v>
      </c>
      <c r="S96" s="71">
        <f t="shared" si="53"/>
        <v>0</v>
      </c>
      <c r="T96" s="71">
        <f t="shared" si="54"/>
        <v>0</v>
      </c>
      <c r="U96" s="71">
        <f t="shared" si="55"/>
        <v>0</v>
      </c>
      <c r="V96" s="94">
        <f t="shared" si="56"/>
        <v>0</v>
      </c>
      <c r="W96" s="94">
        <f t="shared" si="57"/>
        <v>0</v>
      </c>
    </row>
    <row r="97" spans="3:23" x14ac:dyDescent="0.3">
      <c r="C97">
        <v>2</v>
      </c>
      <c r="E97" t="s">
        <v>131</v>
      </c>
      <c r="F97" t="str">
        <f t="shared" si="64"/>
        <v>8B2</v>
      </c>
      <c r="G97">
        <f t="shared" si="14"/>
        <v>0</v>
      </c>
      <c r="K97" s="110">
        <f t="shared" si="65"/>
        <v>2</v>
      </c>
      <c r="L97" s="105">
        <f t="shared" si="46"/>
        <v>0</v>
      </c>
      <c r="M97" s="106">
        <f t="shared" si="47"/>
        <v>0</v>
      </c>
      <c r="N97" s="107">
        <f t="shared" si="48"/>
        <v>0</v>
      </c>
      <c r="O97" s="107" t="str">
        <f t="shared" si="49"/>
        <v>8B</v>
      </c>
      <c r="P97" s="107" t="str">
        <f t="shared" si="50"/>
        <v>EC</v>
      </c>
      <c r="Q97" s="61">
        <f t="shared" si="51"/>
        <v>0</v>
      </c>
      <c r="R97" s="61">
        <f t="shared" si="52"/>
        <v>0</v>
      </c>
      <c r="S97" s="61">
        <f t="shared" si="53"/>
        <v>0</v>
      </c>
      <c r="T97" s="61">
        <f t="shared" si="54"/>
        <v>0</v>
      </c>
      <c r="U97" s="61">
        <f t="shared" si="55"/>
        <v>0</v>
      </c>
      <c r="V97" s="95">
        <f t="shared" si="56"/>
        <v>0</v>
      </c>
      <c r="W97" s="95">
        <f t="shared" si="57"/>
        <v>0</v>
      </c>
    </row>
    <row r="98" spans="3:23" x14ac:dyDescent="0.3">
      <c r="C98">
        <v>3</v>
      </c>
      <c r="E98" t="s">
        <v>131</v>
      </c>
      <c r="F98" t="str">
        <f t="shared" si="64"/>
        <v>8B3</v>
      </c>
      <c r="G98">
        <f t="shared" si="14"/>
        <v>0</v>
      </c>
      <c r="K98" s="110">
        <f t="shared" si="65"/>
        <v>3</v>
      </c>
      <c r="L98" s="105">
        <f t="shared" si="46"/>
        <v>0</v>
      </c>
      <c r="M98" s="106">
        <f t="shared" si="47"/>
        <v>0</v>
      </c>
      <c r="N98" s="107">
        <f t="shared" si="48"/>
        <v>0</v>
      </c>
      <c r="O98" s="107" t="str">
        <f t="shared" si="49"/>
        <v>8B</v>
      </c>
      <c r="P98" s="107" t="str">
        <f t="shared" si="50"/>
        <v>EC</v>
      </c>
      <c r="Q98" s="61">
        <f t="shared" si="51"/>
        <v>0</v>
      </c>
      <c r="R98" s="61">
        <f t="shared" si="52"/>
        <v>0</v>
      </c>
      <c r="S98" s="61">
        <f t="shared" si="53"/>
        <v>0</v>
      </c>
      <c r="T98" s="61">
        <f t="shared" si="54"/>
        <v>0</v>
      </c>
      <c r="U98" s="61">
        <f t="shared" si="55"/>
        <v>0</v>
      </c>
      <c r="V98" s="95">
        <f t="shared" si="56"/>
        <v>0</v>
      </c>
      <c r="W98" s="95">
        <f t="shared" si="57"/>
        <v>0</v>
      </c>
    </row>
    <row r="99" spans="3:23" hidden="1" x14ac:dyDescent="0.3">
      <c r="C99">
        <v>4</v>
      </c>
      <c r="E99" t="s">
        <v>131</v>
      </c>
      <c r="F99" t="str">
        <f t="shared" ref="F99:F101" si="66">E99&amp;C99</f>
        <v>8B4</v>
      </c>
      <c r="G99">
        <f t="shared" ref="G99:G101" si="67">IF(L99&gt;0,1,0)</f>
        <v>0</v>
      </c>
      <c r="K99" s="110">
        <f t="shared" ref="K99:K101" si="68">C99</f>
        <v>4</v>
      </c>
      <c r="L99" s="105">
        <f t="shared" si="46"/>
        <v>0</v>
      </c>
      <c r="M99" s="106">
        <f t="shared" si="47"/>
        <v>0</v>
      </c>
      <c r="N99" s="107">
        <f t="shared" si="48"/>
        <v>0</v>
      </c>
      <c r="O99" s="107" t="str">
        <f t="shared" si="49"/>
        <v>8B</v>
      </c>
      <c r="P99" s="107" t="str">
        <f t="shared" si="50"/>
        <v>EC</v>
      </c>
      <c r="Q99" s="61">
        <f t="shared" si="51"/>
        <v>0</v>
      </c>
      <c r="R99" s="61">
        <f t="shared" si="52"/>
        <v>0</v>
      </c>
      <c r="S99" s="61">
        <f t="shared" si="53"/>
        <v>0</v>
      </c>
      <c r="T99" s="61">
        <f t="shared" si="54"/>
        <v>0</v>
      </c>
      <c r="U99" s="61">
        <f t="shared" si="55"/>
        <v>0</v>
      </c>
      <c r="V99" s="95">
        <f t="shared" si="56"/>
        <v>0</v>
      </c>
      <c r="W99" s="95">
        <f t="shared" si="57"/>
        <v>0</v>
      </c>
    </row>
    <row r="100" spans="3:23" hidden="1" x14ac:dyDescent="0.3">
      <c r="C100">
        <v>5</v>
      </c>
      <c r="E100" t="s">
        <v>131</v>
      </c>
      <c r="F100" t="str">
        <f t="shared" si="66"/>
        <v>8B5</v>
      </c>
      <c r="G100">
        <f t="shared" si="67"/>
        <v>0</v>
      </c>
      <c r="K100" s="110">
        <f t="shared" si="68"/>
        <v>5</v>
      </c>
      <c r="L100" s="105">
        <f t="shared" si="46"/>
        <v>0</v>
      </c>
      <c r="M100" s="106">
        <f t="shared" si="47"/>
        <v>0</v>
      </c>
      <c r="N100" s="107">
        <f t="shared" si="48"/>
        <v>0</v>
      </c>
      <c r="O100" s="107" t="str">
        <f t="shared" si="49"/>
        <v>8B</v>
      </c>
      <c r="P100" s="107" t="str">
        <f t="shared" si="50"/>
        <v>EC</v>
      </c>
      <c r="Q100" s="61">
        <f t="shared" si="51"/>
        <v>0</v>
      </c>
      <c r="R100" s="61">
        <f t="shared" si="52"/>
        <v>0</v>
      </c>
      <c r="S100" s="61">
        <f t="shared" si="53"/>
        <v>0</v>
      </c>
      <c r="T100" s="61">
        <f t="shared" si="54"/>
        <v>0</v>
      </c>
      <c r="U100" s="61">
        <f t="shared" si="55"/>
        <v>0</v>
      </c>
      <c r="V100" s="95">
        <f t="shared" si="56"/>
        <v>0</v>
      </c>
      <c r="W100" s="95">
        <f t="shared" si="57"/>
        <v>0</v>
      </c>
    </row>
    <row r="101" spans="3:23" hidden="1" x14ac:dyDescent="0.3">
      <c r="C101">
        <v>6</v>
      </c>
      <c r="E101" t="s">
        <v>131</v>
      </c>
      <c r="F101" t="str">
        <f t="shared" si="66"/>
        <v>8B6</v>
      </c>
      <c r="G101">
        <f t="shared" si="67"/>
        <v>0</v>
      </c>
      <c r="K101" s="110">
        <f t="shared" si="68"/>
        <v>6</v>
      </c>
      <c r="L101" s="105">
        <f t="shared" si="46"/>
        <v>0</v>
      </c>
      <c r="M101" s="106">
        <f t="shared" si="47"/>
        <v>0</v>
      </c>
      <c r="N101" s="107">
        <f t="shared" si="48"/>
        <v>0</v>
      </c>
      <c r="O101" s="107" t="str">
        <f t="shared" si="49"/>
        <v>8B</v>
      </c>
      <c r="P101" s="107" t="str">
        <f t="shared" si="50"/>
        <v>EC</v>
      </c>
      <c r="Q101" s="61">
        <f t="shared" si="51"/>
        <v>0</v>
      </c>
      <c r="R101" s="61">
        <f t="shared" si="52"/>
        <v>0</v>
      </c>
      <c r="S101" s="61">
        <f t="shared" si="53"/>
        <v>0</v>
      </c>
      <c r="T101" s="61">
        <f t="shared" si="54"/>
        <v>0</v>
      </c>
      <c r="U101" s="61">
        <f t="shared" si="55"/>
        <v>0</v>
      </c>
      <c r="V101" s="95">
        <f t="shared" si="56"/>
        <v>0</v>
      </c>
      <c r="W101" s="95">
        <f t="shared" si="57"/>
        <v>0</v>
      </c>
    </row>
    <row r="102" spans="3:23" x14ac:dyDescent="0.3">
      <c r="C102">
        <v>1</v>
      </c>
      <c r="E102" t="s">
        <v>23</v>
      </c>
      <c r="F102" t="str">
        <f t="shared" si="64"/>
        <v>4AWD1</v>
      </c>
      <c r="G102">
        <f t="shared" ref="G102:G123" si="69">IF(L102&gt;0,1,0)</f>
        <v>0</v>
      </c>
      <c r="K102" s="111">
        <f t="shared" si="65"/>
        <v>1</v>
      </c>
      <c r="L102" s="103">
        <f t="shared" ref="L102:L123" si="70">VLOOKUP($F102,$C$156:$V$496,10,0)</f>
        <v>0</v>
      </c>
      <c r="M102" s="104">
        <f t="shared" ref="M102:M123" si="71">VLOOKUP($F102,$C$156:$V$496,11,0)</f>
        <v>0</v>
      </c>
      <c r="N102" s="108">
        <f t="shared" ref="N102:N123" si="72">VLOOKUP($F102,$C$156:$V$496,12,0)</f>
        <v>0</v>
      </c>
      <c r="O102" s="108" t="str">
        <f t="shared" ref="O102:O123" si="73">VLOOKUP($F102,$C$156:$V$496,13,0)</f>
        <v>4AWD</v>
      </c>
      <c r="P102" s="108" t="str">
        <f t="shared" ref="P102:P123" si="74">VLOOKUP($F102,$C$156:$V$496,14,0)</f>
        <v>EC</v>
      </c>
      <c r="Q102" s="71">
        <f t="shared" ref="Q102:Q123" si="75">VLOOKUP($F102,$C$156:$V$496,15,0)</f>
        <v>0</v>
      </c>
      <c r="R102" s="71">
        <f t="shared" ref="R102:R133" si="76">VLOOKUP($F102,$C$156:$V$544,16,0)</f>
        <v>0</v>
      </c>
      <c r="S102" s="71">
        <f t="shared" ref="S102:S133" si="77">VLOOKUP($F102,$C$156:$V$544,17,0)</f>
        <v>0</v>
      </c>
      <c r="T102" s="71">
        <f t="shared" ref="T102:T123" si="78">VLOOKUP($F102,$C$156:$V$496,18,0)</f>
        <v>0</v>
      </c>
      <c r="U102" s="71">
        <f t="shared" ref="U102:U123" si="79">VLOOKUP($F102,$C$156:$V$496,19,0)</f>
        <v>0</v>
      </c>
      <c r="V102" s="94">
        <f t="shared" ref="V102:V123" si="80">VLOOKUP($F102,$C$156:$V$496,20,0)</f>
        <v>0</v>
      </c>
      <c r="W102" s="94">
        <f t="shared" ref="W102:W133" si="81">SUM(Q102:V102)</f>
        <v>0</v>
      </c>
    </row>
    <row r="103" spans="3:23" x14ac:dyDescent="0.3">
      <c r="C103">
        <v>2</v>
      </c>
      <c r="E103" t="str">
        <f>E102</f>
        <v>4AWD</v>
      </c>
      <c r="F103" t="str">
        <f t="shared" si="64"/>
        <v>4AWD2</v>
      </c>
      <c r="G103">
        <f t="shared" si="69"/>
        <v>0</v>
      </c>
      <c r="K103" s="110">
        <f t="shared" si="65"/>
        <v>2</v>
      </c>
      <c r="L103" s="105">
        <f t="shared" si="70"/>
        <v>0</v>
      </c>
      <c r="M103" s="106">
        <f t="shared" si="71"/>
        <v>0</v>
      </c>
      <c r="N103" s="107">
        <f t="shared" si="72"/>
        <v>0</v>
      </c>
      <c r="O103" s="107" t="str">
        <f t="shared" si="73"/>
        <v>4AWD</v>
      </c>
      <c r="P103" s="107" t="str">
        <f t="shared" si="74"/>
        <v>EC</v>
      </c>
      <c r="Q103" s="61">
        <f t="shared" si="75"/>
        <v>0</v>
      </c>
      <c r="R103" s="61">
        <f t="shared" si="76"/>
        <v>0</v>
      </c>
      <c r="S103" s="61">
        <f t="shared" si="77"/>
        <v>0</v>
      </c>
      <c r="T103" s="61">
        <f t="shared" si="78"/>
        <v>0</v>
      </c>
      <c r="U103" s="61">
        <f t="shared" si="79"/>
        <v>0</v>
      </c>
      <c r="V103" s="95">
        <f t="shared" si="80"/>
        <v>0</v>
      </c>
      <c r="W103" s="95">
        <f t="shared" si="81"/>
        <v>0</v>
      </c>
    </row>
    <row r="104" spans="3:23" x14ac:dyDescent="0.3">
      <c r="C104">
        <v>3</v>
      </c>
      <c r="E104" t="str">
        <f t="shared" ref="E104:E109" si="82">E103</f>
        <v>4AWD</v>
      </c>
      <c r="F104" t="str">
        <f t="shared" si="64"/>
        <v>4AWD3</v>
      </c>
      <c r="G104">
        <f t="shared" si="69"/>
        <v>0</v>
      </c>
      <c r="K104" s="110">
        <f t="shared" si="65"/>
        <v>3</v>
      </c>
      <c r="L104" s="105">
        <f t="shared" si="70"/>
        <v>0</v>
      </c>
      <c r="M104" s="106">
        <f t="shared" si="71"/>
        <v>0</v>
      </c>
      <c r="N104" s="107">
        <f t="shared" si="72"/>
        <v>0</v>
      </c>
      <c r="O104" s="107" t="str">
        <f t="shared" si="73"/>
        <v>4AWD</v>
      </c>
      <c r="P104" s="107" t="str">
        <f t="shared" si="74"/>
        <v>EC</v>
      </c>
      <c r="Q104" s="61">
        <f t="shared" si="75"/>
        <v>0</v>
      </c>
      <c r="R104" s="61">
        <f t="shared" si="76"/>
        <v>0</v>
      </c>
      <c r="S104" s="61">
        <f t="shared" si="77"/>
        <v>0</v>
      </c>
      <c r="T104" s="61">
        <f t="shared" si="78"/>
        <v>0</v>
      </c>
      <c r="U104" s="61">
        <f t="shared" si="79"/>
        <v>0</v>
      </c>
      <c r="V104" s="95">
        <f t="shared" si="80"/>
        <v>0</v>
      </c>
      <c r="W104" s="95">
        <f t="shared" si="81"/>
        <v>0</v>
      </c>
    </row>
    <row r="105" spans="3:23" x14ac:dyDescent="0.3">
      <c r="C105">
        <v>4</v>
      </c>
      <c r="E105" t="str">
        <f t="shared" si="82"/>
        <v>4AWD</v>
      </c>
      <c r="F105" t="str">
        <f t="shared" si="64"/>
        <v>4AWD4</v>
      </c>
      <c r="G105">
        <f t="shared" si="69"/>
        <v>0</v>
      </c>
      <c r="K105" s="110">
        <f t="shared" si="65"/>
        <v>4</v>
      </c>
      <c r="L105" s="105">
        <f t="shared" si="70"/>
        <v>0</v>
      </c>
      <c r="M105" s="106">
        <f t="shared" si="71"/>
        <v>0</v>
      </c>
      <c r="N105" s="107">
        <f t="shared" si="72"/>
        <v>0</v>
      </c>
      <c r="O105" s="107" t="str">
        <f t="shared" si="73"/>
        <v>4AWD</v>
      </c>
      <c r="P105" s="107" t="str">
        <f t="shared" si="74"/>
        <v>EC</v>
      </c>
      <c r="Q105" s="61">
        <f t="shared" si="75"/>
        <v>0</v>
      </c>
      <c r="R105" s="61">
        <f t="shared" si="76"/>
        <v>0</v>
      </c>
      <c r="S105" s="61">
        <f t="shared" si="77"/>
        <v>0</v>
      </c>
      <c r="T105" s="61">
        <f t="shared" si="78"/>
        <v>0</v>
      </c>
      <c r="U105" s="61">
        <f t="shared" si="79"/>
        <v>0</v>
      </c>
      <c r="V105" s="95">
        <f t="shared" si="80"/>
        <v>0</v>
      </c>
      <c r="W105" s="95">
        <f t="shared" si="81"/>
        <v>0</v>
      </c>
    </row>
    <row r="106" spans="3:23" x14ac:dyDescent="0.3">
      <c r="C106">
        <v>5</v>
      </c>
      <c r="E106" t="str">
        <f t="shared" si="82"/>
        <v>4AWD</v>
      </c>
      <c r="F106" t="str">
        <f t="shared" si="64"/>
        <v>4AWD5</v>
      </c>
      <c r="G106">
        <f t="shared" si="69"/>
        <v>0</v>
      </c>
      <c r="K106" s="110">
        <f t="shared" si="65"/>
        <v>5</v>
      </c>
      <c r="L106" s="105">
        <f t="shared" si="70"/>
        <v>0</v>
      </c>
      <c r="M106" s="106">
        <f t="shared" si="71"/>
        <v>0</v>
      </c>
      <c r="N106" s="107">
        <f t="shared" si="72"/>
        <v>0</v>
      </c>
      <c r="O106" s="107" t="str">
        <f t="shared" si="73"/>
        <v>4AWD</v>
      </c>
      <c r="P106" s="107" t="str">
        <f t="shared" si="74"/>
        <v>EC</v>
      </c>
      <c r="Q106" s="61">
        <f t="shared" si="75"/>
        <v>0</v>
      </c>
      <c r="R106" s="61">
        <f t="shared" si="76"/>
        <v>0</v>
      </c>
      <c r="S106" s="61">
        <f t="shared" si="77"/>
        <v>0</v>
      </c>
      <c r="T106" s="61">
        <f t="shared" si="78"/>
        <v>0</v>
      </c>
      <c r="U106" s="61">
        <f t="shared" si="79"/>
        <v>0</v>
      </c>
      <c r="V106" s="95">
        <f t="shared" si="80"/>
        <v>0</v>
      </c>
      <c r="W106" s="95">
        <f t="shared" si="81"/>
        <v>0</v>
      </c>
    </row>
    <row r="107" spans="3:23" hidden="1" x14ac:dyDescent="0.3">
      <c r="C107">
        <v>6</v>
      </c>
      <c r="E107" t="str">
        <f t="shared" si="82"/>
        <v>4AWD</v>
      </c>
      <c r="F107" t="str">
        <f t="shared" si="64"/>
        <v>4AWD6</v>
      </c>
      <c r="G107">
        <f t="shared" si="69"/>
        <v>0</v>
      </c>
      <c r="K107" s="110">
        <f t="shared" si="65"/>
        <v>6</v>
      </c>
      <c r="L107" s="105">
        <f t="shared" si="70"/>
        <v>0</v>
      </c>
      <c r="M107" s="106">
        <f t="shared" si="71"/>
        <v>0</v>
      </c>
      <c r="N107" s="107">
        <f t="shared" si="72"/>
        <v>0</v>
      </c>
      <c r="O107" s="107" t="str">
        <f t="shared" si="73"/>
        <v>4AWD</v>
      </c>
      <c r="P107" s="107" t="str">
        <f t="shared" si="74"/>
        <v>EC</v>
      </c>
      <c r="Q107" s="61">
        <f t="shared" si="75"/>
        <v>0</v>
      </c>
      <c r="R107" s="61">
        <f t="shared" si="76"/>
        <v>0</v>
      </c>
      <c r="S107" s="61">
        <f t="shared" si="77"/>
        <v>0</v>
      </c>
      <c r="T107" s="61">
        <f t="shared" si="78"/>
        <v>0</v>
      </c>
      <c r="U107" s="61">
        <f t="shared" si="79"/>
        <v>0</v>
      </c>
      <c r="V107" s="95">
        <f t="shared" si="80"/>
        <v>0</v>
      </c>
      <c r="W107" s="95">
        <f t="shared" si="81"/>
        <v>0</v>
      </c>
    </row>
    <row r="108" spans="3:23" hidden="1" x14ac:dyDescent="0.3">
      <c r="C108">
        <v>7</v>
      </c>
      <c r="E108" t="str">
        <f t="shared" si="82"/>
        <v>4AWD</v>
      </c>
      <c r="F108" t="str">
        <f t="shared" si="64"/>
        <v>4AWD7</v>
      </c>
      <c r="G108">
        <f t="shared" si="69"/>
        <v>0</v>
      </c>
      <c r="K108" s="110">
        <f t="shared" si="65"/>
        <v>7</v>
      </c>
      <c r="L108" s="105">
        <f t="shared" si="70"/>
        <v>0</v>
      </c>
      <c r="M108" s="106">
        <f t="shared" si="71"/>
        <v>0</v>
      </c>
      <c r="N108" s="107">
        <f t="shared" si="72"/>
        <v>0</v>
      </c>
      <c r="O108" s="107" t="str">
        <f t="shared" si="73"/>
        <v>4AWD</v>
      </c>
      <c r="P108" s="107" t="str">
        <f t="shared" si="74"/>
        <v>EC</v>
      </c>
      <c r="Q108" s="61">
        <f t="shared" si="75"/>
        <v>0</v>
      </c>
      <c r="R108" s="61">
        <f t="shared" si="76"/>
        <v>0</v>
      </c>
      <c r="S108" s="61">
        <f t="shared" si="77"/>
        <v>0</v>
      </c>
      <c r="T108" s="61">
        <f t="shared" si="78"/>
        <v>0</v>
      </c>
      <c r="U108" s="61">
        <f t="shared" si="79"/>
        <v>0</v>
      </c>
      <c r="V108" s="95">
        <f t="shared" si="80"/>
        <v>0</v>
      </c>
      <c r="W108" s="95">
        <f t="shared" si="81"/>
        <v>0</v>
      </c>
    </row>
    <row r="109" spans="3:23" hidden="1" x14ac:dyDescent="0.3">
      <c r="C109">
        <v>8</v>
      </c>
      <c r="E109" t="str">
        <f t="shared" si="82"/>
        <v>4AWD</v>
      </c>
      <c r="F109" t="str">
        <f t="shared" si="64"/>
        <v>4AWD8</v>
      </c>
      <c r="G109">
        <f t="shared" si="69"/>
        <v>0</v>
      </c>
      <c r="K109" s="110">
        <f t="shared" si="65"/>
        <v>8</v>
      </c>
      <c r="L109" s="105">
        <f t="shared" si="70"/>
        <v>0</v>
      </c>
      <c r="M109" s="106">
        <f t="shared" si="71"/>
        <v>0</v>
      </c>
      <c r="N109" s="107">
        <f t="shared" si="72"/>
        <v>0</v>
      </c>
      <c r="O109" s="107" t="str">
        <f t="shared" si="73"/>
        <v>4AWD</v>
      </c>
      <c r="P109" s="107" t="str">
        <f t="shared" si="74"/>
        <v>EC</v>
      </c>
      <c r="Q109" s="61">
        <f t="shared" si="75"/>
        <v>0</v>
      </c>
      <c r="R109" s="61">
        <f t="shared" si="76"/>
        <v>0</v>
      </c>
      <c r="S109" s="61">
        <f t="shared" si="77"/>
        <v>0</v>
      </c>
      <c r="T109" s="61">
        <f t="shared" si="78"/>
        <v>0</v>
      </c>
      <c r="U109" s="61">
        <f t="shared" si="79"/>
        <v>0</v>
      </c>
      <c r="V109" s="95">
        <f t="shared" si="80"/>
        <v>0</v>
      </c>
      <c r="W109" s="95">
        <f t="shared" si="81"/>
        <v>0</v>
      </c>
    </row>
    <row r="110" spans="3:23" x14ac:dyDescent="0.3">
      <c r="C110">
        <v>1</v>
      </c>
      <c r="E110" t="s">
        <v>132</v>
      </c>
      <c r="F110" t="str">
        <f t="shared" si="64"/>
        <v>5AWD1</v>
      </c>
      <c r="G110">
        <f t="shared" si="69"/>
        <v>0</v>
      </c>
      <c r="K110" s="111">
        <f t="shared" si="65"/>
        <v>1</v>
      </c>
      <c r="L110" s="103">
        <f t="shared" si="70"/>
        <v>0</v>
      </c>
      <c r="M110" s="104">
        <f t="shared" si="71"/>
        <v>0</v>
      </c>
      <c r="N110" s="108">
        <f t="shared" si="72"/>
        <v>0</v>
      </c>
      <c r="O110" s="108" t="str">
        <f t="shared" si="73"/>
        <v>5AWD</v>
      </c>
      <c r="P110" s="108" t="str">
        <f t="shared" si="74"/>
        <v>EC</v>
      </c>
      <c r="Q110" s="71">
        <f t="shared" si="75"/>
        <v>0</v>
      </c>
      <c r="R110" s="71">
        <f t="shared" si="76"/>
        <v>0</v>
      </c>
      <c r="S110" s="71">
        <f t="shared" si="77"/>
        <v>0</v>
      </c>
      <c r="T110" s="71">
        <f t="shared" si="78"/>
        <v>0</v>
      </c>
      <c r="U110" s="71">
        <f t="shared" si="79"/>
        <v>0</v>
      </c>
      <c r="V110" s="94">
        <f t="shared" si="80"/>
        <v>0</v>
      </c>
      <c r="W110" s="94">
        <f t="shared" si="81"/>
        <v>0</v>
      </c>
    </row>
    <row r="111" spans="3:23" x14ac:dyDescent="0.3">
      <c r="C111">
        <v>2</v>
      </c>
      <c r="E111" t="s">
        <v>132</v>
      </c>
      <c r="F111" t="str">
        <f t="shared" si="64"/>
        <v>5AWD2</v>
      </c>
      <c r="G111">
        <f t="shared" si="69"/>
        <v>0</v>
      </c>
      <c r="K111" s="110">
        <f t="shared" si="65"/>
        <v>2</v>
      </c>
      <c r="L111" s="105">
        <f t="shared" si="70"/>
        <v>0</v>
      </c>
      <c r="M111" s="106">
        <f t="shared" si="71"/>
        <v>0</v>
      </c>
      <c r="N111" s="107">
        <f t="shared" si="72"/>
        <v>0</v>
      </c>
      <c r="O111" s="107" t="str">
        <f t="shared" si="73"/>
        <v>5AWD</v>
      </c>
      <c r="P111" s="107" t="str">
        <f t="shared" si="74"/>
        <v>EC</v>
      </c>
      <c r="Q111" s="61">
        <f t="shared" si="75"/>
        <v>0</v>
      </c>
      <c r="R111" s="61">
        <f t="shared" si="76"/>
        <v>0</v>
      </c>
      <c r="S111" s="61">
        <f t="shared" si="77"/>
        <v>0</v>
      </c>
      <c r="T111" s="61">
        <f t="shared" si="78"/>
        <v>0</v>
      </c>
      <c r="U111" s="61">
        <f t="shared" si="79"/>
        <v>0</v>
      </c>
      <c r="V111" s="95">
        <f t="shared" si="80"/>
        <v>0</v>
      </c>
      <c r="W111" s="95">
        <f t="shared" si="81"/>
        <v>0</v>
      </c>
    </row>
    <row r="112" spans="3:23" hidden="1" x14ac:dyDescent="0.3">
      <c r="C112">
        <v>3</v>
      </c>
      <c r="E112" t="s">
        <v>132</v>
      </c>
      <c r="F112" t="str">
        <f t="shared" si="64"/>
        <v>5AWD3</v>
      </c>
      <c r="G112">
        <f t="shared" si="69"/>
        <v>0</v>
      </c>
      <c r="K112" s="110">
        <f t="shared" si="65"/>
        <v>3</v>
      </c>
      <c r="L112" s="105">
        <f t="shared" si="70"/>
        <v>0</v>
      </c>
      <c r="M112" s="106">
        <f t="shared" si="71"/>
        <v>0</v>
      </c>
      <c r="N112" s="107">
        <f t="shared" si="72"/>
        <v>0</v>
      </c>
      <c r="O112" s="107" t="str">
        <f t="shared" si="73"/>
        <v>5AWD</v>
      </c>
      <c r="P112" s="107" t="str">
        <f t="shared" si="74"/>
        <v>EC</v>
      </c>
      <c r="Q112" s="61">
        <f t="shared" si="75"/>
        <v>0</v>
      </c>
      <c r="R112" s="61">
        <f t="shared" si="76"/>
        <v>0</v>
      </c>
      <c r="S112" s="61">
        <f t="shared" si="77"/>
        <v>0</v>
      </c>
      <c r="T112" s="61">
        <f t="shared" si="78"/>
        <v>0</v>
      </c>
      <c r="U112" s="61">
        <f t="shared" si="79"/>
        <v>0</v>
      </c>
      <c r="V112" s="95">
        <f t="shared" si="80"/>
        <v>0</v>
      </c>
      <c r="W112" s="95">
        <f t="shared" si="81"/>
        <v>0</v>
      </c>
    </row>
    <row r="113" spans="3:23" x14ac:dyDescent="0.3">
      <c r="C113">
        <v>1</v>
      </c>
      <c r="E113" t="s">
        <v>84</v>
      </c>
      <c r="F113" t="str">
        <f t="shared" si="64"/>
        <v>6AWD1</v>
      </c>
      <c r="G113">
        <f t="shared" si="69"/>
        <v>0</v>
      </c>
      <c r="K113" s="111">
        <f t="shared" si="65"/>
        <v>1</v>
      </c>
      <c r="L113" s="103">
        <f t="shared" si="70"/>
        <v>0</v>
      </c>
      <c r="M113" s="104">
        <f t="shared" si="71"/>
        <v>0</v>
      </c>
      <c r="N113" s="108">
        <f t="shared" si="72"/>
        <v>0</v>
      </c>
      <c r="O113" s="108" t="str">
        <f t="shared" si="73"/>
        <v>6AWD</v>
      </c>
      <c r="P113" s="108" t="str">
        <f t="shared" si="74"/>
        <v>EC</v>
      </c>
      <c r="Q113" s="144">
        <f t="shared" si="75"/>
        <v>0</v>
      </c>
      <c r="R113" s="71">
        <f t="shared" si="76"/>
        <v>0</v>
      </c>
      <c r="S113" s="71">
        <f t="shared" si="77"/>
        <v>0</v>
      </c>
      <c r="T113" s="71">
        <f t="shared" si="78"/>
        <v>0</v>
      </c>
      <c r="U113" s="71">
        <f t="shared" si="79"/>
        <v>0</v>
      </c>
      <c r="V113" s="94">
        <f t="shared" si="80"/>
        <v>0</v>
      </c>
      <c r="W113" s="143">
        <f t="shared" si="81"/>
        <v>0</v>
      </c>
    </row>
    <row r="114" spans="3:23" x14ac:dyDescent="0.3">
      <c r="C114">
        <v>2</v>
      </c>
      <c r="E114" t="s">
        <v>84</v>
      </c>
      <c r="F114" t="str">
        <f t="shared" si="64"/>
        <v>6AWD2</v>
      </c>
      <c r="G114">
        <f t="shared" si="69"/>
        <v>0</v>
      </c>
      <c r="K114" s="110">
        <f t="shared" si="65"/>
        <v>2</v>
      </c>
      <c r="L114" s="105">
        <f t="shared" si="70"/>
        <v>0</v>
      </c>
      <c r="M114" s="106">
        <f t="shared" si="71"/>
        <v>0</v>
      </c>
      <c r="N114" s="107">
        <f t="shared" si="72"/>
        <v>0</v>
      </c>
      <c r="O114" s="107" t="str">
        <f t="shared" si="73"/>
        <v>6AWD</v>
      </c>
      <c r="P114" s="107" t="str">
        <f t="shared" si="74"/>
        <v>EC</v>
      </c>
      <c r="Q114" s="61">
        <f t="shared" si="75"/>
        <v>0</v>
      </c>
      <c r="R114" s="61">
        <f t="shared" si="76"/>
        <v>0</v>
      </c>
      <c r="S114" s="61">
        <f t="shared" si="77"/>
        <v>0</v>
      </c>
      <c r="T114" s="61">
        <f t="shared" si="78"/>
        <v>0</v>
      </c>
      <c r="U114" s="61">
        <f t="shared" si="79"/>
        <v>0</v>
      </c>
      <c r="V114" s="95">
        <f t="shared" si="80"/>
        <v>0</v>
      </c>
      <c r="W114" s="95">
        <f t="shared" si="81"/>
        <v>0</v>
      </c>
    </row>
    <row r="115" spans="3:23" x14ac:dyDescent="0.3">
      <c r="C115">
        <v>3</v>
      </c>
      <c r="E115" t="s">
        <v>84</v>
      </c>
      <c r="F115" t="str">
        <f t="shared" si="64"/>
        <v>6AWD3</v>
      </c>
      <c r="G115">
        <f t="shared" si="69"/>
        <v>0</v>
      </c>
      <c r="K115" s="110">
        <f t="shared" si="65"/>
        <v>3</v>
      </c>
      <c r="L115" s="105">
        <f t="shared" si="70"/>
        <v>0</v>
      </c>
      <c r="M115" s="106">
        <f t="shared" si="71"/>
        <v>0</v>
      </c>
      <c r="N115" s="107">
        <f t="shared" si="72"/>
        <v>0</v>
      </c>
      <c r="O115" s="107" t="str">
        <f t="shared" si="73"/>
        <v>6AWD</v>
      </c>
      <c r="P115" s="107" t="str">
        <f t="shared" si="74"/>
        <v>EC</v>
      </c>
      <c r="Q115" s="61">
        <f t="shared" si="75"/>
        <v>0</v>
      </c>
      <c r="R115" s="61">
        <f t="shared" si="76"/>
        <v>0</v>
      </c>
      <c r="S115" s="61">
        <f t="shared" si="77"/>
        <v>0</v>
      </c>
      <c r="T115" s="61">
        <f t="shared" si="78"/>
        <v>0</v>
      </c>
      <c r="U115" s="61">
        <f t="shared" si="79"/>
        <v>0</v>
      </c>
      <c r="V115" s="95">
        <f t="shared" si="80"/>
        <v>0</v>
      </c>
      <c r="W115" s="95">
        <f t="shared" si="81"/>
        <v>0</v>
      </c>
    </row>
    <row r="116" spans="3:23" x14ac:dyDescent="0.3">
      <c r="C116">
        <v>4</v>
      </c>
      <c r="E116" t="s">
        <v>84</v>
      </c>
      <c r="F116" t="str">
        <f t="shared" ref="F116:F117" si="83">E116&amp;C116</f>
        <v>6AWD4</v>
      </c>
      <c r="G116">
        <f t="shared" ref="G116:G117" si="84">IF(L116&gt;0,1,0)</f>
        <v>0</v>
      </c>
      <c r="K116" s="110">
        <f t="shared" ref="K116:K117" si="85">C116</f>
        <v>4</v>
      </c>
      <c r="L116" s="105">
        <f t="shared" si="70"/>
        <v>0</v>
      </c>
      <c r="M116" s="106">
        <f t="shared" si="71"/>
        <v>0</v>
      </c>
      <c r="N116" s="107">
        <f t="shared" si="72"/>
        <v>0</v>
      </c>
      <c r="O116" s="107" t="str">
        <f t="shared" si="73"/>
        <v>6AWD</v>
      </c>
      <c r="P116" s="107" t="str">
        <f t="shared" si="74"/>
        <v>EC</v>
      </c>
      <c r="Q116" s="61">
        <f t="shared" si="75"/>
        <v>0</v>
      </c>
      <c r="R116" s="61">
        <f t="shared" si="76"/>
        <v>0</v>
      </c>
      <c r="S116" s="61">
        <f t="shared" si="77"/>
        <v>0</v>
      </c>
      <c r="T116" s="61">
        <f t="shared" si="78"/>
        <v>0</v>
      </c>
      <c r="U116" s="61">
        <f t="shared" si="79"/>
        <v>0</v>
      </c>
      <c r="V116" s="95">
        <f t="shared" si="80"/>
        <v>0</v>
      </c>
      <c r="W116" s="95">
        <f t="shared" si="81"/>
        <v>0</v>
      </c>
    </row>
    <row r="117" spans="3:23" hidden="1" x14ac:dyDescent="0.3">
      <c r="C117">
        <v>5</v>
      </c>
      <c r="E117" t="s">
        <v>84</v>
      </c>
      <c r="F117" t="str">
        <f t="shared" si="83"/>
        <v>6AWD5</v>
      </c>
      <c r="G117">
        <f t="shared" si="84"/>
        <v>0</v>
      </c>
      <c r="K117" s="110">
        <f t="shared" si="85"/>
        <v>5</v>
      </c>
      <c r="L117" s="105">
        <f t="shared" si="70"/>
        <v>0</v>
      </c>
      <c r="M117" s="106">
        <f t="shared" si="71"/>
        <v>0</v>
      </c>
      <c r="N117" s="107">
        <f t="shared" si="72"/>
        <v>0</v>
      </c>
      <c r="O117" s="107" t="str">
        <f t="shared" si="73"/>
        <v>6AWD</v>
      </c>
      <c r="P117" s="107" t="str">
        <f t="shared" si="74"/>
        <v>EC</v>
      </c>
      <c r="Q117" s="61">
        <f t="shared" si="75"/>
        <v>0</v>
      </c>
      <c r="R117" s="61">
        <f t="shared" si="76"/>
        <v>0</v>
      </c>
      <c r="S117" s="61">
        <f t="shared" si="77"/>
        <v>0</v>
      </c>
      <c r="T117" s="61">
        <f t="shared" si="78"/>
        <v>0</v>
      </c>
      <c r="U117" s="61">
        <f t="shared" si="79"/>
        <v>0</v>
      </c>
      <c r="V117" s="95">
        <f t="shared" si="80"/>
        <v>0</v>
      </c>
      <c r="W117" s="95">
        <f t="shared" si="81"/>
        <v>0</v>
      </c>
    </row>
    <row r="118" spans="3:23" hidden="1" x14ac:dyDescent="0.3">
      <c r="C118">
        <v>1</v>
      </c>
      <c r="E118" t="s">
        <v>133</v>
      </c>
      <c r="F118" t="str">
        <f t="shared" si="64"/>
        <v>RA1</v>
      </c>
      <c r="G118">
        <f t="shared" si="69"/>
        <v>0</v>
      </c>
      <c r="K118" s="111">
        <f t="shared" si="65"/>
        <v>1</v>
      </c>
      <c r="L118" s="103">
        <f t="shared" si="70"/>
        <v>0</v>
      </c>
      <c r="M118" s="104">
        <f t="shared" si="71"/>
        <v>0</v>
      </c>
      <c r="N118" s="108">
        <f t="shared" si="72"/>
        <v>0</v>
      </c>
      <c r="O118" s="108" t="str">
        <f t="shared" si="73"/>
        <v>RA</v>
      </c>
      <c r="P118" s="108" t="str">
        <f t="shared" si="74"/>
        <v>EC</v>
      </c>
      <c r="Q118" s="71">
        <f t="shared" si="75"/>
        <v>0</v>
      </c>
      <c r="R118" s="71">
        <f t="shared" si="76"/>
        <v>0</v>
      </c>
      <c r="S118" s="71">
        <f t="shared" si="77"/>
        <v>0</v>
      </c>
      <c r="T118" s="71">
        <f t="shared" si="78"/>
        <v>0</v>
      </c>
      <c r="U118" s="71">
        <f t="shared" si="79"/>
        <v>0</v>
      </c>
      <c r="V118" s="94">
        <f t="shared" si="80"/>
        <v>0</v>
      </c>
      <c r="W118" s="94">
        <f t="shared" si="81"/>
        <v>0</v>
      </c>
    </row>
    <row r="119" spans="3:23" hidden="1" x14ac:dyDescent="0.3">
      <c r="C119">
        <v>2</v>
      </c>
      <c r="E119" t="s">
        <v>133</v>
      </c>
      <c r="F119" t="str">
        <f t="shared" si="64"/>
        <v>RA2</v>
      </c>
      <c r="G119">
        <f t="shared" si="69"/>
        <v>0</v>
      </c>
      <c r="K119" s="110">
        <f t="shared" si="65"/>
        <v>2</v>
      </c>
      <c r="L119" s="105">
        <f t="shared" si="70"/>
        <v>0</v>
      </c>
      <c r="M119" s="106">
        <f t="shared" si="71"/>
        <v>0</v>
      </c>
      <c r="N119" s="107">
        <f t="shared" si="72"/>
        <v>0</v>
      </c>
      <c r="O119" s="107" t="str">
        <f t="shared" si="73"/>
        <v>RA</v>
      </c>
      <c r="P119" s="107" t="str">
        <f t="shared" si="74"/>
        <v>EC</v>
      </c>
      <c r="Q119" s="61">
        <f t="shared" si="75"/>
        <v>0</v>
      </c>
      <c r="R119" s="61">
        <f t="shared" si="76"/>
        <v>0</v>
      </c>
      <c r="S119" s="61">
        <f t="shared" si="77"/>
        <v>0</v>
      </c>
      <c r="T119" s="61">
        <f t="shared" si="78"/>
        <v>0</v>
      </c>
      <c r="U119" s="61">
        <f t="shared" si="79"/>
        <v>0</v>
      </c>
      <c r="V119" s="95">
        <f t="shared" si="80"/>
        <v>0</v>
      </c>
      <c r="W119" s="95">
        <f t="shared" si="81"/>
        <v>0</v>
      </c>
    </row>
    <row r="120" spans="3:23" hidden="1" x14ac:dyDescent="0.3">
      <c r="C120">
        <v>3</v>
      </c>
      <c r="E120" t="s">
        <v>133</v>
      </c>
      <c r="F120" t="str">
        <f t="shared" si="64"/>
        <v>RA3</v>
      </c>
      <c r="G120">
        <f t="shared" si="69"/>
        <v>0</v>
      </c>
      <c r="K120" s="110">
        <f t="shared" si="65"/>
        <v>3</v>
      </c>
      <c r="L120" s="105">
        <f t="shared" si="70"/>
        <v>0</v>
      </c>
      <c r="M120" s="106">
        <f t="shared" si="71"/>
        <v>0</v>
      </c>
      <c r="N120" s="107">
        <f t="shared" si="72"/>
        <v>0</v>
      </c>
      <c r="O120" s="107" t="str">
        <f t="shared" si="73"/>
        <v>RA</v>
      </c>
      <c r="P120" s="107" t="str">
        <f t="shared" si="74"/>
        <v>EC</v>
      </c>
      <c r="Q120" s="61">
        <f t="shared" si="75"/>
        <v>0</v>
      </c>
      <c r="R120" s="61">
        <f t="shared" si="76"/>
        <v>0</v>
      </c>
      <c r="S120" s="61">
        <f t="shared" si="77"/>
        <v>0</v>
      </c>
      <c r="T120" s="61">
        <f t="shared" si="78"/>
        <v>0</v>
      </c>
      <c r="U120" s="61">
        <f t="shared" si="79"/>
        <v>0</v>
      </c>
      <c r="V120" s="95">
        <f t="shared" si="80"/>
        <v>0</v>
      </c>
      <c r="W120" s="95">
        <f t="shared" si="81"/>
        <v>0</v>
      </c>
    </row>
    <row r="121" spans="3:23" x14ac:dyDescent="0.3">
      <c r="C121">
        <v>1</v>
      </c>
      <c r="E121" t="s">
        <v>2</v>
      </c>
      <c r="F121" t="str">
        <f t="shared" si="64"/>
        <v>RT1</v>
      </c>
      <c r="G121">
        <f t="shared" si="69"/>
        <v>0</v>
      </c>
      <c r="K121" s="111">
        <f t="shared" si="65"/>
        <v>1</v>
      </c>
      <c r="L121" s="103">
        <f t="shared" si="70"/>
        <v>0</v>
      </c>
      <c r="M121" s="104">
        <f t="shared" si="71"/>
        <v>0</v>
      </c>
      <c r="N121" s="108">
        <f t="shared" si="72"/>
        <v>0</v>
      </c>
      <c r="O121" s="108" t="str">
        <f t="shared" si="73"/>
        <v>RT</v>
      </c>
      <c r="P121" s="108" t="str">
        <f t="shared" si="74"/>
        <v>EC</v>
      </c>
      <c r="Q121" s="71">
        <f t="shared" si="75"/>
        <v>0</v>
      </c>
      <c r="R121" s="71">
        <f t="shared" si="76"/>
        <v>0</v>
      </c>
      <c r="S121" s="71">
        <f t="shared" si="77"/>
        <v>0</v>
      </c>
      <c r="T121" s="71">
        <f t="shared" si="78"/>
        <v>0</v>
      </c>
      <c r="U121" s="71">
        <f t="shared" si="79"/>
        <v>0</v>
      </c>
      <c r="V121" s="94">
        <f t="shared" si="80"/>
        <v>0</v>
      </c>
      <c r="W121" s="94">
        <f t="shared" si="81"/>
        <v>0</v>
      </c>
    </row>
    <row r="122" spans="3:23" hidden="1" x14ac:dyDescent="0.3">
      <c r="C122">
        <v>2</v>
      </c>
      <c r="E122" t="s">
        <v>2</v>
      </c>
      <c r="F122" t="str">
        <f t="shared" si="64"/>
        <v>RT2</v>
      </c>
      <c r="G122">
        <f t="shared" si="69"/>
        <v>0</v>
      </c>
      <c r="K122" s="110">
        <f t="shared" si="65"/>
        <v>2</v>
      </c>
      <c r="L122" s="105">
        <f t="shared" si="70"/>
        <v>0</v>
      </c>
      <c r="M122" s="106">
        <f t="shared" si="71"/>
        <v>0</v>
      </c>
      <c r="N122" s="107">
        <f t="shared" si="72"/>
        <v>0</v>
      </c>
      <c r="O122" s="107" t="str">
        <f t="shared" si="73"/>
        <v>RT</v>
      </c>
      <c r="P122" s="107" t="str">
        <f t="shared" si="74"/>
        <v>EC</v>
      </c>
      <c r="Q122" s="61">
        <f t="shared" si="75"/>
        <v>0</v>
      </c>
      <c r="R122" s="61">
        <f t="shared" si="76"/>
        <v>0</v>
      </c>
      <c r="S122" s="61">
        <f t="shared" si="77"/>
        <v>0</v>
      </c>
      <c r="T122" s="61">
        <f t="shared" si="78"/>
        <v>0</v>
      </c>
      <c r="U122" s="61">
        <f t="shared" si="79"/>
        <v>0</v>
      </c>
      <c r="V122" s="95">
        <f t="shared" si="80"/>
        <v>0</v>
      </c>
      <c r="W122" s="95">
        <f t="shared" si="81"/>
        <v>0</v>
      </c>
    </row>
    <row r="123" spans="3:23" hidden="1" x14ac:dyDescent="0.3">
      <c r="C123">
        <v>3</v>
      </c>
      <c r="E123" t="s">
        <v>2</v>
      </c>
      <c r="F123" t="str">
        <f t="shared" si="64"/>
        <v>RT3</v>
      </c>
      <c r="G123">
        <f t="shared" si="69"/>
        <v>0</v>
      </c>
      <c r="K123" s="110">
        <f t="shared" si="65"/>
        <v>3</v>
      </c>
      <c r="L123" s="105">
        <f t="shared" si="70"/>
        <v>0</v>
      </c>
      <c r="M123" s="106">
        <f t="shared" si="71"/>
        <v>0</v>
      </c>
      <c r="N123" s="107">
        <f t="shared" si="72"/>
        <v>0</v>
      </c>
      <c r="O123" s="107" t="str">
        <f t="shared" si="73"/>
        <v>RT</v>
      </c>
      <c r="P123" s="107" t="str">
        <f t="shared" si="74"/>
        <v>EC</v>
      </c>
      <c r="Q123" s="61">
        <f t="shared" si="75"/>
        <v>0</v>
      </c>
      <c r="R123" s="61">
        <f t="shared" si="76"/>
        <v>0</v>
      </c>
      <c r="S123" s="61">
        <f t="shared" si="77"/>
        <v>0</v>
      </c>
      <c r="T123" s="61">
        <f t="shared" si="78"/>
        <v>0</v>
      </c>
      <c r="U123" s="61">
        <f t="shared" si="79"/>
        <v>0</v>
      </c>
      <c r="V123" s="95">
        <f t="shared" si="80"/>
        <v>0</v>
      </c>
      <c r="W123" s="95">
        <f t="shared" si="81"/>
        <v>0</v>
      </c>
    </row>
    <row r="124" spans="3:23" x14ac:dyDescent="0.3">
      <c r="C124">
        <v>1</v>
      </c>
      <c r="E124" t="s">
        <v>88</v>
      </c>
      <c r="F124" t="str">
        <f t="shared" si="64"/>
        <v>600STD1</v>
      </c>
      <c r="G124">
        <f t="shared" ref="G124:G137" si="86">IF(L124&gt;0,1,0)</f>
        <v>0</v>
      </c>
      <c r="K124" s="110">
        <f t="shared" si="65"/>
        <v>1</v>
      </c>
      <c r="L124" s="103">
        <f t="shared" ref="L124:L139" si="87">VLOOKUP($F124,$C$156:$V$544,10,0)</f>
        <v>0</v>
      </c>
      <c r="M124" s="104">
        <f t="shared" ref="M124:M139" si="88">VLOOKUP($F124,$C$156:$V$544,11,0)</f>
        <v>0</v>
      </c>
      <c r="N124" s="108">
        <f t="shared" ref="N124:N139" si="89">VLOOKUP($F124,$C$156:$V$544,12,0)</f>
        <v>0</v>
      </c>
      <c r="O124" s="108" t="str">
        <f t="shared" ref="O124:O139" si="90">VLOOKUP($F124,$C$156:$V$544,13,0)</f>
        <v>600STD</v>
      </c>
      <c r="P124" s="108" t="str">
        <f t="shared" ref="P124:P139" si="91">VLOOKUP($F124,$C$156:$V$544,14,0)</f>
        <v>EC</v>
      </c>
      <c r="Q124" s="71">
        <f t="shared" ref="Q124:Q139" si="92">VLOOKUP($F124,$C$156:$V$544,15,0)</f>
        <v>0</v>
      </c>
      <c r="R124" s="71">
        <f t="shared" si="76"/>
        <v>0</v>
      </c>
      <c r="S124" s="71">
        <f t="shared" si="77"/>
        <v>0</v>
      </c>
      <c r="T124" s="71">
        <f t="shared" ref="T124:T139" si="93">VLOOKUP($F124,$C$156:$V$544,18,0)</f>
        <v>0</v>
      </c>
      <c r="U124" s="71">
        <f t="shared" ref="U124:U139" si="94">VLOOKUP($F124,$C$156:$V$544,19,0)</f>
        <v>0</v>
      </c>
      <c r="V124" s="94">
        <f t="shared" ref="V124:V139" si="95">VLOOKUP($F124,$C$156:$V$544,20,0)</f>
        <v>0</v>
      </c>
      <c r="W124" s="94">
        <f t="shared" si="81"/>
        <v>0</v>
      </c>
    </row>
    <row r="125" spans="3:23" hidden="1" x14ac:dyDescent="0.3">
      <c r="C125">
        <v>2</v>
      </c>
      <c r="E125" t="str">
        <f>E124</f>
        <v>600STD</v>
      </c>
      <c r="F125" t="str">
        <f t="shared" si="64"/>
        <v>600STD2</v>
      </c>
      <c r="G125">
        <f t="shared" si="86"/>
        <v>0</v>
      </c>
      <c r="K125" s="110">
        <f t="shared" si="65"/>
        <v>2</v>
      </c>
      <c r="L125" s="105">
        <f t="shared" si="87"/>
        <v>0</v>
      </c>
      <c r="M125" s="106">
        <f t="shared" si="88"/>
        <v>0</v>
      </c>
      <c r="N125" s="107">
        <f t="shared" si="89"/>
        <v>0</v>
      </c>
      <c r="O125" s="107" t="str">
        <f t="shared" si="90"/>
        <v>600STD</v>
      </c>
      <c r="P125" s="107" t="str">
        <f t="shared" si="91"/>
        <v>EC</v>
      </c>
      <c r="Q125" s="61">
        <f t="shared" si="92"/>
        <v>0</v>
      </c>
      <c r="R125" s="61">
        <f t="shared" si="76"/>
        <v>0</v>
      </c>
      <c r="S125" s="61">
        <f t="shared" si="77"/>
        <v>0</v>
      </c>
      <c r="T125" s="61">
        <f t="shared" si="93"/>
        <v>0</v>
      </c>
      <c r="U125" s="61">
        <f t="shared" si="94"/>
        <v>0</v>
      </c>
      <c r="V125" s="95">
        <f t="shared" si="95"/>
        <v>0</v>
      </c>
      <c r="W125" s="95">
        <f t="shared" si="81"/>
        <v>0</v>
      </c>
    </row>
    <row r="126" spans="3:23" hidden="1" x14ac:dyDescent="0.3">
      <c r="C126">
        <v>3</v>
      </c>
      <c r="E126" t="str">
        <f>E125</f>
        <v>600STD</v>
      </c>
      <c r="F126" t="str">
        <f t="shared" si="64"/>
        <v>600STD3</v>
      </c>
      <c r="G126">
        <f t="shared" si="86"/>
        <v>0</v>
      </c>
      <c r="K126" s="110">
        <f t="shared" si="65"/>
        <v>3</v>
      </c>
      <c r="L126" s="105">
        <f t="shared" si="87"/>
        <v>0</v>
      </c>
      <c r="M126" s="106">
        <f t="shared" si="88"/>
        <v>0</v>
      </c>
      <c r="N126" s="107">
        <f t="shared" si="89"/>
        <v>0</v>
      </c>
      <c r="O126" s="107" t="str">
        <f t="shared" si="90"/>
        <v>600STD</v>
      </c>
      <c r="P126" s="107" t="str">
        <f t="shared" si="91"/>
        <v>EC</v>
      </c>
      <c r="Q126" s="61">
        <f t="shared" si="92"/>
        <v>0</v>
      </c>
      <c r="R126" s="61">
        <f t="shared" si="76"/>
        <v>0</v>
      </c>
      <c r="S126" s="61">
        <f t="shared" si="77"/>
        <v>0</v>
      </c>
      <c r="T126" s="61">
        <f t="shared" si="93"/>
        <v>0</v>
      </c>
      <c r="U126" s="61">
        <f t="shared" si="94"/>
        <v>0</v>
      </c>
      <c r="V126" s="95">
        <f t="shared" si="95"/>
        <v>0</v>
      </c>
      <c r="W126" s="95">
        <f t="shared" si="81"/>
        <v>0</v>
      </c>
    </row>
    <row r="127" spans="3:23" x14ac:dyDescent="0.3">
      <c r="C127">
        <v>1</v>
      </c>
      <c r="E127" t="s">
        <v>86</v>
      </c>
      <c r="F127" t="str">
        <f t="shared" si="64"/>
        <v>Unli STD1</v>
      </c>
      <c r="G127">
        <f t="shared" si="86"/>
        <v>0</v>
      </c>
      <c r="K127" s="110">
        <f t="shared" si="65"/>
        <v>1</v>
      </c>
      <c r="L127" s="103">
        <f t="shared" si="87"/>
        <v>0</v>
      </c>
      <c r="M127" s="104">
        <f t="shared" si="88"/>
        <v>0</v>
      </c>
      <c r="N127" s="108">
        <f t="shared" si="89"/>
        <v>0</v>
      </c>
      <c r="O127" s="108" t="str">
        <f t="shared" si="90"/>
        <v>Unli STD</v>
      </c>
      <c r="P127" s="108" t="str">
        <f t="shared" si="91"/>
        <v>EC</v>
      </c>
      <c r="Q127" s="71">
        <f t="shared" si="92"/>
        <v>0</v>
      </c>
      <c r="R127" s="71">
        <f t="shared" si="76"/>
        <v>0</v>
      </c>
      <c r="S127" s="71">
        <f t="shared" si="77"/>
        <v>0</v>
      </c>
      <c r="T127" s="71">
        <f t="shared" si="93"/>
        <v>0</v>
      </c>
      <c r="U127" s="71">
        <f t="shared" si="94"/>
        <v>0</v>
      </c>
      <c r="V127" s="94">
        <f t="shared" si="95"/>
        <v>0</v>
      </c>
      <c r="W127" s="94">
        <f t="shared" si="81"/>
        <v>0</v>
      </c>
    </row>
    <row r="128" spans="3:23" x14ac:dyDescent="0.3">
      <c r="C128">
        <v>2</v>
      </c>
      <c r="E128" t="str">
        <f>E127</f>
        <v>Unli STD</v>
      </c>
      <c r="F128" t="str">
        <f t="shared" si="64"/>
        <v>Unli STD2</v>
      </c>
      <c r="G128">
        <f t="shared" si="86"/>
        <v>0</v>
      </c>
      <c r="K128" s="110">
        <f t="shared" si="65"/>
        <v>2</v>
      </c>
      <c r="L128" s="105">
        <f t="shared" si="87"/>
        <v>0</v>
      </c>
      <c r="M128" s="106">
        <f t="shared" si="88"/>
        <v>0</v>
      </c>
      <c r="N128" s="107">
        <f t="shared" si="89"/>
        <v>0</v>
      </c>
      <c r="O128" s="107" t="str">
        <f t="shared" si="90"/>
        <v>Unli STD</v>
      </c>
      <c r="P128" s="107" t="str">
        <f t="shared" si="91"/>
        <v>EC</v>
      </c>
      <c r="Q128" s="61">
        <f t="shared" si="92"/>
        <v>0</v>
      </c>
      <c r="R128" s="61">
        <f t="shared" si="76"/>
        <v>0</v>
      </c>
      <c r="S128" s="61">
        <f t="shared" si="77"/>
        <v>0</v>
      </c>
      <c r="T128" s="61">
        <f t="shared" si="93"/>
        <v>0</v>
      </c>
      <c r="U128" s="61">
        <f t="shared" si="94"/>
        <v>0</v>
      </c>
      <c r="V128" s="95">
        <f t="shared" si="95"/>
        <v>0</v>
      </c>
      <c r="W128" s="95">
        <f t="shared" si="81"/>
        <v>0</v>
      </c>
    </row>
    <row r="129" spans="3:23" x14ac:dyDescent="0.3">
      <c r="C129">
        <v>3</v>
      </c>
      <c r="E129" t="str">
        <f>E128</f>
        <v>Unli STD</v>
      </c>
      <c r="F129" t="str">
        <f t="shared" si="64"/>
        <v>Unli STD3</v>
      </c>
      <c r="G129">
        <f t="shared" si="86"/>
        <v>0</v>
      </c>
      <c r="K129" s="110">
        <f t="shared" si="65"/>
        <v>3</v>
      </c>
      <c r="L129" s="105">
        <f t="shared" si="87"/>
        <v>0</v>
      </c>
      <c r="M129" s="106">
        <f t="shared" si="88"/>
        <v>0</v>
      </c>
      <c r="N129" s="107">
        <f t="shared" si="89"/>
        <v>0</v>
      </c>
      <c r="O129" s="107" t="str">
        <f t="shared" si="90"/>
        <v>Unli STD</v>
      </c>
      <c r="P129" s="107" t="str">
        <f t="shared" si="91"/>
        <v>EC</v>
      </c>
      <c r="Q129" s="61">
        <f t="shared" si="92"/>
        <v>0</v>
      </c>
      <c r="R129" s="61">
        <f t="shared" si="76"/>
        <v>0</v>
      </c>
      <c r="S129" s="61">
        <f t="shared" si="77"/>
        <v>0</v>
      </c>
      <c r="T129" s="61">
        <f t="shared" si="93"/>
        <v>0</v>
      </c>
      <c r="U129" s="61">
        <f t="shared" si="94"/>
        <v>0</v>
      </c>
      <c r="V129" s="95">
        <f t="shared" si="95"/>
        <v>0</v>
      </c>
      <c r="W129" s="95">
        <f t="shared" si="81"/>
        <v>0</v>
      </c>
    </row>
    <row r="130" spans="3:23" x14ac:dyDescent="0.3">
      <c r="C130">
        <v>4</v>
      </c>
      <c r="E130" t="str">
        <f>E129</f>
        <v>Unli STD</v>
      </c>
      <c r="F130" t="str">
        <f t="shared" si="64"/>
        <v>Unli STD4</v>
      </c>
      <c r="G130">
        <f>IF(L130&gt;0,1,0)</f>
        <v>0</v>
      </c>
      <c r="K130" s="110">
        <f t="shared" si="65"/>
        <v>4</v>
      </c>
      <c r="L130" s="105">
        <f t="shared" si="87"/>
        <v>0</v>
      </c>
      <c r="M130" s="106">
        <f t="shared" si="88"/>
        <v>0</v>
      </c>
      <c r="N130" s="107">
        <f t="shared" si="89"/>
        <v>0</v>
      </c>
      <c r="O130" s="107" t="str">
        <f t="shared" si="90"/>
        <v>Unli STD</v>
      </c>
      <c r="P130" s="107" t="str">
        <f t="shared" si="91"/>
        <v>EC</v>
      </c>
      <c r="Q130" s="61">
        <f t="shared" si="92"/>
        <v>0</v>
      </c>
      <c r="R130" s="61">
        <f t="shared" si="76"/>
        <v>0</v>
      </c>
      <c r="S130" s="61">
        <f t="shared" si="77"/>
        <v>0</v>
      </c>
      <c r="T130" s="61">
        <f t="shared" si="93"/>
        <v>0</v>
      </c>
      <c r="U130" s="61">
        <f t="shared" si="94"/>
        <v>0</v>
      </c>
      <c r="V130" s="95">
        <f t="shared" si="95"/>
        <v>0</v>
      </c>
      <c r="W130" s="95">
        <f t="shared" si="81"/>
        <v>0</v>
      </c>
    </row>
    <row r="131" spans="3:23" x14ac:dyDescent="0.3">
      <c r="C131">
        <v>5</v>
      </c>
      <c r="E131" t="str">
        <f>E130</f>
        <v>Unli STD</v>
      </c>
      <c r="F131" t="str">
        <f t="shared" si="64"/>
        <v>Unli STD5</v>
      </c>
      <c r="G131">
        <f>IF(L131&gt;0,1,0)</f>
        <v>0</v>
      </c>
      <c r="K131" s="110">
        <f t="shared" si="65"/>
        <v>5</v>
      </c>
      <c r="L131" s="105">
        <f t="shared" si="87"/>
        <v>0</v>
      </c>
      <c r="M131" s="106">
        <f t="shared" si="88"/>
        <v>0</v>
      </c>
      <c r="N131" s="107">
        <f t="shared" si="89"/>
        <v>0</v>
      </c>
      <c r="O131" s="107" t="str">
        <f t="shared" si="90"/>
        <v>Unli STD</v>
      </c>
      <c r="P131" s="107" t="str">
        <f t="shared" si="91"/>
        <v>EC</v>
      </c>
      <c r="Q131" s="61">
        <f t="shared" si="92"/>
        <v>0</v>
      </c>
      <c r="R131" s="61">
        <f t="shared" si="76"/>
        <v>0</v>
      </c>
      <c r="S131" s="61">
        <f t="shared" si="77"/>
        <v>0</v>
      </c>
      <c r="T131" s="61">
        <f t="shared" si="93"/>
        <v>0</v>
      </c>
      <c r="U131" s="61">
        <f t="shared" si="94"/>
        <v>0</v>
      </c>
      <c r="V131" s="95">
        <f t="shared" si="95"/>
        <v>0</v>
      </c>
      <c r="W131" s="95">
        <f t="shared" si="81"/>
        <v>0</v>
      </c>
    </row>
    <row r="132" spans="3:23" x14ac:dyDescent="0.3">
      <c r="C132">
        <v>6</v>
      </c>
      <c r="E132" t="str">
        <f t="shared" ref="E132:E134" si="96">E131</f>
        <v>Unli STD</v>
      </c>
      <c r="F132" t="str">
        <f t="shared" ref="F132:F134" si="97">E132&amp;C132</f>
        <v>Unli STD6</v>
      </c>
      <c r="G132">
        <f t="shared" ref="G132:G134" si="98">IF(L132&gt;0,1,0)</f>
        <v>0</v>
      </c>
      <c r="K132" s="110">
        <f t="shared" ref="K132:K134" si="99">C132</f>
        <v>6</v>
      </c>
      <c r="L132" s="105">
        <f t="shared" si="87"/>
        <v>0</v>
      </c>
      <c r="M132" s="106">
        <f t="shared" si="88"/>
        <v>0</v>
      </c>
      <c r="N132" s="107">
        <f t="shared" si="89"/>
        <v>0</v>
      </c>
      <c r="O132" s="107" t="str">
        <f t="shared" si="90"/>
        <v>Unli STD</v>
      </c>
      <c r="P132" s="107" t="str">
        <f t="shared" si="91"/>
        <v>EC</v>
      </c>
      <c r="Q132" s="61">
        <f t="shared" si="92"/>
        <v>0</v>
      </c>
      <c r="R132" s="61">
        <f t="shared" si="76"/>
        <v>0</v>
      </c>
      <c r="S132" s="61">
        <f t="shared" si="77"/>
        <v>0</v>
      </c>
      <c r="T132" s="61">
        <f t="shared" si="93"/>
        <v>0</v>
      </c>
      <c r="U132" s="61">
        <f t="shared" si="94"/>
        <v>0</v>
      </c>
      <c r="V132" s="95">
        <f t="shared" si="95"/>
        <v>0</v>
      </c>
      <c r="W132" s="95">
        <f t="shared" si="81"/>
        <v>0</v>
      </c>
    </row>
    <row r="133" spans="3:23" hidden="1" x14ac:dyDescent="0.3">
      <c r="C133">
        <v>7</v>
      </c>
      <c r="E133" t="str">
        <f t="shared" si="96"/>
        <v>Unli STD</v>
      </c>
      <c r="F133" t="str">
        <f t="shared" si="97"/>
        <v>Unli STD7</v>
      </c>
      <c r="G133">
        <f t="shared" si="98"/>
        <v>0</v>
      </c>
      <c r="K133" s="110">
        <f t="shared" si="99"/>
        <v>7</v>
      </c>
      <c r="L133" s="105">
        <f t="shared" si="87"/>
        <v>0</v>
      </c>
      <c r="M133" s="106">
        <f t="shared" si="88"/>
        <v>0</v>
      </c>
      <c r="N133" s="107">
        <f t="shared" si="89"/>
        <v>0</v>
      </c>
      <c r="O133" s="107" t="str">
        <f t="shared" si="90"/>
        <v>Unli STD</v>
      </c>
      <c r="P133" s="107" t="str">
        <f t="shared" si="91"/>
        <v>EC</v>
      </c>
      <c r="Q133" s="61">
        <f t="shared" si="92"/>
        <v>0</v>
      </c>
      <c r="R133" s="61">
        <f t="shared" si="76"/>
        <v>0</v>
      </c>
      <c r="S133" s="61">
        <f t="shared" si="77"/>
        <v>0</v>
      </c>
      <c r="T133" s="61">
        <f t="shared" si="93"/>
        <v>0</v>
      </c>
      <c r="U133" s="61">
        <f t="shared" si="94"/>
        <v>0</v>
      </c>
      <c r="V133" s="95">
        <f t="shared" si="95"/>
        <v>0</v>
      </c>
      <c r="W133" s="95">
        <f t="shared" si="81"/>
        <v>0</v>
      </c>
    </row>
    <row r="134" spans="3:23" hidden="1" x14ac:dyDescent="0.3">
      <c r="C134">
        <v>8</v>
      </c>
      <c r="E134" t="str">
        <f t="shared" si="96"/>
        <v>Unli STD</v>
      </c>
      <c r="F134" t="str">
        <f t="shared" si="97"/>
        <v>Unli STD8</v>
      </c>
      <c r="G134">
        <f t="shared" si="98"/>
        <v>0</v>
      </c>
      <c r="K134" s="110">
        <f t="shared" si="99"/>
        <v>8</v>
      </c>
      <c r="L134" s="105">
        <f t="shared" si="87"/>
        <v>0</v>
      </c>
      <c r="M134" s="106">
        <f t="shared" si="88"/>
        <v>0</v>
      </c>
      <c r="N134" s="107">
        <f t="shared" si="89"/>
        <v>0</v>
      </c>
      <c r="O134" s="107" t="str">
        <f t="shared" si="90"/>
        <v>Unli STD</v>
      </c>
      <c r="P134" s="107" t="str">
        <f t="shared" si="91"/>
        <v>EC</v>
      </c>
      <c r="Q134" s="61">
        <f t="shared" si="92"/>
        <v>0</v>
      </c>
      <c r="R134" s="61">
        <f t="shared" ref="R134:R139" si="100">VLOOKUP($F134,$C$156:$V$544,16,0)</f>
        <v>0</v>
      </c>
      <c r="S134" s="61">
        <f t="shared" ref="S134:S139" si="101">VLOOKUP($F134,$C$156:$V$544,17,0)</f>
        <v>0</v>
      </c>
      <c r="T134" s="61">
        <f t="shared" si="93"/>
        <v>0</v>
      </c>
      <c r="U134" s="61">
        <f t="shared" si="94"/>
        <v>0</v>
      </c>
      <c r="V134" s="95">
        <f t="shared" si="95"/>
        <v>0</v>
      </c>
      <c r="W134" s="95">
        <f t="shared" ref="W134:W139" si="102">SUM(Q134:V134)</f>
        <v>0</v>
      </c>
    </row>
    <row r="135" spans="3:23" x14ac:dyDescent="0.3">
      <c r="C135">
        <v>1</v>
      </c>
      <c r="E135" t="s">
        <v>99</v>
      </c>
      <c r="F135" t="str">
        <f>E135&amp;C135</f>
        <v>UNLI MOD1</v>
      </c>
      <c r="G135">
        <f t="shared" si="86"/>
        <v>0</v>
      </c>
      <c r="K135" s="110">
        <f>C135</f>
        <v>1</v>
      </c>
      <c r="L135" s="103">
        <f t="shared" si="87"/>
        <v>0</v>
      </c>
      <c r="M135" s="104">
        <f t="shared" si="88"/>
        <v>0</v>
      </c>
      <c r="N135" s="108">
        <f t="shared" si="89"/>
        <v>0</v>
      </c>
      <c r="O135" s="108" t="str">
        <f t="shared" si="90"/>
        <v>UNLI MOD</v>
      </c>
      <c r="P135" s="108" t="str">
        <f t="shared" si="91"/>
        <v>EC</v>
      </c>
      <c r="Q135" s="71">
        <f t="shared" si="92"/>
        <v>0</v>
      </c>
      <c r="R135" s="71">
        <f t="shared" si="100"/>
        <v>0</v>
      </c>
      <c r="S135" s="71">
        <f t="shared" si="101"/>
        <v>0</v>
      </c>
      <c r="T135" s="71">
        <f t="shared" si="93"/>
        <v>0</v>
      </c>
      <c r="U135" s="71">
        <f t="shared" si="94"/>
        <v>0</v>
      </c>
      <c r="V135" s="94">
        <f t="shared" si="95"/>
        <v>0</v>
      </c>
      <c r="W135" s="94">
        <f t="shared" si="102"/>
        <v>0</v>
      </c>
    </row>
    <row r="136" spans="3:23" x14ac:dyDescent="0.3">
      <c r="C136">
        <v>2</v>
      </c>
      <c r="E136" t="str">
        <f>E135</f>
        <v>UNLI MOD</v>
      </c>
      <c r="F136" t="str">
        <f>E136&amp;C136</f>
        <v>UNLI MOD2</v>
      </c>
      <c r="G136">
        <f t="shared" si="86"/>
        <v>0</v>
      </c>
      <c r="K136" s="110">
        <f>C136</f>
        <v>2</v>
      </c>
      <c r="L136" s="105">
        <f t="shared" si="87"/>
        <v>0</v>
      </c>
      <c r="M136" s="106">
        <f t="shared" si="88"/>
        <v>0</v>
      </c>
      <c r="N136" s="107">
        <f t="shared" si="89"/>
        <v>0</v>
      </c>
      <c r="O136" s="107" t="str">
        <f t="shared" si="90"/>
        <v>UNLI MOD</v>
      </c>
      <c r="P136" s="107" t="str">
        <f t="shared" si="91"/>
        <v>EC</v>
      </c>
      <c r="Q136" s="61">
        <f t="shared" si="92"/>
        <v>0</v>
      </c>
      <c r="R136" s="61">
        <f t="shared" si="100"/>
        <v>0</v>
      </c>
      <c r="S136" s="61">
        <f t="shared" si="101"/>
        <v>0</v>
      </c>
      <c r="T136" s="61">
        <f t="shared" si="93"/>
        <v>0</v>
      </c>
      <c r="U136" s="61">
        <f t="shared" si="94"/>
        <v>0</v>
      </c>
      <c r="V136" s="95">
        <f t="shared" si="95"/>
        <v>0</v>
      </c>
      <c r="W136" s="95">
        <f t="shared" si="102"/>
        <v>0</v>
      </c>
    </row>
    <row r="137" spans="3:23" x14ac:dyDescent="0.3">
      <c r="C137">
        <v>3</v>
      </c>
      <c r="E137" t="str">
        <f>E136</f>
        <v>UNLI MOD</v>
      </c>
      <c r="F137" t="str">
        <f>E137&amp;C137</f>
        <v>UNLI MOD3</v>
      </c>
      <c r="G137">
        <f t="shared" si="86"/>
        <v>0</v>
      </c>
      <c r="K137" s="110">
        <f>C137</f>
        <v>3</v>
      </c>
      <c r="L137" s="105">
        <f t="shared" si="87"/>
        <v>0</v>
      </c>
      <c r="M137" s="106">
        <f t="shared" si="88"/>
        <v>0</v>
      </c>
      <c r="N137" s="107">
        <f t="shared" si="89"/>
        <v>0</v>
      </c>
      <c r="O137" s="107" t="str">
        <f t="shared" si="90"/>
        <v>UNLI MOD</v>
      </c>
      <c r="P137" s="107" t="str">
        <f t="shared" si="91"/>
        <v>EC</v>
      </c>
      <c r="Q137" s="61">
        <f t="shared" si="92"/>
        <v>0</v>
      </c>
      <c r="R137" s="61">
        <f t="shared" si="100"/>
        <v>0</v>
      </c>
      <c r="S137" s="61">
        <f t="shared" si="101"/>
        <v>0</v>
      </c>
      <c r="T137" s="61">
        <f t="shared" si="93"/>
        <v>0</v>
      </c>
      <c r="U137" s="61">
        <f t="shared" si="94"/>
        <v>0</v>
      </c>
      <c r="V137" s="95">
        <f t="shared" si="95"/>
        <v>0</v>
      </c>
      <c r="W137" s="95">
        <f t="shared" si="102"/>
        <v>0</v>
      </c>
    </row>
    <row r="138" spans="3:23" hidden="1" x14ac:dyDescent="0.3">
      <c r="C138">
        <v>4</v>
      </c>
      <c r="E138" t="s">
        <v>99</v>
      </c>
      <c r="F138" t="str">
        <f>E138&amp;C138</f>
        <v>UNLI MOD4</v>
      </c>
      <c r="G138">
        <f t="shared" ref="G138:G139" si="103">IF(L138&gt;0,1,0)</f>
        <v>0</v>
      </c>
      <c r="K138" s="110">
        <f t="shared" ref="K138:K139" si="104">C138</f>
        <v>4</v>
      </c>
      <c r="L138" s="105">
        <f t="shared" si="87"/>
        <v>0</v>
      </c>
      <c r="M138" s="106">
        <f t="shared" si="88"/>
        <v>0</v>
      </c>
      <c r="N138" s="107">
        <f t="shared" si="89"/>
        <v>0</v>
      </c>
      <c r="O138" s="107" t="str">
        <f t="shared" si="90"/>
        <v>UNLI MOD</v>
      </c>
      <c r="P138" s="107" t="str">
        <f t="shared" si="91"/>
        <v>EC</v>
      </c>
      <c r="Q138" s="61">
        <f t="shared" si="92"/>
        <v>0</v>
      </c>
      <c r="R138" s="61">
        <f t="shared" si="100"/>
        <v>0</v>
      </c>
      <c r="S138" s="61">
        <f t="shared" si="101"/>
        <v>0</v>
      </c>
      <c r="T138" s="61">
        <f t="shared" si="93"/>
        <v>0</v>
      </c>
      <c r="U138" s="61">
        <f t="shared" si="94"/>
        <v>0</v>
      </c>
      <c r="V138" s="95">
        <f t="shared" si="95"/>
        <v>0</v>
      </c>
      <c r="W138" s="95">
        <f t="shared" si="102"/>
        <v>0</v>
      </c>
    </row>
    <row r="139" spans="3:23" hidden="1" x14ac:dyDescent="0.3">
      <c r="C139">
        <v>5</v>
      </c>
      <c r="E139" t="str">
        <f>E138</f>
        <v>UNLI MOD</v>
      </c>
      <c r="F139" t="str">
        <f>E139&amp;C139</f>
        <v>UNLI MOD5</v>
      </c>
      <c r="G139">
        <f t="shared" si="103"/>
        <v>0</v>
      </c>
      <c r="K139" s="110">
        <f t="shared" si="104"/>
        <v>5</v>
      </c>
      <c r="L139" s="105">
        <f t="shared" si="87"/>
        <v>0</v>
      </c>
      <c r="M139" s="106">
        <f t="shared" si="88"/>
        <v>0</v>
      </c>
      <c r="N139" s="107">
        <f t="shared" si="89"/>
        <v>0</v>
      </c>
      <c r="O139" s="107" t="str">
        <f t="shared" si="90"/>
        <v>UNLI MOD</v>
      </c>
      <c r="P139" s="107" t="str">
        <f t="shared" si="91"/>
        <v>EC</v>
      </c>
      <c r="Q139" s="61">
        <f t="shared" si="92"/>
        <v>0</v>
      </c>
      <c r="R139" s="61">
        <f t="shared" si="100"/>
        <v>0</v>
      </c>
      <c r="S139" s="61">
        <f t="shared" si="101"/>
        <v>0</v>
      </c>
      <c r="T139" s="61">
        <f t="shared" si="93"/>
        <v>0</v>
      </c>
      <c r="U139" s="61">
        <f t="shared" si="94"/>
        <v>0</v>
      </c>
      <c r="V139" s="95">
        <f t="shared" si="95"/>
        <v>0</v>
      </c>
      <c r="W139" s="95">
        <f t="shared" si="102"/>
        <v>0</v>
      </c>
    </row>
    <row r="140" spans="3:23" ht="15" thickBot="1" x14ac:dyDescent="0.35">
      <c r="K140" s="112"/>
      <c r="L140" s="113"/>
      <c r="M140" s="114"/>
      <c r="N140" s="115"/>
      <c r="O140" s="115"/>
      <c r="P140" s="115"/>
      <c r="Q140" s="101"/>
      <c r="R140" s="101"/>
      <c r="S140" s="101"/>
      <c r="T140" s="101"/>
      <c r="U140" s="101"/>
      <c r="V140" s="96"/>
      <c r="W140" s="96"/>
    </row>
    <row r="141" spans="3:23" x14ac:dyDescent="0.3">
      <c r="G141">
        <f>SUM(G6:G137)</f>
        <v>0</v>
      </c>
    </row>
    <row r="142" spans="3:23" s="66" customFormat="1" x14ac:dyDescent="0.3">
      <c r="D142"/>
      <c r="M142" s="67"/>
      <c r="N142" s="67"/>
      <c r="O142" s="67"/>
      <c r="Q142" s="68">
        <f>COUNTIF(Q6:Q137,"&gt;0")</f>
        <v>0</v>
      </c>
      <c r="R142" s="68">
        <f>COUNTIF(R6:R137,"&gt;0")</f>
        <v>0</v>
      </c>
      <c r="S142" s="68">
        <f>COUNTIF(S6:S137,"&gt;0")</f>
        <v>0</v>
      </c>
      <c r="T142" s="68">
        <f>COUNTIF(T6:T137,"&gt;0")</f>
        <v>0</v>
      </c>
      <c r="U142" s="68">
        <f>COUNTIF(U6:U139,"&gt;0")</f>
        <v>0</v>
      </c>
      <c r="V142" s="68"/>
      <c r="W142" s="69">
        <f>AVERAGE(Q142:V142)</f>
        <v>0</v>
      </c>
    </row>
    <row r="143" spans="3:23" x14ac:dyDescent="0.3">
      <c r="L143" s="371" t="s">
        <v>142</v>
      </c>
      <c r="M143" s="371"/>
      <c r="N143" s="371"/>
      <c r="O143" s="371"/>
      <c r="P143" s="371"/>
      <c r="Q143" s="371"/>
      <c r="R143" s="70"/>
      <c r="S143" s="70"/>
      <c r="T143" s="70"/>
      <c r="U143" s="70"/>
      <c r="V143" s="70"/>
    </row>
    <row r="144" spans="3:23" x14ac:dyDescent="0.3">
      <c r="L144" s="371"/>
      <c r="M144" s="371"/>
      <c r="N144" s="371"/>
      <c r="O144" s="371"/>
      <c r="P144" s="371"/>
      <c r="Q144" s="371"/>
      <c r="R144" s="70"/>
      <c r="S144" s="70"/>
      <c r="T144" s="70"/>
      <c r="U144" s="70"/>
      <c r="V144" s="70"/>
    </row>
    <row r="147" spans="1:25" x14ac:dyDescent="0.3"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X147" s="1"/>
    </row>
    <row r="148" spans="1:25" x14ac:dyDescent="0.3">
      <c r="Q148" s="1" t="e">
        <f t="shared" ref="Q148:T148" si="105">Q142=Q147</f>
        <v>#REF!</v>
      </c>
      <c r="R148" s="1" t="e">
        <f t="shared" si="105"/>
        <v>#REF!</v>
      </c>
      <c r="S148" s="1" t="e">
        <f t="shared" si="105"/>
        <v>#REF!</v>
      </c>
      <c r="T148" s="1" t="e">
        <f t="shared" si="105"/>
        <v>#REF!</v>
      </c>
      <c r="U148" s="1" t="e">
        <f>U142=U147</f>
        <v>#REF!</v>
      </c>
    </row>
    <row r="155" spans="1:25" ht="15" thickBot="1" x14ac:dyDescent="0.35">
      <c r="C155">
        <v>1</v>
      </c>
      <c r="D155">
        <v>2</v>
      </c>
      <c r="E155">
        <v>3</v>
      </c>
      <c r="F155">
        <v>4</v>
      </c>
      <c r="G155">
        <v>5</v>
      </c>
      <c r="H155">
        <v>6</v>
      </c>
      <c r="I155">
        <v>7</v>
      </c>
      <c r="J155">
        <v>8</v>
      </c>
      <c r="K155">
        <v>9</v>
      </c>
      <c r="L155">
        <v>10</v>
      </c>
      <c r="M155">
        <v>11</v>
      </c>
      <c r="N155">
        <v>12</v>
      </c>
      <c r="O155">
        <v>13</v>
      </c>
      <c r="P155">
        <v>14</v>
      </c>
      <c r="Q155">
        <v>15</v>
      </c>
      <c r="R155">
        <v>16</v>
      </c>
      <c r="S155">
        <v>17</v>
      </c>
      <c r="T155">
        <v>18</v>
      </c>
      <c r="U155">
        <v>19</v>
      </c>
      <c r="V155">
        <v>20</v>
      </c>
    </row>
    <row r="156" spans="1:25" ht="29.4" thickBot="1" x14ac:dyDescent="0.35">
      <c r="E156" s="102" t="s">
        <v>126</v>
      </c>
      <c r="F156" s="137" t="s">
        <v>167</v>
      </c>
      <c r="G156" s="102" t="s">
        <v>33</v>
      </c>
      <c r="H156" s="137" t="s">
        <v>166</v>
      </c>
      <c r="K156" s="50" t="s">
        <v>137</v>
      </c>
      <c r="L156" s="51" t="s">
        <v>138</v>
      </c>
      <c r="M156" s="52" t="s">
        <v>139</v>
      </c>
      <c r="N156" s="52" t="s">
        <v>140</v>
      </c>
      <c r="O156" s="52" t="s">
        <v>35</v>
      </c>
      <c r="P156" s="53" t="s">
        <v>141</v>
      </c>
      <c r="Q156" s="55">
        <v>1</v>
      </c>
      <c r="R156" s="55">
        <v>2</v>
      </c>
      <c r="S156" s="55">
        <v>3</v>
      </c>
      <c r="T156" s="55">
        <v>4</v>
      </c>
      <c r="U156" s="55">
        <v>5</v>
      </c>
      <c r="V156" s="93">
        <v>6</v>
      </c>
    </row>
    <row r="157" spans="1:25" x14ac:dyDescent="0.3">
      <c r="A157" s="44">
        <v>1</v>
      </c>
      <c r="B157" s="44" t="s">
        <v>1</v>
      </c>
      <c r="C157" s="44" t="str">
        <f>B157&amp;A157</f>
        <v>4AF1</v>
      </c>
      <c r="E157" s="72" t="str">
        <f>IF(IF(ISERROR(VLOOKUP(C157,#REF!,25,0)),"A",VLOOKUP(C157,#REF!,25,0))=0,"A",IF(ISERROR(VLOOKUP(C157,#REF!,25,0)),"A",VLOOKUP(C157,#REF!,25,0)))</f>
        <v>A</v>
      </c>
      <c r="F157" s="44" t="e">
        <f>LARGE($E$157:$E$174,A157)</f>
        <v>#NUM!</v>
      </c>
      <c r="G157" s="44">
        <f>IF(ISERROR(VLOOKUP($C157,#REF!,2,0)),0,VLOOKUP($C157,#REF!,2,0))</f>
        <v>0</v>
      </c>
      <c r="H157" s="44">
        <f>IF(ISERROR(VLOOKUP(F157,$E$157:$G$174,3,0)),0,VLOOKUP(F157,$E$157:$G$174,3,0))</f>
        <v>0</v>
      </c>
      <c r="K157" s="44">
        <v>1</v>
      </c>
      <c r="L157" s="89">
        <f>IF(ISERROR(VLOOKUP(H157,#REF!,5,0)&amp;" "&amp;VLOOKUP(H157,#REF!,6,0)),,VLOOKUP(H157,#REF!,5,0)&amp;" "&amp;VLOOKUP(H157,#REF!,6,0))</f>
        <v>0</v>
      </c>
      <c r="M157" s="90">
        <f>IF(ISERROR(VLOOKUP(H157,#REF!,2,0)),,VLOOKUP(H157,#REF!,2,0))</f>
        <v>0</v>
      </c>
      <c r="N157" s="90">
        <f>IF(ISERROR(VLOOKUP(H157,#REF!,1,0)),,VLOOKUP(H157,#REF!,1,0))</f>
        <v>0</v>
      </c>
      <c r="O157" s="90" t="str">
        <f t="shared" ref="O157:O171" si="106">B157</f>
        <v>4AF</v>
      </c>
      <c r="P157" s="89" t="s">
        <v>152</v>
      </c>
      <c r="Q157" s="90">
        <f>IF(ISERROR(VLOOKUP($H157,#REF!,10,0)),,VLOOKUP($H157,#REF!,10,0))</f>
        <v>0</v>
      </c>
      <c r="R157" s="90">
        <f>IF(ISERROR(VLOOKUP($H157,#REF!,12,0)),,VLOOKUP($H157,#REF!,12,0))</f>
        <v>0</v>
      </c>
      <c r="S157" s="90">
        <f>IF(ISERROR(VLOOKUP($H157,#REF!,14,0)),,VLOOKUP($H157,#REF!,14,0))</f>
        <v>0</v>
      </c>
      <c r="T157" s="90">
        <f>IF(ISERROR(VLOOKUP($H157,#REF!,16,0)),,VLOOKUP($H157,#REF!,16,0))</f>
        <v>0</v>
      </c>
      <c r="U157" s="90">
        <f>IF(ISERROR(VLOOKUP($H157,#REF!,18,0)),,VLOOKUP($H157,#REF!,18,0))</f>
        <v>0</v>
      </c>
      <c r="V157" s="90">
        <f>IF(ISERROR(VLOOKUP($H157,#REF!,20,0)),,VLOOKUP($H157,#REF!,20,0))</f>
        <v>0</v>
      </c>
      <c r="W157" s="197">
        <f t="shared" ref="W157:W171" si="107">SUBTOTAL(9,Q157:V157)</f>
        <v>0</v>
      </c>
      <c r="X157">
        <f>IF(E157="A",0,COUNTIF(E$157:E$171,E157))</f>
        <v>0</v>
      </c>
      <c r="Y157">
        <f>IF(H157=0,0,COUNTIF(H$157:H$174,H157))</f>
        <v>0</v>
      </c>
    </row>
    <row r="158" spans="1:25" x14ac:dyDescent="0.3">
      <c r="A158" s="44">
        <v>2</v>
      </c>
      <c r="B158" s="44" t="str">
        <f>B157</f>
        <v>4AF</v>
      </c>
      <c r="C158" s="44" t="str">
        <f t="shared" ref="C158:C171" si="108">B158&amp;A158</f>
        <v>4AF2</v>
      </c>
      <c r="E158" s="72" t="str">
        <f>IF(IF(ISERROR(VLOOKUP(C158,#REF!,25,0)),"A",VLOOKUP(C158,#REF!,25,0))=0,"A",IF(ISERROR(VLOOKUP(C158,#REF!,25,0)),"A",VLOOKUP(C158,#REF!,25,0)))</f>
        <v>A</v>
      </c>
      <c r="F158" s="249" t="e">
        <f t="shared" ref="F158:F174" si="109">LARGE($E$157:$E$174,A158)</f>
        <v>#NUM!</v>
      </c>
      <c r="G158" s="44">
        <f>IF(ISERROR(VLOOKUP($C158,#REF!,2,0)),0,VLOOKUP($C158,#REF!,2,0))</f>
        <v>0</v>
      </c>
      <c r="H158" s="249">
        <f t="shared" ref="H158:H174" si="110">IF(ISERROR(VLOOKUP(F158,$E$157:$G$174,3,0)),0,VLOOKUP(F158,$E$157:$G$174,3,0))</f>
        <v>0</v>
      </c>
      <c r="K158" s="44">
        <v>2</v>
      </c>
      <c r="L158" s="89">
        <f>IF(ISERROR(VLOOKUP(H158,#REF!,5,0)&amp;" "&amp;VLOOKUP(H158,#REF!,6,0)),,VLOOKUP(H158,#REF!,5,0)&amp;" "&amp;VLOOKUP(H158,#REF!,6,0))</f>
        <v>0</v>
      </c>
      <c r="M158" s="90">
        <f>IF(ISERROR(VLOOKUP(H158,#REF!,2,0)),,VLOOKUP(H158,#REF!,2,0))</f>
        <v>0</v>
      </c>
      <c r="N158" s="90">
        <f>IF(ISERROR(VLOOKUP(H158,#REF!,1,0)),,VLOOKUP(H158,#REF!,1,0))</f>
        <v>0</v>
      </c>
      <c r="O158" s="90" t="str">
        <f t="shared" si="106"/>
        <v>4AF</v>
      </c>
      <c r="P158" s="89" t="s">
        <v>152</v>
      </c>
      <c r="Q158" s="90">
        <f>IF(ISERROR(VLOOKUP(H158,#REF!,10,0)),,VLOOKUP(H158,#REF!,10,0))</f>
        <v>0</v>
      </c>
      <c r="R158" s="90">
        <f>IF(ISERROR(VLOOKUP($H158,#REF!,12,0)),,VLOOKUP($H158,#REF!,12,0))</f>
        <v>0</v>
      </c>
      <c r="S158" s="90">
        <f>IF(ISERROR(VLOOKUP($H158,#REF!,14,0)),,VLOOKUP($H158,#REF!,14,0))</f>
        <v>0</v>
      </c>
      <c r="T158" s="90">
        <f>IF(ISERROR(VLOOKUP($H158,#REF!,16,0)),,VLOOKUP($H158,#REF!,16,0))</f>
        <v>0</v>
      </c>
      <c r="U158" s="90">
        <f>IF(ISERROR(VLOOKUP($H158,#REF!,18,0)),,VLOOKUP($H158,#REF!,18,0))</f>
        <v>0</v>
      </c>
      <c r="V158" s="90">
        <f>IF(ISERROR(VLOOKUP($H158,#REF!,20,0)),,VLOOKUP($H158,#REF!,20,0))</f>
        <v>0</v>
      </c>
      <c r="W158" s="197">
        <f t="shared" si="107"/>
        <v>0</v>
      </c>
      <c r="X158">
        <f t="shared" ref="X158:X171" si="111">IF(E158="A",0,COUNTIF($E$157:$E$171,E158))</f>
        <v>0</v>
      </c>
      <c r="Y158" s="241">
        <f t="shared" ref="Y158:Y174" si="112">IF(H158=0,0,COUNTIF(H$157:H$174,H158))</f>
        <v>0</v>
      </c>
    </row>
    <row r="159" spans="1:25" x14ac:dyDescent="0.3">
      <c r="A159" s="44">
        <v>3</v>
      </c>
      <c r="B159" s="44" t="str">
        <f t="shared" ref="B159:B174" si="113">B158</f>
        <v>4AF</v>
      </c>
      <c r="C159" s="44" t="str">
        <f t="shared" si="108"/>
        <v>4AF3</v>
      </c>
      <c r="E159" s="72" t="str">
        <f>IF(IF(ISERROR(VLOOKUP(C159,#REF!,25,0)),"A",VLOOKUP(C159,#REF!,25,0))=0,"A",IF(ISERROR(VLOOKUP(C159,#REF!,25,0)),"A",VLOOKUP(C159,#REF!,25,0)))</f>
        <v>A</v>
      </c>
      <c r="F159" s="249" t="e">
        <f>LARGE($E$157:$E$174,A159)</f>
        <v>#NUM!</v>
      </c>
      <c r="G159" s="303">
        <f>IF(ISERROR(VLOOKUP($C159,#REF!,2,0)),0,VLOOKUP($C159,#REF!,2,0))</f>
        <v>0</v>
      </c>
      <c r="H159" s="249">
        <f t="shared" si="110"/>
        <v>0</v>
      </c>
      <c r="K159" s="44">
        <v>3</v>
      </c>
      <c r="L159" s="89">
        <f>IF(ISERROR(VLOOKUP(H159,#REF!,5,0)&amp;" "&amp;VLOOKUP(H159,#REF!,6,0)),,VLOOKUP(H159,#REF!,5,0)&amp;" "&amp;VLOOKUP(H159,#REF!,6,0))</f>
        <v>0</v>
      </c>
      <c r="M159" s="90">
        <f>IF(ISERROR(VLOOKUP(H159,#REF!,2,0)),,VLOOKUP(H159,#REF!,2,0))</f>
        <v>0</v>
      </c>
      <c r="N159" s="90">
        <f>IF(ISERROR(VLOOKUP(H159,#REF!,1,0)),,VLOOKUP(H159,#REF!,1,0))</f>
        <v>0</v>
      </c>
      <c r="O159" s="90" t="str">
        <f t="shared" si="106"/>
        <v>4AF</v>
      </c>
      <c r="P159" s="89" t="s">
        <v>152</v>
      </c>
      <c r="Q159" s="90">
        <f>IF(ISERROR(VLOOKUP(H159,#REF!,10,0)),,VLOOKUP(H159,#REF!,10,0))</f>
        <v>0</v>
      </c>
      <c r="R159" s="90">
        <f>IF(ISERROR(VLOOKUP($H159,#REF!,12,0)),,VLOOKUP($H159,#REF!,12,0))</f>
        <v>0</v>
      </c>
      <c r="S159" s="90">
        <f>IF(ISERROR(VLOOKUP($H159,#REF!,14,0)),,VLOOKUP($H159,#REF!,14,0))</f>
        <v>0</v>
      </c>
      <c r="T159" s="90">
        <f>IF(ISERROR(VLOOKUP($H159,#REF!,16,0)),,VLOOKUP($H159,#REF!,16,0))</f>
        <v>0</v>
      </c>
      <c r="U159" s="90">
        <f>IF(ISERROR(VLOOKUP($H159,#REF!,18,0)),,VLOOKUP($H159,#REF!,18,0))</f>
        <v>0</v>
      </c>
      <c r="V159" s="90">
        <f>IF(ISERROR(VLOOKUP($H159,#REF!,20,0)),,VLOOKUP($H159,#REF!,20,0))</f>
        <v>0</v>
      </c>
      <c r="W159" s="197">
        <f t="shared" si="107"/>
        <v>0</v>
      </c>
      <c r="X159">
        <f t="shared" si="111"/>
        <v>0</v>
      </c>
      <c r="Y159" s="241">
        <f t="shared" si="112"/>
        <v>0</v>
      </c>
    </row>
    <row r="160" spans="1:25" x14ac:dyDescent="0.3">
      <c r="A160" s="44">
        <v>4</v>
      </c>
      <c r="B160" s="44" t="str">
        <f t="shared" si="113"/>
        <v>4AF</v>
      </c>
      <c r="C160" s="44" t="str">
        <f t="shared" si="108"/>
        <v>4AF4</v>
      </c>
      <c r="E160" s="72" t="str">
        <f>IF(IF(ISERROR(VLOOKUP(C160,#REF!,25,0)),"A",VLOOKUP(C160,#REF!,25,0))=0,"A",IF(ISERROR(VLOOKUP(C160,#REF!,25,0)),"A",VLOOKUP(C160,#REF!,25,0)))</f>
        <v>A</v>
      </c>
      <c r="F160" s="249" t="e">
        <f>LARGE($E$157:$E$174,A160)</f>
        <v>#NUM!</v>
      </c>
      <c r="G160" s="44">
        <f>IF(ISERROR(VLOOKUP($C160,#REF!,2,0)),0,VLOOKUP($C160,#REF!,2,0))</f>
        <v>0</v>
      </c>
      <c r="H160" s="249">
        <f t="shared" si="110"/>
        <v>0</v>
      </c>
      <c r="K160" s="44">
        <v>4</v>
      </c>
      <c r="L160" s="89">
        <f>IF(ISERROR(VLOOKUP(H160,#REF!,5,0)&amp;" "&amp;VLOOKUP(H160,#REF!,6,0)),,VLOOKUP(H160,#REF!,5,0)&amp;" "&amp;VLOOKUP(H160,#REF!,6,0))</f>
        <v>0</v>
      </c>
      <c r="M160" s="90">
        <f>IF(ISERROR(VLOOKUP(H160,#REF!,2,0)),,VLOOKUP(H160,#REF!,2,0))</f>
        <v>0</v>
      </c>
      <c r="N160" s="90">
        <f>IF(ISERROR(VLOOKUP(H160,#REF!,1,0)),,VLOOKUP(H160,#REF!,1,0))</f>
        <v>0</v>
      </c>
      <c r="O160" s="90" t="str">
        <f t="shared" si="106"/>
        <v>4AF</v>
      </c>
      <c r="P160" s="89" t="s">
        <v>152</v>
      </c>
      <c r="Q160" s="90">
        <f>IF(ISERROR(VLOOKUP(H160,#REF!,10,0)),,VLOOKUP(H160,#REF!,10,0))</f>
        <v>0</v>
      </c>
      <c r="R160" s="90">
        <f>IF(ISERROR(VLOOKUP($H160,#REF!,12,0)),,VLOOKUP($H160,#REF!,12,0))</f>
        <v>0</v>
      </c>
      <c r="S160" s="90">
        <f>IF(ISERROR(VLOOKUP($H160,#REF!,14,0)),,VLOOKUP($H160,#REF!,14,0))</f>
        <v>0</v>
      </c>
      <c r="T160" s="90">
        <f>IF(ISERROR(VLOOKUP($H160,#REF!,16,0)),,VLOOKUP($H160,#REF!,16,0))</f>
        <v>0</v>
      </c>
      <c r="U160" s="90">
        <f>IF(ISERROR(VLOOKUP($H160,#REF!,18,0)),,VLOOKUP($H160,#REF!,18,0))</f>
        <v>0</v>
      </c>
      <c r="V160" s="90">
        <f>IF(ISERROR(VLOOKUP($H160,#REF!,20,0)),,VLOOKUP($H160,#REF!,20,0))</f>
        <v>0</v>
      </c>
      <c r="W160" s="197">
        <f t="shared" si="107"/>
        <v>0</v>
      </c>
      <c r="X160">
        <f t="shared" si="111"/>
        <v>0</v>
      </c>
      <c r="Y160" s="241">
        <f t="shared" si="112"/>
        <v>0</v>
      </c>
    </row>
    <row r="161" spans="1:25" x14ac:dyDescent="0.3">
      <c r="A161" s="44">
        <v>5</v>
      </c>
      <c r="B161" s="44" t="str">
        <f t="shared" si="113"/>
        <v>4AF</v>
      </c>
      <c r="C161" s="44" t="str">
        <f t="shared" si="108"/>
        <v>4AF5</v>
      </c>
      <c r="E161" s="72" t="str">
        <f>IF(IF(ISERROR(VLOOKUP(C161,#REF!,25,0)),"A",VLOOKUP(C161,#REF!,25,0))=0,"A",IF(ISERROR(VLOOKUP(C161,#REF!,25,0)),"A",VLOOKUP(C161,#REF!,25,0)))</f>
        <v>A</v>
      </c>
      <c r="F161" s="249" t="e">
        <f t="shared" si="109"/>
        <v>#NUM!</v>
      </c>
      <c r="G161" s="44">
        <f>IF(ISERROR(VLOOKUP($C161,#REF!,2,0)),0,VLOOKUP($C161,#REF!,2,0))</f>
        <v>0</v>
      </c>
      <c r="H161" s="249">
        <f t="shared" si="110"/>
        <v>0</v>
      </c>
      <c r="K161" s="44">
        <v>5</v>
      </c>
      <c r="L161" s="89">
        <f>IF(ISERROR(VLOOKUP(H161,#REF!,5,0)&amp;" "&amp;VLOOKUP(H161,#REF!,6,0)),,VLOOKUP(H161,#REF!,5,0)&amp;" "&amp;VLOOKUP(H161,#REF!,6,0))</f>
        <v>0</v>
      </c>
      <c r="M161" s="90">
        <f>IF(ISERROR(VLOOKUP(H161,#REF!,2,0)),,VLOOKUP(H161,#REF!,2,0))</f>
        <v>0</v>
      </c>
      <c r="N161" s="90">
        <f>IF(ISERROR(VLOOKUP(H161,#REF!,1,0)),,VLOOKUP(H161,#REF!,1,0))</f>
        <v>0</v>
      </c>
      <c r="O161" s="90" t="str">
        <f t="shared" si="106"/>
        <v>4AF</v>
      </c>
      <c r="P161" s="89" t="s">
        <v>152</v>
      </c>
      <c r="Q161" s="90">
        <f>IF(ISERROR(VLOOKUP(H161,#REF!,10,0)),,VLOOKUP(H161,#REF!,10,0))</f>
        <v>0</v>
      </c>
      <c r="R161" s="90">
        <f>IF(ISERROR(VLOOKUP($H161,#REF!,12,0)),,VLOOKUP($H161,#REF!,12,0))</f>
        <v>0</v>
      </c>
      <c r="S161" s="90">
        <f>IF(ISERROR(VLOOKUP($H161,#REF!,14,0)),,VLOOKUP($H161,#REF!,14,0))</f>
        <v>0</v>
      </c>
      <c r="T161" s="90">
        <f>IF(ISERROR(VLOOKUP($H161,#REF!,16,0)),,VLOOKUP($H161,#REF!,16,0))</f>
        <v>0</v>
      </c>
      <c r="U161" s="90">
        <f>IF(ISERROR(VLOOKUP($H161,#REF!,18,0)),,VLOOKUP($H161,#REF!,18,0))</f>
        <v>0</v>
      </c>
      <c r="V161" s="90">
        <f>IF(ISERROR(VLOOKUP($H161,#REF!,20,0)),,VLOOKUP($H161,#REF!,20,0))</f>
        <v>0</v>
      </c>
      <c r="W161" s="197">
        <f t="shared" si="107"/>
        <v>0</v>
      </c>
      <c r="X161">
        <f t="shared" si="111"/>
        <v>0</v>
      </c>
      <c r="Y161" s="241">
        <f t="shared" si="112"/>
        <v>0</v>
      </c>
    </row>
    <row r="162" spans="1:25" x14ac:dyDescent="0.3">
      <c r="A162" s="44">
        <v>6</v>
      </c>
      <c r="B162" s="44" t="str">
        <f t="shared" si="113"/>
        <v>4AF</v>
      </c>
      <c r="C162" s="44" t="str">
        <f t="shared" si="108"/>
        <v>4AF6</v>
      </c>
      <c r="E162" s="72" t="str">
        <f>IF(IF(ISERROR(VLOOKUP(C162,#REF!,25,0)),"A",VLOOKUP(C162,#REF!,25,0))=0,"A",IF(ISERROR(VLOOKUP(C162,#REF!,25,0)),"A",VLOOKUP(C162,#REF!,25,0)))</f>
        <v>A</v>
      </c>
      <c r="F162" s="249" t="e">
        <f>LARGE($E$157:$E$174,A162)</f>
        <v>#NUM!</v>
      </c>
      <c r="G162" s="44">
        <f>IF(ISERROR(VLOOKUP($C162,#REF!,2,0)),0,VLOOKUP($C162,#REF!,2,0))</f>
        <v>0</v>
      </c>
      <c r="H162" s="249">
        <f t="shared" si="110"/>
        <v>0</v>
      </c>
      <c r="K162" s="44">
        <v>6</v>
      </c>
      <c r="L162" s="89">
        <f>IF(ISERROR(VLOOKUP(H162,#REF!,5,0)&amp;" "&amp;VLOOKUP(H162,#REF!,6,0)),,VLOOKUP(H162,#REF!,5,0)&amp;" "&amp;VLOOKUP(H162,#REF!,6,0))</f>
        <v>0</v>
      </c>
      <c r="M162" s="90">
        <f>IF(ISERROR(VLOOKUP(H162,#REF!,2,0)),,VLOOKUP(H162,#REF!,2,0))</f>
        <v>0</v>
      </c>
      <c r="N162" s="90">
        <f>IF(ISERROR(VLOOKUP(H162,#REF!,1,0)),,VLOOKUP(H162,#REF!,1,0))</f>
        <v>0</v>
      </c>
      <c r="O162" s="90" t="str">
        <f t="shared" si="106"/>
        <v>4AF</v>
      </c>
      <c r="P162" s="89" t="s">
        <v>152</v>
      </c>
      <c r="Q162" s="90">
        <f>IF(ISERROR(VLOOKUP(H162,#REF!,10,0)),,VLOOKUP(H162,#REF!,10,0))</f>
        <v>0</v>
      </c>
      <c r="R162" s="90">
        <f>IF(ISERROR(VLOOKUP($H162,#REF!,12,0)),,VLOOKUP($H162,#REF!,12,0))</f>
        <v>0</v>
      </c>
      <c r="S162" s="90">
        <f>IF(ISERROR(VLOOKUP($H162,#REF!,14,0)),,VLOOKUP($H162,#REF!,14,0))</f>
        <v>0</v>
      </c>
      <c r="T162" s="90">
        <f>IF(ISERROR(VLOOKUP($H162,#REF!,16,0)),,VLOOKUP($H162,#REF!,16,0))</f>
        <v>0</v>
      </c>
      <c r="U162" s="90">
        <f>IF(ISERROR(VLOOKUP($H162,#REF!,18,0)),,VLOOKUP($H162,#REF!,18,0))</f>
        <v>0</v>
      </c>
      <c r="V162" s="90">
        <f>IF(ISERROR(VLOOKUP($H162,#REF!,20,0)),,VLOOKUP($H162,#REF!,20,0))</f>
        <v>0</v>
      </c>
      <c r="W162" s="197">
        <f t="shared" si="107"/>
        <v>0</v>
      </c>
      <c r="X162">
        <f t="shared" si="111"/>
        <v>0</v>
      </c>
      <c r="Y162" s="241">
        <f t="shared" si="112"/>
        <v>0</v>
      </c>
    </row>
    <row r="163" spans="1:25" x14ac:dyDescent="0.3">
      <c r="A163" s="44">
        <v>7</v>
      </c>
      <c r="B163" s="44" t="str">
        <f t="shared" si="113"/>
        <v>4AF</v>
      </c>
      <c r="C163" s="44" t="str">
        <f t="shared" si="108"/>
        <v>4AF7</v>
      </c>
      <c r="D163" s="241"/>
      <c r="E163" s="72" t="str">
        <f>IF(IF(ISERROR(VLOOKUP(C163,#REF!,25,0)),"A",VLOOKUP(C163,#REF!,25,0))=0,"A",IF(ISERROR(VLOOKUP(C163,#REF!,25,0)),"A",VLOOKUP(C163,#REF!,25,0)))</f>
        <v>A</v>
      </c>
      <c r="F163" s="249" t="e">
        <f>LARGE($E$157:$E$174,A163)</f>
        <v>#NUM!</v>
      </c>
      <c r="G163" s="44">
        <f>IF(ISERROR(VLOOKUP($C163,#REF!,2,0)),0,VLOOKUP($C163,#REF!,2,0))</f>
        <v>0</v>
      </c>
      <c r="H163" s="249">
        <f t="shared" si="110"/>
        <v>0</v>
      </c>
      <c r="K163" s="44">
        <v>7</v>
      </c>
      <c r="L163" s="89">
        <f>IF(ISERROR(VLOOKUP(H163,#REF!,5,0)&amp;" "&amp;VLOOKUP(H163,#REF!,6,0)),,VLOOKUP(H163,#REF!,5,0)&amp;" "&amp;VLOOKUP(H163,#REF!,6,0))</f>
        <v>0</v>
      </c>
      <c r="M163" s="90">
        <f>IF(ISERROR(VLOOKUP(H163,#REF!,2,0)),,VLOOKUP(H163,#REF!,2,0))</f>
        <v>0</v>
      </c>
      <c r="N163" s="90">
        <f>IF(ISERROR(VLOOKUP(H163,#REF!,1,0)),,VLOOKUP(H163,#REF!,1,0))</f>
        <v>0</v>
      </c>
      <c r="O163" s="90" t="str">
        <f t="shared" si="106"/>
        <v>4AF</v>
      </c>
      <c r="P163" s="89" t="s">
        <v>152</v>
      </c>
      <c r="Q163" s="90">
        <f>IF(ISERROR(VLOOKUP(H163,#REF!,10,0)),,VLOOKUP(H163,#REF!,10,0))</f>
        <v>0</v>
      </c>
      <c r="R163" s="90">
        <f>IF(ISERROR(VLOOKUP($H163,#REF!,12,0)),,VLOOKUP($H163,#REF!,12,0))</f>
        <v>0</v>
      </c>
      <c r="S163" s="90">
        <f>IF(ISERROR(VLOOKUP($H163,#REF!,14,0)),,VLOOKUP($H163,#REF!,14,0))</f>
        <v>0</v>
      </c>
      <c r="T163" s="90">
        <f>IF(ISERROR(VLOOKUP($H163,#REF!,16,0)),,VLOOKUP($H163,#REF!,16,0))</f>
        <v>0</v>
      </c>
      <c r="U163" s="90">
        <f>IF(ISERROR(VLOOKUP($H163,#REF!,18,0)),,VLOOKUP($H163,#REF!,18,0))</f>
        <v>0</v>
      </c>
      <c r="V163" s="90">
        <f>IF(ISERROR(VLOOKUP($H163,#REF!,20,0)),,VLOOKUP($H163,#REF!,20,0))</f>
        <v>0</v>
      </c>
      <c r="W163" s="197">
        <f t="shared" si="107"/>
        <v>0</v>
      </c>
      <c r="X163">
        <f t="shared" si="111"/>
        <v>0</v>
      </c>
      <c r="Y163" s="241">
        <f t="shared" si="112"/>
        <v>0</v>
      </c>
    </row>
    <row r="164" spans="1:25" x14ac:dyDescent="0.3">
      <c r="A164" s="44">
        <v>8</v>
      </c>
      <c r="B164" s="44" t="str">
        <f t="shared" si="113"/>
        <v>4AF</v>
      </c>
      <c r="C164" s="44" t="str">
        <f t="shared" si="108"/>
        <v>4AF8</v>
      </c>
      <c r="E164" s="72" t="str">
        <f>IF(IF(ISERROR(VLOOKUP(C164,#REF!,25,0)),"A",VLOOKUP(C164,#REF!,25,0))=0,"A",IF(ISERROR(VLOOKUP(C164,#REF!,25,0)),"A",VLOOKUP(C164,#REF!,25,0)))</f>
        <v>A</v>
      </c>
      <c r="F164" s="249" t="e">
        <f>LARGE($E$157:$E$174,A164)</f>
        <v>#NUM!</v>
      </c>
      <c r="G164" s="44">
        <f>IF(ISERROR(VLOOKUP($C164,#REF!,2,0)),0,VLOOKUP($C164,#REF!,2,0))</f>
        <v>0</v>
      </c>
      <c r="H164" s="249">
        <f t="shared" si="110"/>
        <v>0</v>
      </c>
      <c r="K164" s="44">
        <v>8</v>
      </c>
      <c r="L164" s="89">
        <f>IF(ISERROR(VLOOKUP(H164,#REF!,5,0)&amp;" "&amp;VLOOKUP(H164,#REF!,6,0)),,VLOOKUP(H164,#REF!,5,0)&amp;" "&amp;VLOOKUP(H164,#REF!,6,0))</f>
        <v>0</v>
      </c>
      <c r="M164" s="90">
        <f>IF(ISERROR(VLOOKUP(H164,#REF!,2,0)),,VLOOKUP(H164,#REF!,2,0))</f>
        <v>0</v>
      </c>
      <c r="N164" s="90">
        <f>IF(ISERROR(VLOOKUP(H164,#REF!,1,0)),,VLOOKUP(H164,#REF!,1,0))</f>
        <v>0</v>
      </c>
      <c r="O164" s="90" t="str">
        <f t="shared" si="106"/>
        <v>4AF</v>
      </c>
      <c r="P164" s="89" t="s">
        <v>152</v>
      </c>
      <c r="Q164" s="90">
        <f>IF(ISERROR(VLOOKUP(H164,#REF!,10,0)),,VLOOKUP(H164,#REF!,10,0))</f>
        <v>0</v>
      </c>
      <c r="R164" s="90">
        <f>IF(ISERROR(VLOOKUP($H164,#REF!,12,0)),,VLOOKUP($H164,#REF!,12,0))</f>
        <v>0</v>
      </c>
      <c r="S164" s="90">
        <f>IF(ISERROR(VLOOKUP($H164,#REF!,14,0)),,VLOOKUP($H164,#REF!,14,0))</f>
        <v>0</v>
      </c>
      <c r="T164" s="90">
        <f>IF(ISERROR(VLOOKUP($H164,#REF!,16,0)),,VLOOKUP($H164,#REF!,16,0))</f>
        <v>0</v>
      </c>
      <c r="U164" s="90">
        <f>IF(ISERROR(VLOOKUP($H164,#REF!,18,0)),,VLOOKUP($H164,#REF!,18,0))</f>
        <v>0</v>
      </c>
      <c r="V164" s="90">
        <f>IF(ISERROR(VLOOKUP($H164,#REF!,20,0)),,VLOOKUP($H164,#REF!,20,0))</f>
        <v>0</v>
      </c>
      <c r="W164" s="197">
        <f t="shared" si="107"/>
        <v>0</v>
      </c>
      <c r="X164">
        <f t="shared" si="111"/>
        <v>0</v>
      </c>
      <c r="Y164" s="241">
        <f t="shared" si="112"/>
        <v>0</v>
      </c>
    </row>
    <row r="165" spans="1:25" x14ac:dyDescent="0.3">
      <c r="A165" s="44">
        <v>9</v>
      </c>
      <c r="B165" s="44" t="str">
        <f t="shared" si="113"/>
        <v>4AF</v>
      </c>
      <c r="C165" s="44" t="str">
        <f t="shared" si="108"/>
        <v>4AF9</v>
      </c>
      <c r="E165" s="72" t="str">
        <f>IF(IF(ISERROR(VLOOKUP(C165,#REF!,25,0)),"A",VLOOKUP(C165,#REF!,25,0))=0,"A",IF(ISERROR(VLOOKUP(C165,#REF!,25,0)),"A",VLOOKUP(C165,#REF!,25,0)))</f>
        <v>A</v>
      </c>
      <c r="F165" s="249" t="e">
        <f>LARGE($E$157:$E$174,A165)</f>
        <v>#NUM!</v>
      </c>
      <c r="G165" s="44">
        <f>IF(ISERROR(VLOOKUP($C165,#REF!,2,0)),0,VLOOKUP($C165,#REF!,2,0))</f>
        <v>0</v>
      </c>
      <c r="H165" s="249">
        <f t="shared" si="110"/>
        <v>0</v>
      </c>
      <c r="K165" s="44">
        <v>9</v>
      </c>
      <c r="L165" s="89">
        <f>IF(ISERROR(VLOOKUP(H165,#REF!,5,0)&amp;" "&amp;VLOOKUP(H165,#REF!,6,0)),,VLOOKUP(H165,#REF!,5,0)&amp;" "&amp;VLOOKUP(H165,#REF!,6,0))</f>
        <v>0</v>
      </c>
      <c r="M165" s="90">
        <f>IF(ISERROR(VLOOKUP(H165,#REF!,2,0)),,VLOOKUP(H165,#REF!,2,0))</f>
        <v>0</v>
      </c>
      <c r="N165" s="90">
        <f>IF(ISERROR(VLOOKUP(H165,#REF!,1,0)),,VLOOKUP(H165,#REF!,1,0))</f>
        <v>0</v>
      </c>
      <c r="O165" s="90" t="str">
        <f t="shared" si="106"/>
        <v>4AF</v>
      </c>
      <c r="P165" s="89" t="s">
        <v>152</v>
      </c>
      <c r="Q165" s="90">
        <f>IF(ISERROR(VLOOKUP(H165,#REF!,10,0)),,VLOOKUP(H165,#REF!,10,0))</f>
        <v>0</v>
      </c>
      <c r="R165" s="90">
        <f>IF(ISERROR(VLOOKUP($H165,#REF!,12,0)),,VLOOKUP($H165,#REF!,12,0))</f>
        <v>0</v>
      </c>
      <c r="S165" s="90">
        <f>IF(ISERROR(VLOOKUP($H165,#REF!,14,0)),,VLOOKUP($H165,#REF!,14,0))</f>
        <v>0</v>
      </c>
      <c r="T165" s="90">
        <f>IF(ISERROR(VLOOKUP($H165,#REF!,16,0)),,VLOOKUP($H165,#REF!,16,0))</f>
        <v>0</v>
      </c>
      <c r="U165" s="90">
        <f>IF(ISERROR(VLOOKUP($H165,#REF!,18,0)),,VLOOKUP($H165,#REF!,18,0))</f>
        <v>0</v>
      </c>
      <c r="V165" s="90">
        <f>IF(ISERROR(VLOOKUP($H165,#REF!,20,0)),,VLOOKUP($H165,#REF!,20,0))</f>
        <v>0</v>
      </c>
      <c r="W165" s="197">
        <f t="shared" si="107"/>
        <v>0</v>
      </c>
      <c r="X165">
        <f t="shared" si="111"/>
        <v>0</v>
      </c>
      <c r="Y165" s="241">
        <f t="shared" si="112"/>
        <v>0</v>
      </c>
    </row>
    <row r="166" spans="1:25" x14ac:dyDescent="0.3">
      <c r="A166" s="44">
        <v>10</v>
      </c>
      <c r="B166" s="44" t="str">
        <f t="shared" si="113"/>
        <v>4AF</v>
      </c>
      <c r="C166" s="44" t="str">
        <f t="shared" si="108"/>
        <v>4AF10</v>
      </c>
      <c r="E166" s="72" t="str">
        <f>IF(IF(ISERROR(VLOOKUP(C166,#REF!,25,0)),"A",VLOOKUP(C166,#REF!,25,0))=0,"A",IF(ISERROR(VLOOKUP(C166,#REF!,25,0)),"A",VLOOKUP(C166,#REF!,25,0)))</f>
        <v>A</v>
      </c>
      <c r="F166" s="249" t="e">
        <f t="shared" si="109"/>
        <v>#NUM!</v>
      </c>
      <c r="G166" s="44">
        <f>IF(ISERROR(VLOOKUP($C166,#REF!,2,0)),0,VLOOKUP($C166,#REF!,2,0))</f>
        <v>0</v>
      </c>
      <c r="H166" s="249">
        <f t="shared" si="110"/>
        <v>0</v>
      </c>
      <c r="K166" s="44">
        <v>10</v>
      </c>
      <c r="L166" s="89">
        <f>IF(ISERROR(VLOOKUP(H166,#REF!,5,0)&amp;" "&amp;VLOOKUP(H166,#REF!,6,0)),,VLOOKUP(H166,#REF!,5,0)&amp;" "&amp;VLOOKUP(H166,#REF!,6,0))</f>
        <v>0</v>
      </c>
      <c r="M166" s="90">
        <f>IF(ISERROR(VLOOKUP(H166,#REF!,2,0)),,VLOOKUP(H166,#REF!,2,0))</f>
        <v>0</v>
      </c>
      <c r="N166" s="90">
        <f>IF(ISERROR(VLOOKUP(H166,#REF!,1,0)),,VLOOKUP(H166,#REF!,1,0))</f>
        <v>0</v>
      </c>
      <c r="O166" s="90" t="str">
        <f t="shared" si="106"/>
        <v>4AF</v>
      </c>
      <c r="P166" s="89" t="s">
        <v>152</v>
      </c>
      <c r="Q166" s="90">
        <f>IF(ISERROR(VLOOKUP(H166,#REF!,10,0)),,VLOOKUP(H166,#REF!,10,0))</f>
        <v>0</v>
      </c>
      <c r="R166" s="90">
        <f>IF(ISERROR(VLOOKUP($H166,#REF!,12,0)),,VLOOKUP($H166,#REF!,12,0))</f>
        <v>0</v>
      </c>
      <c r="S166" s="90">
        <f>IF(ISERROR(VLOOKUP($H166,#REF!,14,0)),,VLOOKUP($H166,#REF!,14,0))</f>
        <v>0</v>
      </c>
      <c r="T166" s="90">
        <f>IF(ISERROR(VLOOKUP($H166,#REF!,16,0)),,VLOOKUP($H166,#REF!,16,0))</f>
        <v>0</v>
      </c>
      <c r="U166" s="90">
        <f>IF(ISERROR(VLOOKUP($H166,#REF!,18,0)),,VLOOKUP($H166,#REF!,18,0))</f>
        <v>0</v>
      </c>
      <c r="V166" s="90">
        <f>IF(ISERROR(VLOOKUP($H166,#REF!,20,0)),,VLOOKUP($H166,#REF!,20,0))</f>
        <v>0</v>
      </c>
      <c r="W166" s="197">
        <f t="shared" si="107"/>
        <v>0</v>
      </c>
      <c r="X166">
        <f t="shared" si="111"/>
        <v>0</v>
      </c>
      <c r="Y166" s="241">
        <f t="shared" si="112"/>
        <v>0</v>
      </c>
    </row>
    <row r="167" spans="1:25" x14ac:dyDescent="0.3">
      <c r="A167" s="44">
        <v>11</v>
      </c>
      <c r="B167" s="44" t="str">
        <f t="shared" si="113"/>
        <v>4AF</v>
      </c>
      <c r="C167" s="44" t="str">
        <f t="shared" si="108"/>
        <v>4AF11</v>
      </c>
      <c r="E167" s="72" t="str">
        <f>IF(IF(ISERROR(VLOOKUP(C167,#REF!,25,0)),"A",VLOOKUP(C167,#REF!,25,0))=0,"A",IF(ISERROR(VLOOKUP(C167,#REF!,25,0)),"A",VLOOKUP(C167,#REF!,25,0)))</f>
        <v>A</v>
      </c>
      <c r="F167" s="249" t="e">
        <f t="shared" si="109"/>
        <v>#NUM!</v>
      </c>
      <c r="G167" s="44">
        <f>IF(ISERROR(VLOOKUP($C167,#REF!,2,0)),0,VLOOKUP($C167,#REF!,2,0))</f>
        <v>0</v>
      </c>
      <c r="H167" s="249">
        <f t="shared" si="110"/>
        <v>0</v>
      </c>
      <c r="K167" s="44">
        <v>11</v>
      </c>
      <c r="L167" s="89">
        <f>IF(ISERROR(VLOOKUP(H167,#REF!,5,0)&amp;" "&amp;VLOOKUP(H167,#REF!,6,0)),,VLOOKUP(H167,#REF!,5,0)&amp;" "&amp;VLOOKUP(H167,#REF!,6,0))</f>
        <v>0</v>
      </c>
      <c r="M167" s="90">
        <f>IF(ISERROR(VLOOKUP(H167,#REF!,2,0)),,VLOOKUP(H167,#REF!,2,0))</f>
        <v>0</v>
      </c>
      <c r="N167" s="90">
        <f>IF(ISERROR(VLOOKUP(H167,#REF!,1,0)),,VLOOKUP(H167,#REF!,1,0))</f>
        <v>0</v>
      </c>
      <c r="O167" s="90" t="str">
        <f t="shared" si="106"/>
        <v>4AF</v>
      </c>
      <c r="P167" s="89" t="s">
        <v>152</v>
      </c>
      <c r="Q167" s="90">
        <f>IF(ISERROR(VLOOKUP(H167,#REF!,10,0)),,VLOOKUP(H167,#REF!,10,0))</f>
        <v>0</v>
      </c>
      <c r="R167" s="90">
        <f>IF(ISERROR(VLOOKUP($H167,#REF!,12,0)),,VLOOKUP($H167,#REF!,12,0))</f>
        <v>0</v>
      </c>
      <c r="S167" s="90">
        <f>IF(ISERROR(VLOOKUP($H167,#REF!,14,0)),,VLOOKUP($H167,#REF!,14,0))</f>
        <v>0</v>
      </c>
      <c r="T167" s="90">
        <f>IF(ISERROR(VLOOKUP($H167,#REF!,16,0)),,VLOOKUP($H167,#REF!,16,0))</f>
        <v>0</v>
      </c>
      <c r="U167" s="90">
        <f>IF(ISERROR(VLOOKUP($H167,#REF!,18,0)),,VLOOKUP($H167,#REF!,18,0))</f>
        <v>0</v>
      </c>
      <c r="V167" s="90">
        <f>IF(ISERROR(VLOOKUP($H167,#REF!,20,0)),,VLOOKUP($H167,#REF!,20,0))</f>
        <v>0</v>
      </c>
      <c r="W167" s="197">
        <f t="shared" si="107"/>
        <v>0</v>
      </c>
      <c r="X167">
        <f t="shared" si="111"/>
        <v>0</v>
      </c>
      <c r="Y167" s="241">
        <f t="shared" si="112"/>
        <v>0</v>
      </c>
    </row>
    <row r="168" spans="1:25" x14ac:dyDescent="0.3">
      <c r="A168" s="44">
        <v>12</v>
      </c>
      <c r="B168" s="44" t="str">
        <f t="shared" si="113"/>
        <v>4AF</v>
      </c>
      <c r="C168" s="44" t="str">
        <f t="shared" si="108"/>
        <v>4AF12</v>
      </c>
      <c r="E168" s="72" t="str">
        <f>IF(IF(ISERROR(VLOOKUP(C168,#REF!,25,0)),"A",VLOOKUP(C168,#REF!,25,0))=0,"A",IF(ISERROR(VLOOKUP(C168,#REF!,25,0)),"A",VLOOKUP(C168,#REF!,25,0)))</f>
        <v>A</v>
      </c>
      <c r="F168" s="249" t="e">
        <f t="shared" si="109"/>
        <v>#NUM!</v>
      </c>
      <c r="G168" s="44">
        <f>IF(ISERROR(VLOOKUP($C168,#REF!,2,0)),0,VLOOKUP($C168,#REF!,2,0))</f>
        <v>0</v>
      </c>
      <c r="H168" s="249">
        <f t="shared" si="110"/>
        <v>0</v>
      </c>
      <c r="K168" s="44">
        <v>12</v>
      </c>
      <c r="L168" s="89">
        <f>IF(ISERROR(VLOOKUP(H168,#REF!,5,0)&amp;" "&amp;VLOOKUP(H168,#REF!,6,0)),,VLOOKUP(H168,#REF!,5,0)&amp;" "&amp;VLOOKUP(H168,#REF!,6,0))</f>
        <v>0</v>
      </c>
      <c r="M168" s="90">
        <f>IF(ISERROR(VLOOKUP(H168,#REF!,2,0)),,VLOOKUP(H168,#REF!,2,0))</f>
        <v>0</v>
      </c>
      <c r="N168" s="90">
        <f>IF(ISERROR(VLOOKUP(H168,#REF!,1,0)),,VLOOKUP(H168,#REF!,1,0))</f>
        <v>0</v>
      </c>
      <c r="O168" s="90" t="str">
        <f t="shared" si="106"/>
        <v>4AF</v>
      </c>
      <c r="P168" s="89" t="s">
        <v>152</v>
      </c>
      <c r="Q168" s="90">
        <f>IF(ISERROR(VLOOKUP(H168,#REF!,10,0)),,VLOOKUP(H168,#REF!,10,0))</f>
        <v>0</v>
      </c>
      <c r="R168" s="90">
        <f>IF(ISERROR(VLOOKUP($H168,#REF!,12,0)),,VLOOKUP($H168,#REF!,12,0))</f>
        <v>0</v>
      </c>
      <c r="S168" s="90">
        <f>IF(ISERROR(VLOOKUP($H168,#REF!,14,0)),,VLOOKUP($H168,#REF!,14,0))</f>
        <v>0</v>
      </c>
      <c r="T168" s="90">
        <f>IF(ISERROR(VLOOKUP($H168,#REF!,16,0)),,VLOOKUP($H168,#REF!,16,0))</f>
        <v>0</v>
      </c>
      <c r="U168" s="90">
        <f>IF(ISERROR(VLOOKUP($H168,#REF!,18,0)),,VLOOKUP($H168,#REF!,18,0))</f>
        <v>0</v>
      </c>
      <c r="V168" s="90">
        <f>IF(ISERROR(VLOOKUP($H168,#REF!,20,0)),,VLOOKUP($H168,#REF!,20,0))</f>
        <v>0</v>
      </c>
      <c r="W168" s="197">
        <f t="shared" si="107"/>
        <v>0</v>
      </c>
      <c r="X168">
        <f t="shared" si="111"/>
        <v>0</v>
      </c>
      <c r="Y168" s="241">
        <f t="shared" si="112"/>
        <v>0</v>
      </c>
    </row>
    <row r="169" spans="1:25" x14ac:dyDescent="0.3">
      <c r="A169" s="44">
        <v>13</v>
      </c>
      <c r="B169" s="44" t="str">
        <f t="shared" si="113"/>
        <v>4AF</v>
      </c>
      <c r="C169" s="44" t="str">
        <f t="shared" si="108"/>
        <v>4AF13</v>
      </c>
      <c r="D169" s="138"/>
      <c r="E169" s="72" t="str">
        <f>IF(IF(ISERROR(VLOOKUP(C169,#REF!,25,0)),"A",VLOOKUP(C169,#REF!,25,0))=0,"A",IF(ISERROR(VLOOKUP(C169,#REF!,25,0)),"A",VLOOKUP(C169,#REF!,25,0)))</f>
        <v>A</v>
      </c>
      <c r="F169" s="249" t="e">
        <f t="shared" si="109"/>
        <v>#NUM!</v>
      </c>
      <c r="G169" s="44">
        <f>IF(ISERROR(VLOOKUP($C169,#REF!,2,0)),0,VLOOKUP($C169,#REF!,2,0))</f>
        <v>0</v>
      </c>
      <c r="H169" s="249">
        <f t="shared" si="110"/>
        <v>0</v>
      </c>
      <c r="K169" s="44">
        <v>13</v>
      </c>
      <c r="L169" s="89">
        <f>IF(ISERROR(VLOOKUP(H169,#REF!,5,0)&amp;" "&amp;VLOOKUP(H169,#REF!,6,0)),,VLOOKUP(H169,#REF!,5,0)&amp;" "&amp;VLOOKUP(H169,#REF!,6,0))</f>
        <v>0</v>
      </c>
      <c r="M169" s="90">
        <f>IF(ISERROR(VLOOKUP(H169,#REF!,2,0)),,VLOOKUP(H169,#REF!,2,0))</f>
        <v>0</v>
      </c>
      <c r="N169" s="90">
        <f>IF(ISERROR(VLOOKUP(H169,#REF!,1,0)),,VLOOKUP(H169,#REF!,1,0))</f>
        <v>0</v>
      </c>
      <c r="O169" s="90" t="str">
        <f t="shared" si="106"/>
        <v>4AF</v>
      </c>
      <c r="P169" s="89" t="s">
        <v>152</v>
      </c>
      <c r="Q169" s="90">
        <f>IF(ISERROR(VLOOKUP(H169,#REF!,10,0)),,VLOOKUP(H169,#REF!,10,0))</f>
        <v>0</v>
      </c>
      <c r="R169" s="90">
        <f>IF(ISERROR(VLOOKUP($H169,#REF!,12,0)),,VLOOKUP($H169,#REF!,12,0))</f>
        <v>0</v>
      </c>
      <c r="S169" s="90">
        <f>IF(ISERROR(VLOOKUP($H169,#REF!,14,0)),,VLOOKUP($H169,#REF!,14,0))</f>
        <v>0</v>
      </c>
      <c r="T169" s="90">
        <f>IF(ISERROR(VLOOKUP($H169,#REF!,16,0)),,VLOOKUP($H169,#REF!,16,0))</f>
        <v>0</v>
      </c>
      <c r="U169" s="90">
        <f>IF(ISERROR(VLOOKUP($H169,#REF!,18,0)),,VLOOKUP($H169,#REF!,18,0))</f>
        <v>0</v>
      </c>
      <c r="V169" s="90">
        <f>IF(ISERROR(VLOOKUP($H169,#REF!,20,0)),,VLOOKUP($H169,#REF!,20,0))</f>
        <v>0</v>
      </c>
      <c r="W169" s="197">
        <f t="shared" si="107"/>
        <v>0</v>
      </c>
      <c r="X169">
        <f t="shared" si="111"/>
        <v>0</v>
      </c>
      <c r="Y169" s="241">
        <f t="shared" si="112"/>
        <v>0</v>
      </c>
    </row>
    <row r="170" spans="1:25" x14ac:dyDescent="0.3">
      <c r="A170" s="44">
        <v>14</v>
      </c>
      <c r="B170" s="44" t="str">
        <f t="shared" si="113"/>
        <v>4AF</v>
      </c>
      <c r="C170" s="44" t="str">
        <f t="shared" si="108"/>
        <v>4AF14</v>
      </c>
      <c r="D170" s="138"/>
      <c r="E170" s="72" t="str">
        <f>IF(IF(ISERROR(VLOOKUP(C170,#REF!,25,0)),"A",VLOOKUP(C170,#REF!,25,0))=0,"A",IF(ISERROR(VLOOKUP(C170,#REF!,25,0)),"A",VLOOKUP(C170,#REF!,25,0)))</f>
        <v>A</v>
      </c>
      <c r="F170" s="249" t="e">
        <f t="shared" si="109"/>
        <v>#NUM!</v>
      </c>
      <c r="G170" s="44">
        <f>IF(ISERROR(VLOOKUP($C170,#REF!,2,0)),0,VLOOKUP($C170,#REF!,2,0))</f>
        <v>0</v>
      </c>
      <c r="H170" s="249">
        <f t="shared" si="110"/>
        <v>0</v>
      </c>
      <c r="K170" s="44">
        <v>14</v>
      </c>
      <c r="L170" s="89">
        <f>IF(ISERROR(VLOOKUP(H170,#REF!,5,0)&amp;" "&amp;VLOOKUP(H170,#REF!,6,0)),,VLOOKUP(H170,#REF!,5,0)&amp;" "&amp;VLOOKUP(H170,#REF!,6,0))</f>
        <v>0</v>
      </c>
      <c r="M170" s="90">
        <f>IF(ISERROR(VLOOKUP(H170,#REF!,2,0)),,VLOOKUP(H170,#REF!,2,0))</f>
        <v>0</v>
      </c>
      <c r="N170" s="90">
        <f>IF(ISERROR(VLOOKUP(H170,#REF!,1,0)),,VLOOKUP(H170,#REF!,1,0))</f>
        <v>0</v>
      </c>
      <c r="O170" s="90" t="str">
        <f t="shared" si="106"/>
        <v>4AF</v>
      </c>
      <c r="P170" s="89" t="s">
        <v>152</v>
      </c>
      <c r="Q170" s="90">
        <f>IF(ISERROR(VLOOKUP(H170,#REF!,10,0)),,VLOOKUP(H170,#REF!,10,0))</f>
        <v>0</v>
      </c>
      <c r="R170" s="90">
        <f>IF(ISERROR(VLOOKUP($H170,#REF!,12,0)),,VLOOKUP($H170,#REF!,12,0))</f>
        <v>0</v>
      </c>
      <c r="S170" s="90">
        <f>IF(ISERROR(VLOOKUP($H170,#REF!,14,0)),,VLOOKUP($H170,#REF!,14,0))</f>
        <v>0</v>
      </c>
      <c r="T170" s="90">
        <f>IF(ISERROR(VLOOKUP($H170,#REF!,16,0)),,VLOOKUP($H170,#REF!,16,0))</f>
        <v>0</v>
      </c>
      <c r="U170" s="90">
        <f>IF(ISERROR(VLOOKUP($H170,#REF!,18,0)),,VLOOKUP($H170,#REF!,18,0))</f>
        <v>0</v>
      </c>
      <c r="V170" s="90">
        <f>IF(ISERROR(VLOOKUP($H170,#REF!,20,0)),,VLOOKUP($H170,#REF!,20,0))</f>
        <v>0</v>
      </c>
      <c r="W170" s="197">
        <f t="shared" si="107"/>
        <v>0</v>
      </c>
      <c r="X170">
        <f t="shared" si="111"/>
        <v>0</v>
      </c>
      <c r="Y170" s="241">
        <f t="shared" si="112"/>
        <v>0</v>
      </c>
    </row>
    <row r="171" spans="1:25" x14ac:dyDescent="0.3">
      <c r="A171" s="249">
        <v>15</v>
      </c>
      <c r="B171" s="44" t="str">
        <f t="shared" si="113"/>
        <v>4AF</v>
      </c>
      <c r="C171" s="44" t="str">
        <f t="shared" si="108"/>
        <v>4AF15</v>
      </c>
      <c r="D171" s="138"/>
      <c r="E171" s="72" t="str">
        <f>IF(IF(ISERROR(VLOOKUP(C171,#REF!,25,0)),"A",VLOOKUP(C171,#REF!,25,0))=0,"A",IF(ISERROR(VLOOKUP(C171,#REF!,25,0)),"A",VLOOKUP(C171,#REF!,25,0)))</f>
        <v>A</v>
      </c>
      <c r="F171" s="249" t="e">
        <f t="shared" si="109"/>
        <v>#NUM!</v>
      </c>
      <c r="G171" s="44">
        <f>IF(ISERROR(VLOOKUP($C171,#REF!,2,0)),0,VLOOKUP($C171,#REF!,2,0))</f>
        <v>0</v>
      </c>
      <c r="H171" s="249">
        <f t="shared" si="110"/>
        <v>0</v>
      </c>
      <c r="K171" s="44">
        <v>15</v>
      </c>
      <c r="L171" s="89">
        <f>IF(ISERROR(VLOOKUP(H171,#REF!,5,0)&amp;" "&amp;VLOOKUP(H171,#REF!,6,0)),,VLOOKUP(H171,#REF!,5,0)&amp;" "&amp;VLOOKUP(H171,#REF!,6,0))</f>
        <v>0</v>
      </c>
      <c r="M171" s="90">
        <f>IF(ISERROR(VLOOKUP(H171,#REF!,2,0)),,VLOOKUP(H171,#REF!,2,0))</f>
        <v>0</v>
      </c>
      <c r="N171" s="90">
        <f>IF(ISERROR(VLOOKUP(H171,#REF!,1,0)),,VLOOKUP(H171,#REF!,1,0))</f>
        <v>0</v>
      </c>
      <c r="O171" s="90" t="str">
        <f t="shared" si="106"/>
        <v>4AF</v>
      </c>
      <c r="P171" s="89" t="s">
        <v>152</v>
      </c>
      <c r="Q171" s="90">
        <f>IF(ISERROR(VLOOKUP(H171,#REF!,10,0)),,VLOOKUP(H171,#REF!,10,0))</f>
        <v>0</v>
      </c>
      <c r="R171" s="90">
        <f>IF(ISERROR(VLOOKUP($H171,#REF!,12,0)),,VLOOKUP($H171,#REF!,12,0))</f>
        <v>0</v>
      </c>
      <c r="S171" s="90">
        <f>IF(ISERROR(VLOOKUP($H171,#REF!,14,0)),,VLOOKUP($H171,#REF!,14,0))</f>
        <v>0</v>
      </c>
      <c r="T171" s="90">
        <f>IF(ISERROR(VLOOKUP($H171,#REF!,16,0)),,VLOOKUP($H171,#REF!,16,0))</f>
        <v>0</v>
      </c>
      <c r="U171" s="90">
        <f>IF(ISERROR(VLOOKUP($H171,#REF!,18,0)),,VLOOKUP($H171,#REF!,18,0))</f>
        <v>0</v>
      </c>
      <c r="V171" s="90">
        <f>IF(ISERROR(VLOOKUP($H171,#REF!,20,0)),,VLOOKUP($H171,#REF!,20,0))</f>
        <v>0</v>
      </c>
      <c r="W171" s="197">
        <f t="shared" si="107"/>
        <v>0</v>
      </c>
      <c r="X171">
        <f t="shared" si="111"/>
        <v>0</v>
      </c>
      <c r="Y171" s="241">
        <f t="shared" si="112"/>
        <v>0</v>
      </c>
    </row>
    <row r="172" spans="1:25" s="241" customFormat="1" x14ac:dyDescent="0.3">
      <c r="A172" s="249">
        <v>16</v>
      </c>
      <c r="B172" s="249" t="str">
        <f t="shared" si="113"/>
        <v>4AF</v>
      </c>
      <c r="C172" s="249" t="str">
        <f t="shared" ref="C172:C173" si="114">B172&amp;A172</f>
        <v>4AF16</v>
      </c>
      <c r="D172" s="138"/>
      <c r="E172" s="72" t="str">
        <f>IF(IF(ISERROR(VLOOKUP(C172,#REF!,25,0)),"A",VLOOKUP(C172,#REF!,25,0))=0,"A",IF(ISERROR(VLOOKUP(C172,#REF!,25,0)),"A",VLOOKUP(C172,#REF!,25,0)))</f>
        <v>A</v>
      </c>
      <c r="F172" s="249" t="e">
        <f t="shared" si="109"/>
        <v>#NUM!</v>
      </c>
      <c r="G172" s="249">
        <f>IF(ISERROR(VLOOKUP($C172,#REF!,2,0)),0,VLOOKUP($C172,#REF!,2,0))</f>
        <v>0</v>
      </c>
      <c r="H172" s="249">
        <f t="shared" si="110"/>
        <v>0</v>
      </c>
      <c r="K172" s="249">
        <v>15</v>
      </c>
      <c r="L172" s="89">
        <f>IF(ISERROR(VLOOKUP(H172,#REF!,5,0)&amp;" "&amp;VLOOKUP(H172,#REF!,6,0)),,VLOOKUP(H172,#REF!,5,0)&amp;" "&amp;VLOOKUP(H172,#REF!,6,0))</f>
        <v>0</v>
      </c>
      <c r="M172" s="90">
        <f>IF(ISERROR(VLOOKUP(H172,#REF!,2,0)),,VLOOKUP(H172,#REF!,2,0))</f>
        <v>0</v>
      </c>
      <c r="N172" s="90">
        <f>IF(ISERROR(VLOOKUP(H172,#REF!,1,0)),,VLOOKUP(H172,#REF!,1,0))</f>
        <v>0</v>
      </c>
      <c r="O172" s="90" t="str">
        <f t="shared" ref="O172:O173" si="115">B172</f>
        <v>4AF</v>
      </c>
      <c r="P172" s="89" t="s">
        <v>152</v>
      </c>
      <c r="Q172" s="90">
        <f>IF(ISERROR(VLOOKUP(H172,#REF!,10,0)),,VLOOKUP(H172,#REF!,10,0))</f>
        <v>0</v>
      </c>
      <c r="R172" s="90">
        <f>IF(ISERROR(VLOOKUP($H172,#REF!,12,0)),,VLOOKUP($H172,#REF!,12,0))</f>
        <v>0</v>
      </c>
      <c r="S172" s="90">
        <f>IF(ISERROR(VLOOKUP($H172,#REF!,14,0)),,VLOOKUP($H172,#REF!,14,0))</f>
        <v>0</v>
      </c>
      <c r="T172" s="90">
        <f>IF(ISERROR(VLOOKUP($H172,#REF!,16,0)),,VLOOKUP($H172,#REF!,16,0))</f>
        <v>0</v>
      </c>
      <c r="U172" s="90">
        <f>IF(ISERROR(VLOOKUP($H172,#REF!,18,0)),,VLOOKUP($H172,#REF!,18,0))</f>
        <v>0</v>
      </c>
      <c r="V172" s="90">
        <f>IF(ISERROR(VLOOKUP($H172,#REF!,20,0)),,VLOOKUP($H172,#REF!,20,0))</f>
        <v>0</v>
      </c>
      <c r="W172" s="197">
        <f t="shared" ref="W172:W173" si="116">SUBTOTAL(9,Q172:V172)</f>
        <v>0</v>
      </c>
      <c r="X172" s="241">
        <f t="shared" ref="X172:X173" si="117">IF(E172="A",0,COUNTIF($E$157:$E$171,E172))</f>
        <v>0</v>
      </c>
      <c r="Y172" s="241">
        <f t="shared" si="112"/>
        <v>0</v>
      </c>
    </row>
    <row r="173" spans="1:25" s="241" customFormat="1" x14ac:dyDescent="0.3">
      <c r="A173" s="249">
        <v>17</v>
      </c>
      <c r="B173" s="249" t="str">
        <f t="shared" si="113"/>
        <v>4AF</v>
      </c>
      <c r="C173" s="249" t="str">
        <f t="shared" si="114"/>
        <v>4AF17</v>
      </c>
      <c r="D173" s="138"/>
      <c r="E173" s="72" t="str">
        <f>IF(IF(ISERROR(VLOOKUP(C173,#REF!,25,0)),"A",VLOOKUP(C173,#REF!,25,0))=0,"A",IF(ISERROR(VLOOKUP(C173,#REF!,25,0)),"A",VLOOKUP(C173,#REF!,25,0)))</f>
        <v>A</v>
      </c>
      <c r="F173" s="249" t="e">
        <f t="shared" si="109"/>
        <v>#NUM!</v>
      </c>
      <c r="G173" s="249">
        <f>IF(ISERROR(VLOOKUP($C173,#REF!,2,0)),0,VLOOKUP($C173,#REF!,2,0))</f>
        <v>0</v>
      </c>
      <c r="H173" s="249">
        <f t="shared" si="110"/>
        <v>0</v>
      </c>
      <c r="K173" s="249">
        <v>15</v>
      </c>
      <c r="L173" s="89">
        <f>IF(ISERROR(VLOOKUP(H173,#REF!,5,0)&amp;" "&amp;VLOOKUP(H173,#REF!,6,0)),,VLOOKUP(H173,#REF!,5,0)&amp;" "&amp;VLOOKUP(H173,#REF!,6,0))</f>
        <v>0</v>
      </c>
      <c r="M173" s="90">
        <f>IF(ISERROR(VLOOKUP(H173,#REF!,2,0)),,VLOOKUP(H173,#REF!,2,0))</f>
        <v>0</v>
      </c>
      <c r="N173" s="90">
        <f>IF(ISERROR(VLOOKUP(H173,#REF!,1,0)),,VLOOKUP(H173,#REF!,1,0))</f>
        <v>0</v>
      </c>
      <c r="O173" s="90" t="str">
        <f t="shared" si="115"/>
        <v>4AF</v>
      </c>
      <c r="P173" s="89" t="s">
        <v>152</v>
      </c>
      <c r="Q173" s="90">
        <f>IF(ISERROR(VLOOKUP(H173,#REF!,10,0)),,VLOOKUP(H173,#REF!,10,0))</f>
        <v>0</v>
      </c>
      <c r="R173" s="90">
        <f>IF(ISERROR(VLOOKUP($H173,#REF!,12,0)),,VLOOKUP($H173,#REF!,12,0))</f>
        <v>0</v>
      </c>
      <c r="S173" s="90">
        <f>IF(ISERROR(VLOOKUP($H173,#REF!,14,0)),,VLOOKUP($H173,#REF!,14,0))</f>
        <v>0</v>
      </c>
      <c r="T173" s="90">
        <f>IF(ISERROR(VLOOKUP($H173,#REF!,16,0)),,VLOOKUP($H173,#REF!,16,0))</f>
        <v>0</v>
      </c>
      <c r="U173" s="90">
        <f>IF(ISERROR(VLOOKUP($H173,#REF!,18,0)),,VLOOKUP($H173,#REF!,18,0))</f>
        <v>0</v>
      </c>
      <c r="V173" s="90">
        <f>IF(ISERROR(VLOOKUP($H173,#REF!,20,0)),,VLOOKUP($H173,#REF!,20,0))</f>
        <v>0</v>
      </c>
      <c r="W173" s="197">
        <f t="shared" si="116"/>
        <v>0</v>
      </c>
      <c r="X173" s="241">
        <f t="shared" si="117"/>
        <v>0</v>
      </c>
      <c r="Y173" s="241">
        <f t="shared" si="112"/>
        <v>0</v>
      </c>
    </row>
    <row r="174" spans="1:25" s="241" customFormat="1" ht="15" thickBot="1" x14ac:dyDescent="0.35">
      <c r="A174" s="249">
        <v>18</v>
      </c>
      <c r="B174" s="249" t="str">
        <f t="shared" si="113"/>
        <v>4AF</v>
      </c>
      <c r="C174" s="249" t="str">
        <f t="shared" ref="C174" si="118">B174&amp;A174</f>
        <v>4AF18</v>
      </c>
      <c r="D174" s="138"/>
      <c r="E174" s="72" t="str">
        <f>IF(IF(ISERROR(VLOOKUP(C174,#REF!,25,0)),"A",VLOOKUP(C174,#REF!,25,0))=0,"A",IF(ISERROR(VLOOKUP(C174,#REF!,25,0)),"A",VLOOKUP(C174,#REF!,25,0)))</f>
        <v>A</v>
      </c>
      <c r="F174" s="249" t="e">
        <f t="shared" si="109"/>
        <v>#NUM!</v>
      </c>
      <c r="G174" s="249">
        <f>IF(ISERROR(VLOOKUP($C174,#REF!,2,0)),0,VLOOKUP($C174,#REF!,2,0))</f>
        <v>0</v>
      </c>
      <c r="H174" s="249">
        <f t="shared" si="110"/>
        <v>0</v>
      </c>
      <c r="K174" s="249">
        <v>15</v>
      </c>
      <c r="L174" s="89">
        <f>IF(ISERROR(VLOOKUP(H174,#REF!,5,0)&amp;" "&amp;VLOOKUP(H174,#REF!,6,0)),,VLOOKUP(H174,#REF!,5,0)&amp;" "&amp;VLOOKUP(H174,#REF!,6,0))</f>
        <v>0</v>
      </c>
      <c r="M174" s="90">
        <f>IF(ISERROR(VLOOKUP(H174,#REF!,2,0)),,VLOOKUP(H174,#REF!,2,0))</f>
        <v>0</v>
      </c>
      <c r="N174" s="90">
        <f>IF(ISERROR(VLOOKUP(H174,#REF!,1,0)),,VLOOKUP(H174,#REF!,1,0))</f>
        <v>0</v>
      </c>
      <c r="O174" s="90" t="str">
        <f t="shared" ref="O174" si="119">B174</f>
        <v>4AF</v>
      </c>
      <c r="P174" s="89" t="s">
        <v>152</v>
      </c>
      <c r="Q174" s="90">
        <f>IF(ISERROR(VLOOKUP(H174,#REF!,10,0)),,VLOOKUP(H174,#REF!,10,0))</f>
        <v>0</v>
      </c>
      <c r="R174" s="90">
        <f>IF(ISERROR(VLOOKUP($H174,#REF!,12,0)),,VLOOKUP($H174,#REF!,12,0))</f>
        <v>0</v>
      </c>
      <c r="S174" s="90">
        <f>IF(ISERROR(VLOOKUP($H174,#REF!,14,0)),,VLOOKUP($H174,#REF!,14,0))</f>
        <v>0</v>
      </c>
      <c r="T174" s="90">
        <f>IF(ISERROR(VLOOKUP($H174,#REF!,16,0)),,VLOOKUP($H174,#REF!,16,0))</f>
        <v>0</v>
      </c>
      <c r="U174" s="90">
        <f>IF(ISERROR(VLOOKUP($H174,#REF!,18,0)),,VLOOKUP($H174,#REF!,18,0))</f>
        <v>0</v>
      </c>
      <c r="V174" s="90">
        <f>IF(ISERROR(VLOOKUP($H174,#REF!,20,0)),,VLOOKUP($H174,#REF!,20,0))</f>
        <v>0</v>
      </c>
      <c r="W174" s="197">
        <f t="shared" ref="W174" si="120">SUBTOTAL(9,Q174:V174)</f>
        <v>0</v>
      </c>
      <c r="X174" s="241">
        <f t="shared" ref="X174" si="121">IF(E174="A",0,COUNTIF($E$157:$E$171,E174))</f>
        <v>0</v>
      </c>
      <c r="Y174" s="241">
        <f t="shared" si="112"/>
        <v>0</v>
      </c>
    </row>
    <row r="175" spans="1:25" ht="29.4" thickBot="1" x14ac:dyDescent="0.35">
      <c r="E175" s="102" t="s">
        <v>126</v>
      </c>
      <c r="F175" s="137" t="s">
        <v>167</v>
      </c>
      <c r="G175" s="102" t="s">
        <v>33</v>
      </c>
      <c r="H175" s="137" t="s">
        <v>166</v>
      </c>
      <c r="K175" s="50" t="s">
        <v>137</v>
      </c>
      <c r="L175" s="51" t="s">
        <v>138</v>
      </c>
      <c r="M175" s="52" t="s">
        <v>139</v>
      </c>
      <c r="N175" s="52" t="s">
        <v>140</v>
      </c>
      <c r="O175" s="52" t="s">
        <v>35</v>
      </c>
      <c r="P175" s="53" t="s">
        <v>141</v>
      </c>
      <c r="Q175" s="55">
        <v>1</v>
      </c>
      <c r="R175" s="55">
        <v>2</v>
      </c>
      <c r="S175" s="55">
        <v>3</v>
      </c>
      <c r="T175" s="55">
        <v>4</v>
      </c>
      <c r="U175" s="55">
        <v>5</v>
      </c>
      <c r="V175" s="93">
        <v>6</v>
      </c>
    </row>
    <row r="176" spans="1:25" x14ac:dyDescent="0.3">
      <c r="A176">
        <v>1</v>
      </c>
      <c r="B176" t="s">
        <v>0</v>
      </c>
      <c r="C176" t="str">
        <f t="shared" ref="C176:C190" si="122">B176&amp;A176</f>
        <v>4BF1</v>
      </c>
      <c r="E176" s="72" t="str">
        <f>IF(IF(ISERROR(VLOOKUP(C176,#REF!,25,0)),"A",VLOOKUP(C176,#REF!,25,0))=0,"A",IF(ISERROR(VLOOKUP(C176,#REF!,25,0)),"A",VLOOKUP(C176,#REF!,25,0)))</f>
        <v>A</v>
      </c>
      <c r="F176" s="44" t="e">
        <f>LARGE(E176:E190,A176)</f>
        <v>#NUM!</v>
      </c>
      <c r="G176" s="44">
        <f>IF(ISERROR(VLOOKUP($C176,#REF!,2,0)),0,VLOOKUP($C176,#REF!,2,0))</f>
        <v>0</v>
      </c>
      <c r="H176" s="44">
        <f>IF(ISERROR(VLOOKUP(F176,E176:G190,3,0)),0,VLOOKUP(F176,E176:G190,3,0))</f>
        <v>0</v>
      </c>
      <c r="K176" s="44">
        <v>1</v>
      </c>
      <c r="L176" s="89">
        <f>IF(ISERROR(VLOOKUP(H176,#REF!,5,0)&amp;" "&amp;VLOOKUP(H176,#REF!,6,0)),,VLOOKUP(H176,#REF!,5,0)&amp;" "&amp;VLOOKUP(H176,#REF!,6,0))</f>
        <v>0</v>
      </c>
      <c r="M176" s="90">
        <f>IF(ISERROR(VLOOKUP(H176,#REF!,2,0)),,VLOOKUP(H176,#REF!,2,0))</f>
        <v>0</v>
      </c>
      <c r="N176" s="90">
        <f>IF(ISERROR(VLOOKUP(H176,#REF!,1,0)),,VLOOKUP(H176,#REF!,1,0))</f>
        <v>0</v>
      </c>
      <c r="O176" s="90" t="str">
        <f t="shared" ref="O176:O190" si="123">B176</f>
        <v>4BF</v>
      </c>
      <c r="P176" s="89" t="s">
        <v>152</v>
      </c>
      <c r="Q176" s="90">
        <f>IF(ISERROR(VLOOKUP(H176,#REF!,10,0)),,VLOOKUP(H176,#REF!,10,0))</f>
        <v>0</v>
      </c>
      <c r="R176" s="90">
        <f>IF(ISERROR(VLOOKUP($H176,#REF!,12,0)),,VLOOKUP($H176,#REF!,12,0))</f>
        <v>0</v>
      </c>
      <c r="S176" s="90">
        <f>IF(ISERROR(VLOOKUP($H176,#REF!,14,0)),,VLOOKUP($H176,#REF!,14,0))</f>
        <v>0</v>
      </c>
      <c r="T176" s="90">
        <f>IF(ISERROR(VLOOKUP($H176,#REF!,16,0)),,VLOOKUP($H176,#REF!,16,0))</f>
        <v>0</v>
      </c>
      <c r="U176" s="90">
        <f>IF(ISERROR(VLOOKUP($H176,#REF!,18,0)),,VLOOKUP($H176,#REF!,18,0))</f>
        <v>0</v>
      </c>
      <c r="V176" s="90">
        <f>IF(ISERROR(VLOOKUP($H176,#REF!,20,0)),,VLOOKUP($H176,#REF!,20,0))</f>
        <v>0</v>
      </c>
      <c r="W176" s="197">
        <f t="shared" ref="W176:W190" si="124">SUBTOTAL(9,Q176:V176)</f>
        <v>0</v>
      </c>
      <c r="X176">
        <f t="shared" ref="X176:X190" si="125">IF(E176="A",0,COUNTIF($E$176:$E$190,E176))</f>
        <v>0</v>
      </c>
    </row>
    <row r="177" spans="1:24" x14ac:dyDescent="0.3">
      <c r="A177">
        <v>2</v>
      </c>
      <c r="B177" t="str">
        <f>B176</f>
        <v>4BF</v>
      </c>
      <c r="C177" t="str">
        <f t="shared" si="122"/>
        <v>4BF2</v>
      </c>
      <c r="E177" s="72" t="str">
        <f>IF(IF(ISERROR(VLOOKUP(C177,#REF!,25,0)),"A",VLOOKUP(C177,#REF!,25,0))=0,"A",IF(ISERROR(VLOOKUP(C177,#REF!,25,0)),"A",VLOOKUP(C177,#REF!,25,0)))</f>
        <v>A</v>
      </c>
      <c r="F177" s="44" t="e">
        <f>LARGE(E176:E190,A177)</f>
        <v>#NUM!</v>
      </c>
      <c r="G177" s="44">
        <f>IF(ISERROR(VLOOKUP($C177,#REF!,2,0)),0,VLOOKUP($C177,#REF!,2,0))</f>
        <v>0</v>
      </c>
      <c r="H177" s="44">
        <f>IF(ISERROR(VLOOKUP(F177,E176:G190,3,0)),0,VLOOKUP(F177,E176:G190,3,0))</f>
        <v>0</v>
      </c>
      <c r="K177" s="44">
        <v>2</v>
      </c>
      <c r="L177" s="89">
        <f>IF(ISERROR(VLOOKUP(H177,#REF!,5,0)&amp;" "&amp;VLOOKUP(H177,#REF!,6,0)),,VLOOKUP(H177,#REF!,5,0)&amp;" "&amp;VLOOKUP(H177,#REF!,6,0))</f>
        <v>0</v>
      </c>
      <c r="M177" s="90">
        <f>IF(ISERROR(VLOOKUP(H177,#REF!,2,0)),,VLOOKUP(H177,#REF!,2,0))</f>
        <v>0</v>
      </c>
      <c r="N177" s="90">
        <f>IF(ISERROR(VLOOKUP(H177,#REF!,1,0)),,VLOOKUP(H177,#REF!,1,0))</f>
        <v>0</v>
      </c>
      <c r="O177" s="90" t="str">
        <f t="shared" si="123"/>
        <v>4BF</v>
      </c>
      <c r="P177" s="89" t="s">
        <v>152</v>
      </c>
      <c r="Q177" s="90">
        <f>IF(ISERROR(VLOOKUP(H177,#REF!,10,0)),,VLOOKUP(H177,#REF!,10,0))</f>
        <v>0</v>
      </c>
      <c r="R177" s="90">
        <f>IF(ISERROR(VLOOKUP($H177,#REF!,12,0)),,VLOOKUP($H177,#REF!,12,0))</f>
        <v>0</v>
      </c>
      <c r="S177" s="90">
        <f>IF(ISERROR(VLOOKUP($H177,#REF!,14,0)),,VLOOKUP($H177,#REF!,14,0))</f>
        <v>0</v>
      </c>
      <c r="T177" s="90">
        <f>IF(ISERROR(VLOOKUP($H177,#REF!,16,0)),,VLOOKUP($H177,#REF!,16,0))</f>
        <v>0</v>
      </c>
      <c r="U177" s="90">
        <f>IF(ISERROR(VLOOKUP($H177,#REF!,18,0)),,VLOOKUP($H177,#REF!,18,0))</f>
        <v>0</v>
      </c>
      <c r="V177" s="90">
        <f>IF(ISERROR(VLOOKUP($H177,#REF!,20,0)),,VLOOKUP($H177,#REF!,20,0))</f>
        <v>0</v>
      </c>
      <c r="W177" s="197">
        <f t="shared" si="124"/>
        <v>0</v>
      </c>
      <c r="X177">
        <f t="shared" si="125"/>
        <v>0</v>
      </c>
    </row>
    <row r="178" spans="1:24" x14ac:dyDescent="0.3">
      <c r="A178">
        <v>3</v>
      </c>
      <c r="B178" t="str">
        <f t="shared" ref="B178:B190" si="126">B177</f>
        <v>4BF</v>
      </c>
      <c r="C178" t="str">
        <f t="shared" si="122"/>
        <v>4BF3</v>
      </c>
      <c r="E178" s="72" t="str">
        <f>IF(IF(ISERROR(VLOOKUP(C178,#REF!,25,0)),"A",VLOOKUP(C178,#REF!,25,0))=0,"A",IF(ISERROR(VLOOKUP(C178,#REF!,25,0)),"A",VLOOKUP(C178,#REF!,25,0)))</f>
        <v>A</v>
      </c>
      <c r="F178" s="44" t="e">
        <f>LARGE(E176:E190,A178)</f>
        <v>#NUM!</v>
      </c>
      <c r="G178" s="44">
        <f>IF(ISERROR(VLOOKUP($C178,#REF!,2,0)),0,VLOOKUP($C178,#REF!,2,0))</f>
        <v>0</v>
      </c>
      <c r="H178" s="44">
        <f>IF(ISERROR(VLOOKUP(F178,E176:G190,3,0)),0,VLOOKUP(F178,E176:G190,3,0))</f>
        <v>0</v>
      </c>
      <c r="K178" s="44">
        <v>3</v>
      </c>
      <c r="L178" s="89">
        <f>IF(ISERROR(VLOOKUP(H178,#REF!,5,0)&amp;" "&amp;VLOOKUP(H178,#REF!,6,0)),,VLOOKUP(H178,#REF!,5,0)&amp;" "&amp;VLOOKUP(H178,#REF!,6,0))</f>
        <v>0</v>
      </c>
      <c r="M178" s="90">
        <f>IF(ISERROR(VLOOKUP(H178,#REF!,2,0)),,VLOOKUP(H178,#REF!,2,0))</f>
        <v>0</v>
      </c>
      <c r="N178" s="90">
        <f>IF(ISERROR(VLOOKUP(H178,#REF!,1,0)),,VLOOKUP(H178,#REF!,1,0))</f>
        <v>0</v>
      </c>
      <c r="O178" s="90" t="str">
        <f t="shared" si="123"/>
        <v>4BF</v>
      </c>
      <c r="P178" s="89" t="s">
        <v>152</v>
      </c>
      <c r="Q178" s="90">
        <f>IF(ISERROR(VLOOKUP(H178,#REF!,10,0)),,VLOOKUP(H178,#REF!,10,0))</f>
        <v>0</v>
      </c>
      <c r="R178" s="90">
        <f>IF(ISERROR(VLOOKUP($H178,#REF!,12,0)),,VLOOKUP($H178,#REF!,12,0))</f>
        <v>0</v>
      </c>
      <c r="S178" s="90">
        <f>IF(ISERROR(VLOOKUP($H178,#REF!,14,0)),,VLOOKUP($H178,#REF!,14,0))</f>
        <v>0</v>
      </c>
      <c r="T178" s="90">
        <f>IF(ISERROR(VLOOKUP($H178,#REF!,16,0)),,VLOOKUP($H178,#REF!,16,0))</f>
        <v>0</v>
      </c>
      <c r="U178" s="90">
        <f>IF(ISERROR(VLOOKUP($H178,#REF!,18,0)),,VLOOKUP($H178,#REF!,18,0))</f>
        <v>0</v>
      </c>
      <c r="V178" s="90">
        <f>IF(ISERROR(VLOOKUP($H178,#REF!,20,0)),,VLOOKUP($H178,#REF!,20,0))</f>
        <v>0</v>
      </c>
      <c r="W178" s="197">
        <f t="shared" si="124"/>
        <v>0</v>
      </c>
      <c r="X178">
        <f t="shared" si="125"/>
        <v>0</v>
      </c>
    </row>
    <row r="179" spans="1:24" x14ac:dyDescent="0.3">
      <c r="A179">
        <v>4</v>
      </c>
      <c r="B179" t="str">
        <f t="shared" si="126"/>
        <v>4BF</v>
      </c>
      <c r="C179" t="str">
        <f t="shared" si="122"/>
        <v>4BF4</v>
      </c>
      <c r="E179" s="72" t="str">
        <f>IF(IF(ISERROR(VLOOKUP(C179,#REF!,25,0)),"A",VLOOKUP(C179,#REF!,25,0))=0,"A",IF(ISERROR(VLOOKUP(C179,#REF!,25,0)),"A",VLOOKUP(C179,#REF!,25,0)))</f>
        <v>A</v>
      </c>
      <c r="F179" s="44" t="e">
        <f>LARGE(E176:E190,A179)</f>
        <v>#NUM!</v>
      </c>
      <c r="G179" s="44">
        <f>IF(ISERROR(VLOOKUP($C179,#REF!,2,0)),0,VLOOKUP($C179,#REF!,2,0))</f>
        <v>0</v>
      </c>
      <c r="H179" s="44">
        <f>IF(ISERROR(VLOOKUP(F179,E176:G190,3,0)),0,VLOOKUP(F179,E176:G190,3,0))</f>
        <v>0</v>
      </c>
      <c r="K179" s="44">
        <v>4</v>
      </c>
      <c r="L179" s="89">
        <f>IF(ISERROR(VLOOKUP(H179,#REF!,5,0)&amp;" "&amp;VLOOKUP(H179,#REF!,6,0)),,VLOOKUP(H179,#REF!,5,0)&amp;" "&amp;VLOOKUP(H179,#REF!,6,0))</f>
        <v>0</v>
      </c>
      <c r="M179" s="90">
        <f>IF(ISERROR(VLOOKUP(H179,#REF!,2,0)),,VLOOKUP(H179,#REF!,2,0))</f>
        <v>0</v>
      </c>
      <c r="N179" s="90">
        <f>IF(ISERROR(VLOOKUP(H179,#REF!,1,0)),,VLOOKUP(H179,#REF!,1,0))</f>
        <v>0</v>
      </c>
      <c r="O179" s="90" t="str">
        <f t="shared" si="123"/>
        <v>4BF</v>
      </c>
      <c r="P179" s="89" t="s">
        <v>152</v>
      </c>
      <c r="Q179" s="90">
        <f>IF(ISERROR(VLOOKUP(H179,#REF!,10,0)),,VLOOKUP(H179,#REF!,10,0))</f>
        <v>0</v>
      </c>
      <c r="R179" s="90">
        <f>IF(ISERROR(VLOOKUP($H179,#REF!,12,0)),,VLOOKUP($H179,#REF!,12,0))</f>
        <v>0</v>
      </c>
      <c r="S179" s="90">
        <f>IF(ISERROR(VLOOKUP($H179,#REF!,14,0)),,VLOOKUP($H179,#REF!,14,0))</f>
        <v>0</v>
      </c>
      <c r="T179" s="90">
        <f>IF(ISERROR(VLOOKUP($H179,#REF!,16,0)),,VLOOKUP($H179,#REF!,16,0))</f>
        <v>0</v>
      </c>
      <c r="U179" s="90">
        <f>IF(ISERROR(VLOOKUP($H179,#REF!,18,0)),,VLOOKUP($H179,#REF!,18,0))</f>
        <v>0</v>
      </c>
      <c r="V179" s="90">
        <f>IF(ISERROR(VLOOKUP($H179,#REF!,20,0)),,VLOOKUP($H179,#REF!,20,0))</f>
        <v>0</v>
      </c>
      <c r="W179" s="197">
        <f t="shared" si="124"/>
        <v>0</v>
      </c>
      <c r="X179">
        <f t="shared" si="125"/>
        <v>0</v>
      </c>
    </row>
    <row r="180" spans="1:24" x14ac:dyDescent="0.3">
      <c r="A180">
        <v>5</v>
      </c>
      <c r="B180" t="str">
        <f t="shared" si="126"/>
        <v>4BF</v>
      </c>
      <c r="C180" t="str">
        <f t="shared" si="122"/>
        <v>4BF5</v>
      </c>
      <c r="E180" s="72" t="str">
        <f>IF(IF(ISERROR(VLOOKUP(C180,#REF!,25,0)),"A",VLOOKUP(C180,#REF!,25,0))=0,"A",IF(ISERROR(VLOOKUP(C180,#REF!,25,0)),"A",VLOOKUP(C180,#REF!,25,0)))</f>
        <v>A</v>
      </c>
      <c r="F180" s="44" t="e">
        <f>LARGE(E176:E190,A180)</f>
        <v>#NUM!</v>
      </c>
      <c r="G180" s="44">
        <f>IF(ISERROR(VLOOKUP($C180,#REF!,2,0)),0,VLOOKUP($C180,#REF!,2,0))</f>
        <v>0</v>
      </c>
      <c r="H180" s="44">
        <f>IF(ISERROR(VLOOKUP(F180,E176:G190,3,0)),0,VLOOKUP(F180,E176:G190,3,0))</f>
        <v>0</v>
      </c>
      <c r="K180" s="44">
        <v>5</v>
      </c>
      <c r="L180" s="89">
        <f>IF(ISERROR(VLOOKUP(H180,#REF!,5,0)&amp;" "&amp;VLOOKUP(H180,#REF!,6,0)),,VLOOKUP(H180,#REF!,5,0)&amp;" "&amp;VLOOKUP(H180,#REF!,6,0))</f>
        <v>0</v>
      </c>
      <c r="M180" s="90">
        <f>IF(ISERROR(VLOOKUP(H180,#REF!,2,0)),,VLOOKUP(H180,#REF!,2,0))</f>
        <v>0</v>
      </c>
      <c r="N180" s="90">
        <f>IF(ISERROR(VLOOKUP(H180,#REF!,1,0)),,VLOOKUP(H180,#REF!,1,0))</f>
        <v>0</v>
      </c>
      <c r="O180" s="90" t="str">
        <f t="shared" si="123"/>
        <v>4BF</v>
      </c>
      <c r="P180" s="89" t="s">
        <v>152</v>
      </c>
      <c r="Q180" s="90">
        <f>IF(ISERROR(VLOOKUP(H180,#REF!,10,0)),,VLOOKUP(H180,#REF!,10,0))</f>
        <v>0</v>
      </c>
      <c r="R180" s="90">
        <f>IF(ISERROR(VLOOKUP($H180,#REF!,12,0)),,VLOOKUP($H180,#REF!,12,0))</f>
        <v>0</v>
      </c>
      <c r="S180" s="90">
        <f>IF(ISERROR(VLOOKUP($H180,#REF!,14,0)),,VLOOKUP($H180,#REF!,14,0))</f>
        <v>0</v>
      </c>
      <c r="T180" s="90">
        <f>IF(ISERROR(VLOOKUP($H180,#REF!,16,0)),,VLOOKUP($H180,#REF!,16,0))</f>
        <v>0</v>
      </c>
      <c r="U180" s="90">
        <f>IF(ISERROR(VLOOKUP($H180,#REF!,18,0)),,VLOOKUP($H180,#REF!,18,0))</f>
        <v>0</v>
      </c>
      <c r="V180" s="90">
        <f>IF(ISERROR(VLOOKUP($H180,#REF!,20,0)),,VLOOKUP($H180,#REF!,20,0))</f>
        <v>0</v>
      </c>
      <c r="W180" s="197">
        <f t="shared" si="124"/>
        <v>0</v>
      </c>
      <c r="X180">
        <f t="shared" si="125"/>
        <v>0</v>
      </c>
    </row>
    <row r="181" spans="1:24" x14ac:dyDescent="0.3">
      <c r="A181">
        <v>6</v>
      </c>
      <c r="B181" t="str">
        <f t="shared" si="126"/>
        <v>4BF</v>
      </c>
      <c r="C181" t="str">
        <f t="shared" si="122"/>
        <v>4BF6</v>
      </c>
      <c r="E181" s="72" t="str">
        <f>IF(IF(ISERROR(VLOOKUP(C181,#REF!,25,0)),"A",VLOOKUP(C181,#REF!,25,0))=0,"A",IF(ISERROR(VLOOKUP(C181,#REF!,25,0)),"A",VLOOKUP(C181,#REF!,25,0)))</f>
        <v>A</v>
      </c>
      <c r="F181" s="44" t="e">
        <f>LARGE(E176:E190,A181)</f>
        <v>#NUM!</v>
      </c>
      <c r="G181" s="44">
        <f>IF(ISERROR(VLOOKUP($C181,#REF!,2,0)),0,VLOOKUP($C181,#REF!,2,0))</f>
        <v>0</v>
      </c>
      <c r="H181" s="44">
        <f>IF(ISERROR(VLOOKUP(F181,E176:G190,3,0)),0,VLOOKUP(F181,E176:G190,3,0))</f>
        <v>0</v>
      </c>
      <c r="K181" s="44">
        <v>6</v>
      </c>
      <c r="L181" s="89">
        <f>IF(ISERROR(VLOOKUP(H181,#REF!,5,0)&amp;" "&amp;VLOOKUP(H181,#REF!,6,0)),,VLOOKUP(H181,#REF!,5,0)&amp;" "&amp;VLOOKUP(H181,#REF!,6,0))</f>
        <v>0</v>
      </c>
      <c r="M181" s="90">
        <f>IF(ISERROR(VLOOKUP(H181,#REF!,2,0)),,VLOOKUP(H181,#REF!,2,0))</f>
        <v>0</v>
      </c>
      <c r="N181" s="90">
        <f>IF(ISERROR(VLOOKUP(H181,#REF!,1,0)),,VLOOKUP(H181,#REF!,1,0))</f>
        <v>0</v>
      </c>
      <c r="O181" s="90" t="str">
        <f t="shared" si="123"/>
        <v>4BF</v>
      </c>
      <c r="P181" s="89" t="s">
        <v>152</v>
      </c>
      <c r="Q181" s="90">
        <f>IF(ISERROR(VLOOKUP(H181,#REF!,10,0)),,VLOOKUP(H181,#REF!,10,0))</f>
        <v>0</v>
      </c>
      <c r="R181" s="90">
        <f>IF(ISERROR(VLOOKUP($H181,#REF!,12,0)),,VLOOKUP($H181,#REF!,12,0))</f>
        <v>0</v>
      </c>
      <c r="S181" s="90">
        <f>IF(ISERROR(VLOOKUP($H181,#REF!,14,0)),,VLOOKUP($H181,#REF!,14,0))</f>
        <v>0</v>
      </c>
      <c r="T181" s="90">
        <f>IF(ISERROR(VLOOKUP($H181,#REF!,16,0)),,VLOOKUP($H181,#REF!,16,0))</f>
        <v>0</v>
      </c>
      <c r="U181" s="90">
        <f>IF(ISERROR(VLOOKUP($H181,#REF!,18,0)),,VLOOKUP($H181,#REF!,18,0))</f>
        <v>0</v>
      </c>
      <c r="V181" s="90">
        <f>IF(ISERROR(VLOOKUP($H181,#REF!,20,0)),,VLOOKUP($H181,#REF!,20,0))</f>
        <v>0</v>
      </c>
      <c r="W181" s="197">
        <f t="shared" si="124"/>
        <v>0</v>
      </c>
      <c r="X181">
        <f t="shared" si="125"/>
        <v>0</v>
      </c>
    </row>
    <row r="182" spans="1:24" x14ac:dyDescent="0.3">
      <c r="A182">
        <v>7</v>
      </c>
      <c r="B182" t="str">
        <f t="shared" si="126"/>
        <v>4BF</v>
      </c>
      <c r="C182" t="str">
        <f t="shared" si="122"/>
        <v>4BF7</v>
      </c>
      <c r="E182" s="72" t="str">
        <f>IF(IF(ISERROR(VLOOKUP(C182,#REF!,25,0)),"A",VLOOKUP(C182,#REF!,25,0))=0,"A",IF(ISERROR(VLOOKUP(C182,#REF!,25,0)),"A",VLOOKUP(C182,#REF!,25,0)))</f>
        <v>A</v>
      </c>
      <c r="F182" s="44" t="e">
        <f>LARGE(E176:E190,A182)</f>
        <v>#NUM!</v>
      </c>
      <c r="G182" s="44">
        <f>IF(ISERROR(VLOOKUP($C182,#REF!,2,0)),0,VLOOKUP($C182,#REF!,2,0))</f>
        <v>0</v>
      </c>
      <c r="H182" s="44">
        <f>IF(ISERROR(VLOOKUP(F182,E176:G190,3,0)),0,VLOOKUP(F182,E176:G190,3,0))</f>
        <v>0</v>
      </c>
      <c r="K182" s="44">
        <v>7</v>
      </c>
      <c r="L182" s="89">
        <f>IF(ISERROR(VLOOKUP(H182,#REF!,5,0)&amp;" "&amp;VLOOKUP(H182,#REF!,6,0)),,VLOOKUP(H182,#REF!,5,0)&amp;" "&amp;VLOOKUP(H182,#REF!,6,0))</f>
        <v>0</v>
      </c>
      <c r="M182" s="90">
        <f>IF(ISERROR(VLOOKUP(H182,#REF!,2,0)),,VLOOKUP(H182,#REF!,2,0))</f>
        <v>0</v>
      </c>
      <c r="N182" s="90">
        <f>IF(ISERROR(VLOOKUP(H182,#REF!,1,0)),,VLOOKUP(H182,#REF!,1,0))</f>
        <v>0</v>
      </c>
      <c r="O182" s="90" t="str">
        <f t="shared" si="123"/>
        <v>4BF</v>
      </c>
      <c r="P182" s="89" t="s">
        <v>152</v>
      </c>
      <c r="Q182" s="90">
        <f>IF(ISERROR(VLOOKUP(H182,#REF!,10,0)),,VLOOKUP(H182,#REF!,10,0))</f>
        <v>0</v>
      </c>
      <c r="R182" s="90">
        <f>IF(ISERROR(VLOOKUP($H182,#REF!,12,0)),,VLOOKUP($H182,#REF!,12,0))</f>
        <v>0</v>
      </c>
      <c r="S182" s="90">
        <f>IF(ISERROR(VLOOKUP($H182,#REF!,14,0)),,VLOOKUP($H182,#REF!,14,0))</f>
        <v>0</v>
      </c>
      <c r="T182" s="90">
        <f>IF(ISERROR(VLOOKUP($H182,#REF!,16,0)),,VLOOKUP($H182,#REF!,16,0))</f>
        <v>0</v>
      </c>
      <c r="U182" s="90">
        <f>IF(ISERROR(VLOOKUP($H182,#REF!,18,0)),,VLOOKUP($H182,#REF!,18,0))</f>
        <v>0</v>
      </c>
      <c r="V182" s="90">
        <f>IF(ISERROR(VLOOKUP($H182,#REF!,20,0)),,VLOOKUP($H182,#REF!,20,0))</f>
        <v>0</v>
      </c>
      <c r="W182" s="197">
        <f t="shared" si="124"/>
        <v>0</v>
      </c>
      <c r="X182">
        <f t="shared" si="125"/>
        <v>0</v>
      </c>
    </row>
    <row r="183" spans="1:24" x14ac:dyDescent="0.3">
      <c r="A183">
        <v>8</v>
      </c>
      <c r="B183" t="str">
        <f t="shared" si="126"/>
        <v>4BF</v>
      </c>
      <c r="C183" t="str">
        <f t="shared" si="122"/>
        <v>4BF8</v>
      </c>
      <c r="E183" s="72" t="str">
        <f>IF(IF(ISERROR(VLOOKUP(C183,#REF!,25,0)),"A",VLOOKUP(C183,#REF!,25,0))=0,"A",IF(ISERROR(VLOOKUP(C183,#REF!,25,0)),"A",VLOOKUP(C183,#REF!,25,0)))</f>
        <v>A</v>
      </c>
      <c r="F183" s="44" t="e">
        <f>LARGE(E176:E190,A183)</f>
        <v>#NUM!</v>
      </c>
      <c r="G183" s="44">
        <f>IF(ISERROR(VLOOKUP($C183,#REF!,2,0)),0,VLOOKUP($C183,#REF!,2,0))</f>
        <v>0</v>
      </c>
      <c r="H183" s="44">
        <f>IF(ISERROR(VLOOKUP(F183,E176:G190,3,0)),0,VLOOKUP(F183,E176:G190,3,0))</f>
        <v>0</v>
      </c>
      <c r="K183" s="44">
        <v>8</v>
      </c>
      <c r="L183" s="89">
        <f>IF(ISERROR(VLOOKUP(H183,#REF!,5,0)&amp;" "&amp;VLOOKUP(H183,#REF!,6,0)),,VLOOKUP(H183,#REF!,5,0)&amp;" "&amp;VLOOKUP(H183,#REF!,6,0))</f>
        <v>0</v>
      </c>
      <c r="M183" s="90">
        <f>IF(ISERROR(VLOOKUP(H183,#REF!,2,0)),,VLOOKUP(H183,#REF!,2,0))</f>
        <v>0</v>
      </c>
      <c r="N183" s="90">
        <f>IF(ISERROR(VLOOKUP(H183,#REF!,1,0)),,VLOOKUP(H183,#REF!,1,0))</f>
        <v>0</v>
      </c>
      <c r="O183" s="90" t="str">
        <f t="shared" si="123"/>
        <v>4BF</v>
      </c>
      <c r="P183" s="89" t="s">
        <v>152</v>
      </c>
      <c r="Q183" s="90">
        <f>IF(ISERROR(VLOOKUP(H183,#REF!,10,0)),,VLOOKUP(H183,#REF!,10,0))</f>
        <v>0</v>
      </c>
      <c r="R183" s="90">
        <f>IF(ISERROR(VLOOKUP($H183,#REF!,12,0)),,VLOOKUP($H183,#REF!,12,0))</f>
        <v>0</v>
      </c>
      <c r="S183" s="90">
        <f>IF(ISERROR(VLOOKUP($H183,#REF!,14,0)),,VLOOKUP($H183,#REF!,14,0))</f>
        <v>0</v>
      </c>
      <c r="T183" s="90">
        <f>IF(ISERROR(VLOOKUP($H183,#REF!,16,0)),,VLOOKUP($H183,#REF!,16,0))</f>
        <v>0</v>
      </c>
      <c r="U183" s="90">
        <f>IF(ISERROR(VLOOKUP($H183,#REF!,18,0)),,VLOOKUP($H183,#REF!,18,0))</f>
        <v>0</v>
      </c>
      <c r="V183" s="90">
        <f>IF(ISERROR(VLOOKUP($H183,#REF!,20,0)),,VLOOKUP($H183,#REF!,20,0))</f>
        <v>0</v>
      </c>
      <c r="W183" s="197">
        <f t="shared" si="124"/>
        <v>0</v>
      </c>
      <c r="X183">
        <f t="shared" si="125"/>
        <v>0</v>
      </c>
    </row>
    <row r="184" spans="1:24" x14ac:dyDescent="0.3">
      <c r="A184">
        <v>9</v>
      </c>
      <c r="B184" t="str">
        <f t="shared" si="126"/>
        <v>4BF</v>
      </c>
      <c r="C184" t="str">
        <f t="shared" si="122"/>
        <v>4BF9</v>
      </c>
      <c r="E184" s="72" t="str">
        <f>IF(IF(ISERROR(VLOOKUP(C184,#REF!,25,0)),"A",VLOOKUP(C184,#REF!,25,0))=0,"A",IF(ISERROR(VLOOKUP(C184,#REF!,25,0)),"A",VLOOKUP(C184,#REF!,25,0)))</f>
        <v>A</v>
      </c>
      <c r="F184" s="44" t="e">
        <f>LARGE(E176:E190,A184)</f>
        <v>#NUM!</v>
      </c>
      <c r="G184" s="44">
        <f>IF(ISERROR(VLOOKUP($C184,#REF!,2,0)),0,VLOOKUP($C184,#REF!,2,0))</f>
        <v>0</v>
      </c>
      <c r="H184" s="44">
        <f>IF(ISERROR(VLOOKUP(F184,E176:G190,3,0)),0,VLOOKUP(F184,E176:G190,3,0))</f>
        <v>0</v>
      </c>
      <c r="K184" s="44">
        <v>9</v>
      </c>
      <c r="L184" s="89">
        <f>IF(ISERROR(VLOOKUP(H184,#REF!,5,0)&amp;" "&amp;VLOOKUP(H184,#REF!,6,0)),,VLOOKUP(H184,#REF!,5,0)&amp;" "&amp;VLOOKUP(H184,#REF!,6,0))</f>
        <v>0</v>
      </c>
      <c r="M184" s="90">
        <f>IF(ISERROR(VLOOKUP(H184,#REF!,2,0)),,VLOOKUP(H184,#REF!,2,0))</f>
        <v>0</v>
      </c>
      <c r="N184" s="90">
        <f>IF(ISERROR(VLOOKUP(H184,#REF!,1,0)),,VLOOKUP(H184,#REF!,1,0))</f>
        <v>0</v>
      </c>
      <c r="O184" s="90" t="str">
        <f t="shared" si="123"/>
        <v>4BF</v>
      </c>
      <c r="P184" s="89" t="s">
        <v>152</v>
      </c>
      <c r="Q184" s="90">
        <f>IF(ISERROR(VLOOKUP(H184,#REF!,10,0)),,VLOOKUP(H184,#REF!,10,0))</f>
        <v>0</v>
      </c>
      <c r="R184" s="90">
        <f>IF(ISERROR(VLOOKUP($H184,#REF!,12,0)),,VLOOKUP($H184,#REF!,12,0))</f>
        <v>0</v>
      </c>
      <c r="S184" s="90">
        <f>IF(ISERROR(VLOOKUP($H184,#REF!,14,0)),,VLOOKUP($H184,#REF!,14,0))</f>
        <v>0</v>
      </c>
      <c r="T184" s="90">
        <f>IF(ISERROR(VLOOKUP($H184,#REF!,16,0)),,VLOOKUP($H184,#REF!,16,0))</f>
        <v>0</v>
      </c>
      <c r="U184" s="90">
        <f>IF(ISERROR(VLOOKUP($H184,#REF!,18,0)),,VLOOKUP($H184,#REF!,18,0))</f>
        <v>0</v>
      </c>
      <c r="V184" s="90">
        <f>IF(ISERROR(VLOOKUP($H184,#REF!,20,0)),,VLOOKUP($H184,#REF!,20,0))</f>
        <v>0</v>
      </c>
      <c r="W184" s="197">
        <f t="shared" si="124"/>
        <v>0</v>
      </c>
      <c r="X184">
        <f t="shared" si="125"/>
        <v>0</v>
      </c>
    </row>
    <row r="185" spans="1:24" x14ac:dyDescent="0.3">
      <c r="A185">
        <v>10</v>
      </c>
      <c r="B185" t="str">
        <f t="shared" si="126"/>
        <v>4BF</v>
      </c>
      <c r="C185" t="str">
        <f t="shared" si="122"/>
        <v>4BF10</v>
      </c>
      <c r="E185" s="72" t="str">
        <f>IF(IF(ISERROR(VLOOKUP(C185,#REF!,25,0)),"A",VLOOKUP(C185,#REF!,25,0))=0,"A",IF(ISERROR(VLOOKUP(C185,#REF!,25,0)),"A",VLOOKUP(C185,#REF!,25,0)))</f>
        <v>A</v>
      </c>
      <c r="F185" s="44" t="e">
        <f>LARGE(E176:E190,A185)</f>
        <v>#NUM!</v>
      </c>
      <c r="G185" s="44">
        <f>IF(ISERROR(VLOOKUP($C185,#REF!,2,0)),0,VLOOKUP($C185,#REF!,2,0))</f>
        <v>0</v>
      </c>
      <c r="H185" s="44">
        <f>IF(ISERROR(VLOOKUP(F185,E176:G190,3,0)),0,VLOOKUP(F185,E176:G190,3,0))</f>
        <v>0</v>
      </c>
      <c r="K185" s="44">
        <v>10</v>
      </c>
      <c r="L185" s="89">
        <f>IF(ISERROR(VLOOKUP(H185,#REF!,5,0)&amp;" "&amp;VLOOKUP(H185,#REF!,6,0)),,VLOOKUP(H185,#REF!,5,0)&amp;" "&amp;VLOOKUP(H185,#REF!,6,0))</f>
        <v>0</v>
      </c>
      <c r="M185" s="90">
        <f>IF(ISERROR(VLOOKUP(H185,#REF!,2,0)),,VLOOKUP(H185,#REF!,2,0))</f>
        <v>0</v>
      </c>
      <c r="N185" s="90">
        <f>IF(ISERROR(VLOOKUP(H185,#REF!,1,0)),,VLOOKUP(H185,#REF!,1,0))</f>
        <v>0</v>
      </c>
      <c r="O185" s="90" t="str">
        <f t="shared" si="123"/>
        <v>4BF</v>
      </c>
      <c r="P185" s="89" t="s">
        <v>152</v>
      </c>
      <c r="Q185" s="90">
        <f>IF(ISERROR(VLOOKUP(H185,#REF!,10,0)),,VLOOKUP(H185,#REF!,10,0))</f>
        <v>0</v>
      </c>
      <c r="R185" s="90">
        <f>IF(ISERROR(VLOOKUP($H185,#REF!,12,0)),,VLOOKUP($H185,#REF!,12,0))</f>
        <v>0</v>
      </c>
      <c r="S185" s="90">
        <f>IF(ISERROR(VLOOKUP($H185,#REF!,14,0)),,VLOOKUP($H185,#REF!,14,0))</f>
        <v>0</v>
      </c>
      <c r="T185" s="90">
        <f>IF(ISERROR(VLOOKUP($H185,#REF!,16,0)),,VLOOKUP($H185,#REF!,16,0))</f>
        <v>0</v>
      </c>
      <c r="U185" s="90">
        <f>IF(ISERROR(VLOOKUP($H185,#REF!,18,0)),,VLOOKUP($H185,#REF!,18,0))</f>
        <v>0</v>
      </c>
      <c r="V185" s="90">
        <f>IF(ISERROR(VLOOKUP($H185,#REF!,20,0)),,VLOOKUP($H185,#REF!,20,0))</f>
        <v>0</v>
      </c>
      <c r="W185" s="197">
        <f t="shared" si="124"/>
        <v>0</v>
      </c>
      <c r="X185">
        <f t="shared" si="125"/>
        <v>0</v>
      </c>
    </row>
    <row r="186" spans="1:24" x14ac:dyDescent="0.3">
      <c r="A186">
        <v>11</v>
      </c>
      <c r="B186" t="str">
        <f t="shared" si="126"/>
        <v>4BF</v>
      </c>
      <c r="C186" t="str">
        <f t="shared" si="122"/>
        <v>4BF11</v>
      </c>
      <c r="E186" s="72" t="str">
        <f>IF(IF(ISERROR(VLOOKUP(C186,#REF!,25,0)),"A",VLOOKUP(C186,#REF!,25,0))=0,"A",IF(ISERROR(VLOOKUP(C186,#REF!,25,0)),"A",VLOOKUP(C186,#REF!,25,0)))</f>
        <v>A</v>
      </c>
      <c r="F186" s="44" t="e">
        <f>LARGE(E176:E190,A186)</f>
        <v>#NUM!</v>
      </c>
      <c r="G186" s="44">
        <f>IF(ISERROR(VLOOKUP($C186,#REF!,2,0)),0,VLOOKUP($C186,#REF!,2,0))</f>
        <v>0</v>
      </c>
      <c r="H186" s="44">
        <f>IF(ISERROR(VLOOKUP(F186,E176:G190,3,0)),0,VLOOKUP(F186,E176:G190,3,0))</f>
        <v>0</v>
      </c>
      <c r="K186" s="44">
        <v>11</v>
      </c>
      <c r="L186" s="89">
        <f>IF(ISERROR(VLOOKUP(H186,#REF!,5,0)&amp;" "&amp;VLOOKUP(H186,#REF!,6,0)),,VLOOKUP(H186,#REF!,5,0)&amp;" "&amp;VLOOKUP(H186,#REF!,6,0))</f>
        <v>0</v>
      </c>
      <c r="M186" s="90">
        <f>IF(ISERROR(VLOOKUP(H186,#REF!,2,0)),,VLOOKUP(H186,#REF!,2,0))</f>
        <v>0</v>
      </c>
      <c r="N186" s="90">
        <f>IF(ISERROR(VLOOKUP(H186,#REF!,1,0)),,VLOOKUP(H186,#REF!,1,0))</f>
        <v>0</v>
      </c>
      <c r="O186" s="90" t="str">
        <f t="shared" si="123"/>
        <v>4BF</v>
      </c>
      <c r="P186" s="89" t="s">
        <v>152</v>
      </c>
      <c r="Q186" s="90">
        <f>IF(ISERROR(VLOOKUP(H186,#REF!,10,0)),,VLOOKUP(H186,#REF!,10,0))</f>
        <v>0</v>
      </c>
      <c r="R186" s="90">
        <f>IF(ISERROR(VLOOKUP($H186,#REF!,12,0)),,VLOOKUP($H186,#REF!,12,0))</f>
        <v>0</v>
      </c>
      <c r="S186" s="90">
        <f>IF(ISERROR(VLOOKUP($H186,#REF!,14,0)),,VLOOKUP($H186,#REF!,14,0))</f>
        <v>0</v>
      </c>
      <c r="T186" s="90">
        <f>IF(ISERROR(VLOOKUP($H186,#REF!,16,0)),,VLOOKUP($H186,#REF!,16,0))</f>
        <v>0</v>
      </c>
      <c r="U186" s="90">
        <f>IF(ISERROR(VLOOKUP($H186,#REF!,18,0)),,VLOOKUP($H186,#REF!,18,0))</f>
        <v>0</v>
      </c>
      <c r="V186" s="90">
        <f>IF(ISERROR(VLOOKUP($H186,#REF!,20,0)),,VLOOKUP($H186,#REF!,20,0))</f>
        <v>0</v>
      </c>
      <c r="W186" s="197">
        <f t="shared" si="124"/>
        <v>0</v>
      </c>
      <c r="X186">
        <f t="shared" si="125"/>
        <v>0</v>
      </c>
    </row>
    <row r="187" spans="1:24" x14ac:dyDescent="0.3">
      <c r="A187">
        <v>12</v>
      </c>
      <c r="B187" t="str">
        <f t="shared" si="126"/>
        <v>4BF</v>
      </c>
      <c r="C187" t="str">
        <f t="shared" si="122"/>
        <v>4BF12</v>
      </c>
      <c r="E187" s="72" t="str">
        <f>IF(IF(ISERROR(VLOOKUP(C187,#REF!,25,0)),"A",VLOOKUP(C187,#REF!,25,0))=0,"A",IF(ISERROR(VLOOKUP(C187,#REF!,25,0)),"A",VLOOKUP(C187,#REF!,25,0)))</f>
        <v>A</v>
      </c>
      <c r="F187" s="44" t="e">
        <f>LARGE(E176:E190,A187)</f>
        <v>#NUM!</v>
      </c>
      <c r="G187" s="44">
        <f>IF(ISERROR(VLOOKUP($C187,#REF!,2,0)),0,VLOOKUP($C187,#REF!,2,0))</f>
        <v>0</v>
      </c>
      <c r="H187" s="44">
        <f>IF(ISERROR(VLOOKUP(F187,E176:G190,3,0)),0,VLOOKUP(F187,E176:G190,3,0))</f>
        <v>0</v>
      </c>
      <c r="K187" s="44">
        <v>12</v>
      </c>
      <c r="L187" s="89">
        <f>IF(ISERROR(VLOOKUP(H187,#REF!,5,0)&amp;" "&amp;VLOOKUP(H187,#REF!,6,0)),,VLOOKUP(H187,#REF!,5,0)&amp;" "&amp;VLOOKUP(H187,#REF!,6,0))</f>
        <v>0</v>
      </c>
      <c r="M187" s="90">
        <f>IF(ISERROR(VLOOKUP(H187,#REF!,2,0)),,VLOOKUP(H187,#REF!,2,0))</f>
        <v>0</v>
      </c>
      <c r="N187" s="90">
        <f>IF(ISERROR(VLOOKUP(H187,#REF!,1,0)),,VLOOKUP(H187,#REF!,1,0))</f>
        <v>0</v>
      </c>
      <c r="O187" s="90" t="str">
        <f t="shared" si="123"/>
        <v>4BF</v>
      </c>
      <c r="P187" s="89" t="s">
        <v>152</v>
      </c>
      <c r="Q187" s="90">
        <f>IF(ISERROR(VLOOKUP(H187,#REF!,10,0)),,VLOOKUP(H187,#REF!,10,0))</f>
        <v>0</v>
      </c>
      <c r="R187" s="90">
        <f>IF(ISERROR(VLOOKUP($H187,#REF!,12,0)),,VLOOKUP($H187,#REF!,12,0))</f>
        <v>0</v>
      </c>
      <c r="S187" s="90">
        <f>IF(ISERROR(VLOOKUP($H187,#REF!,14,0)),,VLOOKUP($H187,#REF!,14,0))</f>
        <v>0</v>
      </c>
      <c r="T187" s="90">
        <f>IF(ISERROR(VLOOKUP($H187,#REF!,16,0)),,VLOOKUP($H187,#REF!,16,0))</f>
        <v>0</v>
      </c>
      <c r="U187" s="90">
        <f>IF(ISERROR(VLOOKUP($H187,#REF!,18,0)),,VLOOKUP($H187,#REF!,18,0))</f>
        <v>0</v>
      </c>
      <c r="V187" s="90">
        <f>IF(ISERROR(VLOOKUP($H187,#REF!,20,0)),,VLOOKUP($H187,#REF!,20,0))</f>
        <v>0</v>
      </c>
      <c r="W187" s="197">
        <f t="shared" si="124"/>
        <v>0</v>
      </c>
      <c r="X187">
        <f t="shared" si="125"/>
        <v>0</v>
      </c>
    </row>
    <row r="188" spans="1:24" x14ac:dyDescent="0.3">
      <c r="A188">
        <v>13</v>
      </c>
      <c r="B188" t="str">
        <f t="shared" si="126"/>
        <v>4BF</v>
      </c>
      <c r="C188" t="str">
        <f t="shared" si="122"/>
        <v>4BF13</v>
      </c>
      <c r="E188" s="72" t="str">
        <f>IF(IF(ISERROR(VLOOKUP(C188,#REF!,25,0)),"A",VLOOKUP(C188,#REF!,25,0))=0,"A",IF(ISERROR(VLOOKUP(C188,#REF!,25,0)),"A",VLOOKUP(C188,#REF!,25,0)))</f>
        <v>A</v>
      </c>
      <c r="F188" s="44" t="e">
        <f>LARGE(E176:E190,A188)</f>
        <v>#NUM!</v>
      </c>
      <c r="G188" s="44">
        <f>IF(ISERROR(VLOOKUP($C188,#REF!,2,0)),0,VLOOKUP($C188,#REF!,2,0))</f>
        <v>0</v>
      </c>
      <c r="H188" s="44">
        <f>IF(ISERROR(VLOOKUP(F188,E176:G190,3,0)),0,VLOOKUP(F188,E176:G190,3,0))</f>
        <v>0</v>
      </c>
      <c r="K188" s="44">
        <v>13</v>
      </c>
      <c r="L188" s="89">
        <f>IF(ISERROR(VLOOKUP(H188,#REF!,5,0)&amp;" "&amp;VLOOKUP(H188,#REF!,6,0)),,VLOOKUP(H188,#REF!,5,0)&amp;" "&amp;VLOOKUP(H188,#REF!,6,0))</f>
        <v>0</v>
      </c>
      <c r="M188" s="90">
        <f>IF(ISERROR(VLOOKUP(H188,#REF!,2,0)),,VLOOKUP(H188,#REF!,2,0))</f>
        <v>0</v>
      </c>
      <c r="N188" s="90">
        <f>IF(ISERROR(VLOOKUP(H188,#REF!,1,0)),,VLOOKUP(H188,#REF!,1,0))</f>
        <v>0</v>
      </c>
      <c r="O188" s="90" t="str">
        <f t="shared" si="123"/>
        <v>4BF</v>
      </c>
      <c r="P188" s="89" t="s">
        <v>152</v>
      </c>
      <c r="Q188" s="90">
        <f>IF(ISERROR(VLOOKUP(H188,#REF!,10,0)),,VLOOKUP(H188,#REF!,10,0))</f>
        <v>0</v>
      </c>
      <c r="R188" s="90">
        <f>IF(ISERROR(VLOOKUP($H188,#REF!,12,0)),,VLOOKUP($H188,#REF!,12,0))</f>
        <v>0</v>
      </c>
      <c r="S188" s="90">
        <f>IF(ISERROR(VLOOKUP($H188,#REF!,14,0)),,VLOOKUP($H188,#REF!,14,0))</f>
        <v>0</v>
      </c>
      <c r="T188" s="90">
        <f>IF(ISERROR(VLOOKUP($H188,#REF!,16,0)),,VLOOKUP($H188,#REF!,16,0))</f>
        <v>0</v>
      </c>
      <c r="U188" s="90">
        <f>IF(ISERROR(VLOOKUP($H188,#REF!,18,0)),,VLOOKUP($H188,#REF!,18,0))</f>
        <v>0</v>
      </c>
      <c r="V188" s="90">
        <f>IF(ISERROR(VLOOKUP($H188,#REF!,20,0)),,VLOOKUP($H188,#REF!,20,0))</f>
        <v>0</v>
      </c>
      <c r="W188" s="197">
        <f t="shared" si="124"/>
        <v>0</v>
      </c>
      <c r="X188">
        <f t="shared" si="125"/>
        <v>0</v>
      </c>
    </row>
    <row r="189" spans="1:24" x14ac:dyDescent="0.3">
      <c r="A189">
        <v>14</v>
      </c>
      <c r="B189" t="str">
        <f t="shared" si="126"/>
        <v>4BF</v>
      </c>
      <c r="C189" t="str">
        <f t="shared" si="122"/>
        <v>4BF14</v>
      </c>
      <c r="E189" s="72" t="str">
        <f>IF(IF(ISERROR(VLOOKUP(C189,#REF!,25,0)),"A",VLOOKUP(C189,#REF!,25,0))=0,"A",IF(ISERROR(VLOOKUP(C189,#REF!,25,0)),"A",VLOOKUP(C189,#REF!,25,0)))</f>
        <v>A</v>
      </c>
      <c r="F189" s="44" t="e">
        <f>LARGE(E176:E190,A189)</f>
        <v>#NUM!</v>
      </c>
      <c r="G189" s="44">
        <f>IF(ISERROR(VLOOKUP($C189,#REF!,2,0)),0,VLOOKUP($C189,#REF!,2,0))</f>
        <v>0</v>
      </c>
      <c r="H189" s="44">
        <f>IF(ISERROR(VLOOKUP(F189,E176:G190,3,0)),0,VLOOKUP(F189,E176:G190,3,0))</f>
        <v>0</v>
      </c>
      <c r="K189" s="44">
        <v>14</v>
      </c>
      <c r="L189" s="89">
        <f>IF(ISERROR(VLOOKUP(H189,#REF!,5,0)&amp;" "&amp;VLOOKUP(H189,#REF!,6,0)),,VLOOKUP(H189,#REF!,5,0)&amp;" "&amp;VLOOKUP(H189,#REF!,6,0))</f>
        <v>0</v>
      </c>
      <c r="M189" s="90">
        <f>IF(ISERROR(VLOOKUP(H189,#REF!,2,0)),,VLOOKUP(H189,#REF!,2,0))</f>
        <v>0</v>
      </c>
      <c r="N189" s="90">
        <f>IF(ISERROR(VLOOKUP(H189,#REF!,1,0)),,VLOOKUP(H189,#REF!,1,0))</f>
        <v>0</v>
      </c>
      <c r="O189" s="90" t="str">
        <f t="shared" si="123"/>
        <v>4BF</v>
      </c>
      <c r="P189" s="89" t="s">
        <v>152</v>
      </c>
      <c r="Q189" s="90">
        <f>IF(ISERROR(VLOOKUP(H189,#REF!,10,0)),,VLOOKUP(H189,#REF!,10,0))</f>
        <v>0</v>
      </c>
      <c r="R189" s="90">
        <f>IF(ISERROR(VLOOKUP($H189,#REF!,12,0)),,VLOOKUP($H189,#REF!,12,0))</f>
        <v>0</v>
      </c>
      <c r="S189" s="90">
        <f>IF(ISERROR(VLOOKUP($H189,#REF!,14,0)),,VLOOKUP($H189,#REF!,14,0))</f>
        <v>0</v>
      </c>
      <c r="T189" s="90">
        <f>IF(ISERROR(VLOOKUP($H189,#REF!,16,0)),,VLOOKUP($H189,#REF!,16,0))</f>
        <v>0</v>
      </c>
      <c r="U189" s="90">
        <f>IF(ISERROR(VLOOKUP($H189,#REF!,18,0)),,VLOOKUP($H189,#REF!,18,0))</f>
        <v>0</v>
      </c>
      <c r="V189" s="90">
        <f>IF(ISERROR(VLOOKUP($H189,#REF!,20,0)),,VLOOKUP($H189,#REF!,20,0))</f>
        <v>0</v>
      </c>
      <c r="W189" s="197">
        <f t="shared" si="124"/>
        <v>0</v>
      </c>
      <c r="X189">
        <f t="shared" si="125"/>
        <v>0</v>
      </c>
    </row>
    <row r="190" spans="1:24" ht="15" thickBot="1" x14ac:dyDescent="0.35">
      <c r="A190">
        <v>15</v>
      </c>
      <c r="B190" t="str">
        <f t="shared" si="126"/>
        <v>4BF</v>
      </c>
      <c r="C190" t="str">
        <f t="shared" si="122"/>
        <v>4BF15</v>
      </c>
      <c r="E190" s="72" t="str">
        <f>IF(IF(ISERROR(VLOOKUP(C190,#REF!,25,0)),"A",VLOOKUP(C190,#REF!,25,0))=0,"A",IF(ISERROR(VLOOKUP(C190,#REF!,25,0)),"A",VLOOKUP(C190,#REF!,25,0)))</f>
        <v>A</v>
      </c>
      <c r="F190" s="44" t="e">
        <f>LARGE(E176:E190,A190)</f>
        <v>#NUM!</v>
      </c>
      <c r="G190" s="44">
        <f>IF(ISERROR(VLOOKUP($C190,#REF!,2,0)),0,VLOOKUP($C190,#REF!,2,0))</f>
        <v>0</v>
      </c>
      <c r="H190" s="44">
        <f>IF(ISERROR(VLOOKUP(F190,E190:G204,3,0)),0,VLOOKUP(F190,E190:G204,3,0))</f>
        <v>0</v>
      </c>
      <c r="K190" s="44">
        <v>15</v>
      </c>
      <c r="L190" s="89">
        <f>IF(ISERROR(VLOOKUP(H190,#REF!,5,0)&amp;" "&amp;VLOOKUP(H190,#REF!,6,0)),,VLOOKUP(H190,#REF!,5,0)&amp;" "&amp;VLOOKUP(H190,#REF!,6,0))</f>
        <v>0</v>
      </c>
      <c r="M190" s="90">
        <f>IF(ISERROR(VLOOKUP(H190,#REF!,2,0)),,VLOOKUP(H190,#REF!,2,0))</f>
        <v>0</v>
      </c>
      <c r="N190" s="90">
        <f>IF(ISERROR(VLOOKUP(H190,#REF!,1,0)),,VLOOKUP(H190,#REF!,1,0))</f>
        <v>0</v>
      </c>
      <c r="O190" s="90" t="str">
        <f t="shared" si="123"/>
        <v>4BF</v>
      </c>
      <c r="P190" s="89" t="s">
        <v>152</v>
      </c>
      <c r="Q190" s="90">
        <f>IF(ISERROR(VLOOKUP(H190,#REF!,10,0)),,VLOOKUP(H190,#REF!,10,0))</f>
        <v>0</v>
      </c>
      <c r="R190" s="90">
        <f>IF(ISERROR(VLOOKUP($H190,#REF!,12,0)),,VLOOKUP($H190,#REF!,12,0))</f>
        <v>0</v>
      </c>
      <c r="S190" s="90">
        <f>IF(ISERROR(VLOOKUP($H190,#REF!,14,0)),,VLOOKUP($H190,#REF!,14,0))</f>
        <v>0</v>
      </c>
      <c r="T190" s="90">
        <f>IF(ISERROR(VLOOKUP($H190,#REF!,16,0)),,VLOOKUP($H190,#REF!,16,0))</f>
        <v>0</v>
      </c>
      <c r="U190" s="90">
        <f>IF(ISERROR(VLOOKUP($H190,#REF!,18,0)),,VLOOKUP($H190,#REF!,18,0))</f>
        <v>0</v>
      </c>
      <c r="V190" s="90">
        <f>IF(ISERROR(VLOOKUP($H190,#REF!,20,0)),,VLOOKUP($H190,#REF!,20,0))</f>
        <v>0</v>
      </c>
      <c r="W190" s="197">
        <f t="shared" si="124"/>
        <v>0</v>
      </c>
      <c r="X190">
        <f t="shared" si="125"/>
        <v>0</v>
      </c>
    </row>
    <row r="191" spans="1:24" ht="29.4" thickBot="1" x14ac:dyDescent="0.35">
      <c r="E191" s="102" t="s">
        <v>126</v>
      </c>
      <c r="F191" s="137" t="s">
        <v>167</v>
      </c>
      <c r="G191" s="102" t="s">
        <v>33</v>
      </c>
      <c r="H191" s="137" t="s">
        <v>166</v>
      </c>
      <c r="K191" s="50" t="s">
        <v>137</v>
      </c>
      <c r="L191" s="51" t="s">
        <v>138</v>
      </c>
      <c r="M191" s="52" t="s">
        <v>139</v>
      </c>
      <c r="N191" s="52" t="s">
        <v>140</v>
      </c>
      <c r="O191" s="52" t="s">
        <v>35</v>
      </c>
      <c r="P191" s="53" t="s">
        <v>141</v>
      </c>
      <c r="Q191" s="55">
        <v>1</v>
      </c>
      <c r="R191" s="55">
        <v>2</v>
      </c>
      <c r="S191" s="55">
        <v>3</v>
      </c>
      <c r="T191" s="55">
        <v>4</v>
      </c>
      <c r="U191" s="55">
        <v>5</v>
      </c>
      <c r="V191" s="93">
        <v>6</v>
      </c>
      <c r="W191" s="197"/>
    </row>
    <row r="192" spans="1:24" x14ac:dyDescent="0.3">
      <c r="A192">
        <v>1</v>
      </c>
      <c r="B192" t="s">
        <v>127</v>
      </c>
      <c r="C192" t="str">
        <f t="shared" ref="C192:C206" si="127">B192&amp;A192</f>
        <v>4CF1</v>
      </c>
      <c r="E192" s="72" t="str">
        <f>IF(IF(ISERROR(VLOOKUP(C192,#REF!,25,0)),"A",VLOOKUP(C192,#REF!,25,0))=0,"A",IF(ISERROR(VLOOKUP(C192,#REF!,25,0)),"A",VLOOKUP(C192,#REF!,25,0)))</f>
        <v>A</v>
      </c>
      <c r="F192" s="44" t="e">
        <f>LARGE(E192:E206,A192)</f>
        <v>#NUM!</v>
      </c>
      <c r="G192" s="44">
        <f>IF(ISERROR(VLOOKUP($C192,#REF!,2,0)),0,VLOOKUP($C192,#REF!,2,0))</f>
        <v>0</v>
      </c>
      <c r="H192" s="44">
        <f>IF(ISERROR(VLOOKUP(F192,E192:G206,3,0)),0,VLOOKUP(F192,E192:G206,3,0))</f>
        <v>0</v>
      </c>
      <c r="K192" s="44">
        <v>1</v>
      </c>
      <c r="L192" s="89">
        <f>IF(ISERROR(VLOOKUP(H192,#REF!,5,0)&amp;" "&amp;VLOOKUP(H192,#REF!,6,0)),,VLOOKUP(H192,#REF!,5,0)&amp;" "&amp;VLOOKUP(H192,#REF!,6,0))</f>
        <v>0</v>
      </c>
      <c r="M192" s="90">
        <f>IF(ISERROR(VLOOKUP(H192,#REF!,2,0)),,VLOOKUP(H192,#REF!,2,0))</f>
        <v>0</v>
      </c>
      <c r="N192" s="90">
        <f>IF(ISERROR(VLOOKUP(H192,#REF!,1,0)),,VLOOKUP(H192,#REF!,1,0))</f>
        <v>0</v>
      </c>
      <c r="O192" s="90" t="str">
        <f t="shared" ref="O192:O206" si="128">B192</f>
        <v>4CF</v>
      </c>
      <c r="P192" s="89" t="s">
        <v>152</v>
      </c>
      <c r="Q192" s="90">
        <f>IF(ISERROR(VLOOKUP(H192,#REF!,10,0)),,VLOOKUP(H192,#REF!,10,0))</f>
        <v>0</v>
      </c>
      <c r="R192" s="90">
        <f>IF(ISERROR(VLOOKUP($H192,#REF!,12,0)),,VLOOKUP($H192,#REF!,12,0))</f>
        <v>0</v>
      </c>
      <c r="S192" s="90">
        <f>IF(ISERROR(VLOOKUP($H192,#REF!,14,0)),,VLOOKUP($H192,#REF!,14,0))</f>
        <v>0</v>
      </c>
      <c r="T192" s="90">
        <f>IF(ISERROR(VLOOKUP($H192,#REF!,16,0)),,VLOOKUP($H192,#REF!,16,0))</f>
        <v>0</v>
      </c>
      <c r="U192" s="90">
        <f>IF(ISERROR(VLOOKUP($H192,#REF!,18,0)),,VLOOKUP($H192,#REF!,18,0))</f>
        <v>0</v>
      </c>
      <c r="V192" s="90">
        <f>IF(ISERROR(VLOOKUP($H192,#REF!,20,0)),,VLOOKUP($H192,#REF!,20,0))</f>
        <v>0</v>
      </c>
      <c r="W192" s="197">
        <f t="shared" ref="W192:W206" si="129">SUBTOTAL(9,Q192:V192)</f>
        <v>0</v>
      </c>
      <c r="X192">
        <f t="shared" ref="X192:X206" si="130">IF(E192="A",0,COUNTIF($E$192:$E$206,E192))</f>
        <v>0</v>
      </c>
    </row>
    <row r="193" spans="1:24" x14ac:dyDescent="0.3">
      <c r="A193">
        <v>2</v>
      </c>
      <c r="B193" t="str">
        <f>B192</f>
        <v>4CF</v>
      </c>
      <c r="C193" t="str">
        <f t="shared" si="127"/>
        <v>4CF2</v>
      </c>
      <c r="E193" s="72" t="str">
        <f>IF(IF(ISERROR(VLOOKUP(C193,#REF!,25,0)),"A",VLOOKUP(C193,#REF!,25,0))=0,"A",IF(ISERROR(VLOOKUP(C193,#REF!,25,0)),"A",VLOOKUP(C193,#REF!,25,0)))</f>
        <v>A</v>
      </c>
      <c r="F193" s="44" t="e">
        <f>LARGE(E192:E206,A193)</f>
        <v>#NUM!</v>
      </c>
      <c r="G193" s="44">
        <f>IF(ISERROR(VLOOKUP($C193,#REF!,2,0)),0,VLOOKUP($C193,#REF!,2,0))</f>
        <v>0</v>
      </c>
      <c r="H193" s="44">
        <f>IF(ISERROR(VLOOKUP(F193,E192:G206,3,0)),0,VLOOKUP(F193,E192:G206,3,0))</f>
        <v>0</v>
      </c>
      <c r="K193" s="44">
        <v>2</v>
      </c>
      <c r="L193" s="89">
        <f>IF(ISERROR(VLOOKUP(H193,#REF!,5,0)&amp;" "&amp;VLOOKUP(H193,#REF!,6,0)),,VLOOKUP(H193,#REF!,5,0)&amp;" "&amp;VLOOKUP(H193,#REF!,6,0))</f>
        <v>0</v>
      </c>
      <c r="M193" s="90">
        <f>IF(ISERROR(VLOOKUP(H193,#REF!,2,0)),,VLOOKUP(H193,#REF!,2,0))</f>
        <v>0</v>
      </c>
      <c r="N193" s="90">
        <f>IF(ISERROR(VLOOKUP(H193,#REF!,1,0)),,VLOOKUP(H193,#REF!,1,0))</f>
        <v>0</v>
      </c>
      <c r="O193" s="90" t="str">
        <f t="shared" si="128"/>
        <v>4CF</v>
      </c>
      <c r="P193" s="89" t="s">
        <v>152</v>
      </c>
      <c r="Q193" s="90">
        <f>IF(ISERROR(VLOOKUP(H193,#REF!,10,0)),,VLOOKUP(H193,#REF!,10,0))</f>
        <v>0</v>
      </c>
      <c r="R193" s="90">
        <f>IF(ISERROR(VLOOKUP($H193,#REF!,12,0)),,VLOOKUP($H193,#REF!,12,0))</f>
        <v>0</v>
      </c>
      <c r="S193" s="90">
        <f>IF(ISERROR(VLOOKUP($H193,#REF!,14,0)),,VLOOKUP($H193,#REF!,14,0))</f>
        <v>0</v>
      </c>
      <c r="T193" s="90">
        <f>IF(ISERROR(VLOOKUP($H193,#REF!,16,0)),,VLOOKUP($H193,#REF!,16,0))</f>
        <v>0</v>
      </c>
      <c r="U193" s="90">
        <f>IF(ISERROR(VLOOKUP($H193,#REF!,18,0)),,VLOOKUP($H193,#REF!,18,0))</f>
        <v>0</v>
      </c>
      <c r="V193" s="90">
        <f>IF(ISERROR(VLOOKUP($H193,#REF!,20,0)),,VLOOKUP($H193,#REF!,20,0))</f>
        <v>0</v>
      </c>
      <c r="W193" s="197">
        <f t="shared" si="129"/>
        <v>0</v>
      </c>
      <c r="X193">
        <f t="shared" si="130"/>
        <v>0</v>
      </c>
    </row>
    <row r="194" spans="1:24" x14ac:dyDescent="0.3">
      <c r="A194">
        <v>3</v>
      </c>
      <c r="B194" t="str">
        <f t="shared" ref="B194:B206" si="131">B193</f>
        <v>4CF</v>
      </c>
      <c r="C194" t="str">
        <f t="shared" si="127"/>
        <v>4CF3</v>
      </c>
      <c r="E194" s="72" t="str">
        <f>IF(IF(ISERROR(VLOOKUP(C194,#REF!,25,0)),"A",VLOOKUP(C194,#REF!,25,0))=0,"A",IF(ISERROR(VLOOKUP(C194,#REF!,25,0)),"A",VLOOKUP(C194,#REF!,25,0)))</f>
        <v>A</v>
      </c>
      <c r="F194" s="44" t="e">
        <f>LARGE(E192:E206,A194)</f>
        <v>#NUM!</v>
      </c>
      <c r="G194" s="44">
        <f>IF(ISERROR(VLOOKUP($C194,#REF!,2,0)),0,VLOOKUP($C194,#REF!,2,0))</f>
        <v>0</v>
      </c>
      <c r="H194" s="44">
        <f>IF(ISERROR(VLOOKUP(F194,E192:G206,3,0)),0,VLOOKUP(F194,E192:G206,3,0))</f>
        <v>0</v>
      </c>
      <c r="K194" s="44">
        <v>3</v>
      </c>
      <c r="L194" s="89">
        <f>IF(ISERROR(VLOOKUP(H194,#REF!,5,0)&amp;" "&amp;VLOOKUP(H194,#REF!,6,0)),,VLOOKUP(H194,#REF!,5,0)&amp;" "&amp;VLOOKUP(H194,#REF!,6,0))</f>
        <v>0</v>
      </c>
      <c r="M194" s="90">
        <f>IF(ISERROR(VLOOKUP(H194,#REF!,2,0)),,VLOOKUP(H194,#REF!,2,0))</f>
        <v>0</v>
      </c>
      <c r="N194" s="90">
        <f>IF(ISERROR(VLOOKUP(H194,#REF!,1,0)),,VLOOKUP(H194,#REF!,1,0))</f>
        <v>0</v>
      </c>
      <c r="O194" s="90" t="str">
        <f t="shared" si="128"/>
        <v>4CF</v>
      </c>
      <c r="P194" s="89" t="s">
        <v>152</v>
      </c>
      <c r="Q194" s="90">
        <f>IF(ISERROR(VLOOKUP(H194,#REF!,10,0)),,VLOOKUP(H194,#REF!,10,0))</f>
        <v>0</v>
      </c>
      <c r="R194" s="90">
        <f>IF(ISERROR(VLOOKUP($H194,#REF!,12,0)),,VLOOKUP($H194,#REF!,12,0))</f>
        <v>0</v>
      </c>
      <c r="S194" s="90">
        <f>IF(ISERROR(VLOOKUP($H194,#REF!,14,0)),,VLOOKUP($H194,#REF!,14,0))</f>
        <v>0</v>
      </c>
      <c r="T194" s="90">
        <f>IF(ISERROR(VLOOKUP($H194,#REF!,16,0)),,VLOOKUP($H194,#REF!,16,0))</f>
        <v>0</v>
      </c>
      <c r="U194" s="90">
        <f>IF(ISERROR(VLOOKUP($H194,#REF!,18,0)),,VLOOKUP($H194,#REF!,18,0))</f>
        <v>0</v>
      </c>
      <c r="V194" s="90">
        <f>IF(ISERROR(VLOOKUP($H194,#REF!,20,0)),,VLOOKUP($H194,#REF!,20,0))</f>
        <v>0</v>
      </c>
      <c r="W194" s="197">
        <f t="shared" si="129"/>
        <v>0</v>
      </c>
      <c r="X194">
        <f t="shared" si="130"/>
        <v>0</v>
      </c>
    </row>
    <row r="195" spans="1:24" x14ac:dyDescent="0.3">
      <c r="A195">
        <v>4</v>
      </c>
      <c r="B195" t="str">
        <f t="shared" si="131"/>
        <v>4CF</v>
      </c>
      <c r="C195" t="str">
        <f t="shared" si="127"/>
        <v>4CF4</v>
      </c>
      <c r="E195" s="72" t="str">
        <f>IF(IF(ISERROR(VLOOKUP(C195,#REF!,25,0)),"A",VLOOKUP(C195,#REF!,25,0))=0,"A",IF(ISERROR(VLOOKUP(C195,#REF!,25,0)),"A",VLOOKUP(C195,#REF!,25,0)))</f>
        <v>A</v>
      </c>
      <c r="F195" s="44" t="e">
        <f>LARGE(E192:E206,A195)</f>
        <v>#NUM!</v>
      </c>
      <c r="G195" s="44">
        <f>IF(ISERROR(VLOOKUP($C195,#REF!,2,0)),0,VLOOKUP($C195,#REF!,2,0))</f>
        <v>0</v>
      </c>
      <c r="H195" s="44">
        <f>IF(ISERROR(VLOOKUP(F195,E192:G206,3,0)),0,VLOOKUP(F195,E192:G206,3,0))</f>
        <v>0</v>
      </c>
      <c r="K195" s="44">
        <v>4</v>
      </c>
      <c r="L195" s="89">
        <f>IF(ISERROR(VLOOKUP(H195,#REF!,5,0)&amp;" "&amp;VLOOKUP(H195,#REF!,6,0)),,VLOOKUP(H195,#REF!,5,0)&amp;" "&amp;VLOOKUP(H195,#REF!,6,0))</f>
        <v>0</v>
      </c>
      <c r="M195" s="90">
        <f>IF(ISERROR(VLOOKUP(H195,#REF!,2,0)),,VLOOKUP(H195,#REF!,2,0))</f>
        <v>0</v>
      </c>
      <c r="N195" s="90">
        <f>IF(ISERROR(VLOOKUP(H195,#REF!,1,0)),,VLOOKUP(H195,#REF!,1,0))</f>
        <v>0</v>
      </c>
      <c r="O195" s="90" t="str">
        <f t="shared" si="128"/>
        <v>4CF</v>
      </c>
      <c r="P195" s="89" t="s">
        <v>152</v>
      </c>
      <c r="Q195" s="90">
        <f>IF(ISERROR(VLOOKUP(H195,#REF!,10,0)),,VLOOKUP(H195,#REF!,10,0))</f>
        <v>0</v>
      </c>
      <c r="R195" s="90">
        <f>IF(ISERROR(VLOOKUP($H195,#REF!,12,0)),,VLOOKUP($H195,#REF!,12,0))</f>
        <v>0</v>
      </c>
      <c r="S195" s="90">
        <f>IF(ISERROR(VLOOKUP($H195,#REF!,14,0)),,VLOOKUP($H195,#REF!,14,0))</f>
        <v>0</v>
      </c>
      <c r="T195" s="90">
        <f>IF(ISERROR(VLOOKUP($H195,#REF!,16,0)),,VLOOKUP($H195,#REF!,16,0))</f>
        <v>0</v>
      </c>
      <c r="U195" s="90">
        <f>IF(ISERROR(VLOOKUP($H195,#REF!,18,0)),,VLOOKUP($H195,#REF!,18,0))</f>
        <v>0</v>
      </c>
      <c r="V195" s="90">
        <f>IF(ISERROR(VLOOKUP($H195,#REF!,20,0)),,VLOOKUP($H195,#REF!,20,0))</f>
        <v>0</v>
      </c>
      <c r="W195" s="197">
        <f t="shared" si="129"/>
        <v>0</v>
      </c>
      <c r="X195">
        <f t="shared" si="130"/>
        <v>0</v>
      </c>
    </row>
    <row r="196" spans="1:24" x14ac:dyDescent="0.3">
      <c r="A196">
        <v>5</v>
      </c>
      <c r="B196" t="str">
        <f t="shared" si="131"/>
        <v>4CF</v>
      </c>
      <c r="C196" t="str">
        <f t="shared" si="127"/>
        <v>4CF5</v>
      </c>
      <c r="E196" s="72" t="str">
        <f>IF(IF(ISERROR(VLOOKUP(C196,#REF!,25,0)),"A",VLOOKUP(C196,#REF!,25,0))=0,"A",IF(ISERROR(VLOOKUP(C196,#REF!,25,0)),"A",VLOOKUP(C196,#REF!,25,0)))</f>
        <v>A</v>
      </c>
      <c r="F196" s="44" t="e">
        <f>LARGE(E192:E206,A196)</f>
        <v>#NUM!</v>
      </c>
      <c r="G196" s="44">
        <f>IF(ISERROR(VLOOKUP($C196,#REF!,2,0)),0,VLOOKUP($C196,#REF!,2,0))</f>
        <v>0</v>
      </c>
      <c r="H196" s="44">
        <f>IF(ISERROR(VLOOKUP(F196,E192:G206,3,0)),0,VLOOKUP(F196,E192:G206,3,0))</f>
        <v>0</v>
      </c>
      <c r="K196" s="44">
        <v>5</v>
      </c>
      <c r="L196" s="89">
        <f>IF(ISERROR(VLOOKUP(H196,#REF!,5,0)&amp;" "&amp;VLOOKUP(H196,#REF!,6,0)),,VLOOKUP(H196,#REF!,5,0)&amp;" "&amp;VLOOKUP(H196,#REF!,6,0))</f>
        <v>0</v>
      </c>
      <c r="M196" s="90">
        <f>IF(ISERROR(VLOOKUP(H196,#REF!,2,0)),,VLOOKUP(H196,#REF!,2,0))</f>
        <v>0</v>
      </c>
      <c r="N196" s="90">
        <f>IF(ISERROR(VLOOKUP(H196,#REF!,1,0)),,VLOOKUP(H196,#REF!,1,0))</f>
        <v>0</v>
      </c>
      <c r="O196" s="90" t="str">
        <f t="shared" si="128"/>
        <v>4CF</v>
      </c>
      <c r="P196" s="89" t="s">
        <v>152</v>
      </c>
      <c r="Q196" s="90">
        <f>IF(ISERROR(VLOOKUP(H196,#REF!,10,0)),,VLOOKUP(H196,#REF!,10,0))</f>
        <v>0</v>
      </c>
      <c r="R196" s="90">
        <f>IF(ISERROR(VLOOKUP($H196,#REF!,12,0)),,VLOOKUP($H196,#REF!,12,0))</f>
        <v>0</v>
      </c>
      <c r="S196" s="90">
        <f>IF(ISERROR(VLOOKUP($H196,#REF!,14,0)),,VLOOKUP($H196,#REF!,14,0))</f>
        <v>0</v>
      </c>
      <c r="T196" s="90">
        <f>IF(ISERROR(VLOOKUP($H196,#REF!,16,0)),,VLOOKUP($H196,#REF!,16,0))</f>
        <v>0</v>
      </c>
      <c r="U196" s="90">
        <f>IF(ISERROR(VLOOKUP($H196,#REF!,18,0)),,VLOOKUP($H196,#REF!,18,0))</f>
        <v>0</v>
      </c>
      <c r="V196" s="90">
        <f>IF(ISERROR(VLOOKUP($H196,#REF!,20,0)),,VLOOKUP($H196,#REF!,20,0))</f>
        <v>0</v>
      </c>
      <c r="W196" s="197">
        <f t="shared" si="129"/>
        <v>0</v>
      </c>
      <c r="X196">
        <f t="shared" si="130"/>
        <v>0</v>
      </c>
    </row>
    <row r="197" spans="1:24" x14ac:dyDescent="0.3">
      <c r="A197">
        <v>6</v>
      </c>
      <c r="B197" t="str">
        <f t="shared" si="131"/>
        <v>4CF</v>
      </c>
      <c r="C197" t="str">
        <f t="shared" si="127"/>
        <v>4CF6</v>
      </c>
      <c r="E197" s="72" t="str">
        <f>IF(IF(ISERROR(VLOOKUP(C197,#REF!,25,0)),"A",VLOOKUP(C197,#REF!,25,0))=0,"A",IF(ISERROR(VLOOKUP(C197,#REF!,25,0)),"A",VLOOKUP(C197,#REF!,25,0)))</f>
        <v>A</v>
      </c>
      <c r="F197" s="44" t="e">
        <f>LARGE(E192:E206,A197)</f>
        <v>#NUM!</v>
      </c>
      <c r="G197" s="44">
        <f>IF(ISERROR(VLOOKUP($C197,#REF!,2,0)),0,VLOOKUP($C197,#REF!,2,0))</f>
        <v>0</v>
      </c>
      <c r="H197" s="44">
        <f>IF(ISERROR(VLOOKUP(F197,E192:G206,3,0)),0,VLOOKUP(F197,E192:G206,3,0))</f>
        <v>0</v>
      </c>
      <c r="K197" s="44">
        <v>6</v>
      </c>
      <c r="L197" s="89">
        <f>IF(ISERROR(VLOOKUP(H197,#REF!,5,0)&amp;" "&amp;VLOOKUP(H197,#REF!,6,0)),,VLOOKUP(H197,#REF!,5,0)&amp;" "&amp;VLOOKUP(H197,#REF!,6,0))</f>
        <v>0</v>
      </c>
      <c r="M197" s="90">
        <f>IF(ISERROR(VLOOKUP(H197,#REF!,2,0)),,VLOOKUP(H197,#REF!,2,0))</f>
        <v>0</v>
      </c>
      <c r="N197" s="90">
        <f>IF(ISERROR(VLOOKUP(H197,#REF!,1,0)),,VLOOKUP(H197,#REF!,1,0))</f>
        <v>0</v>
      </c>
      <c r="O197" s="90" t="str">
        <f t="shared" si="128"/>
        <v>4CF</v>
      </c>
      <c r="P197" s="89" t="s">
        <v>152</v>
      </c>
      <c r="Q197" s="90">
        <f>IF(ISERROR(VLOOKUP(H197,#REF!,10,0)),,VLOOKUP(H197,#REF!,10,0))</f>
        <v>0</v>
      </c>
      <c r="R197" s="90">
        <f>IF(ISERROR(VLOOKUP($H197,#REF!,12,0)),,VLOOKUP($H197,#REF!,12,0))</f>
        <v>0</v>
      </c>
      <c r="S197" s="90">
        <f>IF(ISERROR(VLOOKUP($H197,#REF!,14,0)),,VLOOKUP($H197,#REF!,14,0))</f>
        <v>0</v>
      </c>
      <c r="T197" s="90">
        <f>IF(ISERROR(VLOOKUP($H197,#REF!,16,0)),,VLOOKUP($H197,#REF!,16,0))</f>
        <v>0</v>
      </c>
      <c r="U197" s="90">
        <f>IF(ISERROR(VLOOKUP($H197,#REF!,18,0)),,VLOOKUP($H197,#REF!,18,0))</f>
        <v>0</v>
      </c>
      <c r="V197" s="90">
        <f>IF(ISERROR(VLOOKUP($H197,#REF!,20,0)),,VLOOKUP($H197,#REF!,20,0))</f>
        <v>0</v>
      </c>
      <c r="W197" s="197">
        <f t="shared" si="129"/>
        <v>0</v>
      </c>
      <c r="X197">
        <f t="shared" si="130"/>
        <v>0</v>
      </c>
    </row>
    <row r="198" spans="1:24" x14ac:dyDescent="0.3">
      <c r="A198">
        <v>7</v>
      </c>
      <c r="B198" t="str">
        <f t="shared" si="131"/>
        <v>4CF</v>
      </c>
      <c r="C198" t="str">
        <f t="shared" si="127"/>
        <v>4CF7</v>
      </c>
      <c r="E198" s="72" t="str">
        <f>IF(IF(ISERROR(VLOOKUP(C198,#REF!,25,0)),"A",VLOOKUP(C198,#REF!,25,0))=0,"A",IF(ISERROR(VLOOKUP(C198,#REF!,25,0)),"A",VLOOKUP(C198,#REF!,25,0)))</f>
        <v>A</v>
      </c>
      <c r="F198" s="44" t="e">
        <f>LARGE(E192:E206,A198)</f>
        <v>#NUM!</v>
      </c>
      <c r="G198" s="44">
        <f>IF(ISERROR(VLOOKUP($C198,#REF!,2,0)),0,VLOOKUP($C198,#REF!,2,0))</f>
        <v>0</v>
      </c>
      <c r="H198" s="44">
        <f>IF(ISERROR(VLOOKUP(F198,E192:G206,3,0)),0,VLOOKUP(F198,E192:G206,3,0))</f>
        <v>0</v>
      </c>
      <c r="K198" s="44">
        <v>7</v>
      </c>
      <c r="L198" s="89">
        <f>IF(ISERROR(VLOOKUP(H198,#REF!,5,0)&amp;" "&amp;VLOOKUP(H198,#REF!,6,0)),,VLOOKUP(H198,#REF!,5,0)&amp;" "&amp;VLOOKUP(H198,#REF!,6,0))</f>
        <v>0</v>
      </c>
      <c r="M198" s="90">
        <f>IF(ISERROR(VLOOKUP(H198,#REF!,2,0)),,VLOOKUP(H198,#REF!,2,0))</f>
        <v>0</v>
      </c>
      <c r="N198" s="90">
        <f>IF(ISERROR(VLOOKUP(H198,#REF!,1,0)),,VLOOKUP(H198,#REF!,1,0))</f>
        <v>0</v>
      </c>
      <c r="O198" s="90" t="str">
        <f t="shared" si="128"/>
        <v>4CF</v>
      </c>
      <c r="P198" s="89" t="s">
        <v>152</v>
      </c>
      <c r="Q198" s="90">
        <f>IF(ISERROR(VLOOKUP(H198,#REF!,10,0)),,VLOOKUP(H198,#REF!,10,0))</f>
        <v>0</v>
      </c>
      <c r="R198" s="90">
        <f>IF(ISERROR(VLOOKUP($H198,#REF!,12,0)),,VLOOKUP($H198,#REF!,12,0))</f>
        <v>0</v>
      </c>
      <c r="S198" s="90">
        <f>IF(ISERROR(VLOOKUP($H198,#REF!,14,0)),,VLOOKUP($H198,#REF!,14,0))</f>
        <v>0</v>
      </c>
      <c r="T198" s="90">
        <f>IF(ISERROR(VLOOKUP($H198,#REF!,16,0)),,VLOOKUP($H198,#REF!,16,0))</f>
        <v>0</v>
      </c>
      <c r="U198" s="90">
        <f>IF(ISERROR(VLOOKUP($H198,#REF!,18,0)),,VLOOKUP($H198,#REF!,18,0))</f>
        <v>0</v>
      </c>
      <c r="V198" s="90">
        <f>IF(ISERROR(VLOOKUP($H198,#REF!,20,0)),,VLOOKUP($H198,#REF!,20,0))</f>
        <v>0</v>
      </c>
      <c r="W198" s="197">
        <f t="shared" si="129"/>
        <v>0</v>
      </c>
      <c r="X198">
        <f t="shared" si="130"/>
        <v>0</v>
      </c>
    </row>
    <row r="199" spans="1:24" x14ac:dyDescent="0.3">
      <c r="A199">
        <v>8</v>
      </c>
      <c r="B199" t="str">
        <f t="shared" si="131"/>
        <v>4CF</v>
      </c>
      <c r="C199" t="str">
        <f t="shared" si="127"/>
        <v>4CF8</v>
      </c>
      <c r="E199" s="72" t="str">
        <f>IF(IF(ISERROR(VLOOKUP(C199,#REF!,25,0)),"A",VLOOKUP(C199,#REF!,25,0))=0,"A",IF(ISERROR(VLOOKUP(C199,#REF!,25,0)),"A",VLOOKUP(C199,#REF!,25,0)))</f>
        <v>A</v>
      </c>
      <c r="F199" s="44" t="e">
        <f>LARGE(E192:E206,A199)</f>
        <v>#NUM!</v>
      </c>
      <c r="G199" s="44">
        <f>IF(ISERROR(VLOOKUP($C199,#REF!,2,0)),0,VLOOKUP($C199,#REF!,2,0))</f>
        <v>0</v>
      </c>
      <c r="H199" s="44">
        <f>IF(ISERROR(VLOOKUP(F199,E192:G206,3,0)),0,VLOOKUP(F199,E192:G206,3,0))</f>
        <v>0</v>
      </c>
      <c r="K199" s="44">
        <v>8</v>
      </c>
      <c r="L199" s="89">
        <f>IF(ISERROR(VLOOKUP(H199,#REF!,5,0)&amp;" "&amp;VLOOKUP(H199,#REF!,6,0)),,VLOOKUP(H199,#REF!,5,0)&amp;" "&amp;VLOOKUP(H199,#REF!,6,0))</f>
        <v>0</v>
      </c>
      <c r="M199" s="90">
        <f>IF(ISERROR(VLOOKUP(H199,#REF!,2,0)),,VLOOKUP(H199,#REF!,2,0))</f>
        <v>0</v>
      </c>
      <c r="N199" s="90">
        <f>IF(ISERROR(VLOOKUP(H199,#REF!,1,0)),,VLOOKUP(H199,#REF!,1,0))</f>
        <v>0</v>
      </c>
      <c r="O199" s="90" t="str">
        <f t="shared" si="128"/>
        <v>4CF</v>
      </c>
      <c r="P199" s="89" t="s">
        <v>152</v>
      </c>
      <c r="Q199" s="90">
        <f>IF(ISERROR(VLOOKUP(H199,#REF!,10,0)),,VLOOKUP(H199,#REF!,10,0))</f>
        <v>0</v>
      </c>
      <c r="R199" s="90">
        <f>IF(ISERROR(VLOOKUP($H199,#REF!,12,0)),,VLOOKUP($H199,#REF!,12,0))</f>
        <v>0</v>
      </c>
      <c r="S199" s="90">
        <f>IF(ISERROR(VLOOKUP($H199,#REF!,14,0)),,VLOOKUP($H199,#REF!,14,0))</f>
        <v>0</v>
      </c>
      <c r="T199" s="90">
        <f>IF(ISERROR(VLOOKUP($H199,#REF!,16,0)),,VLOOKUP($H199,#REF!,16,0))</f>
        <v>0</v>
      </c>
      <c r="U199" s="90">
        <f>IF(ISERROR(VLOOKUP($H199,#REF!,18,0)),,VLOOKUP($H199,#REF!,18,0))</f>
        <v>0</v>
      </c>
      <c r="V199" s="90">
        <f>IF(ISERROR(VLOOKUP($H199,#REF!,20,0)),,VLOOKUP($H199,#REF!,20,0))</f>
        <v>0</v>
      </c>
      <c r="W199" s="197">
        <f t="shared" si="129"/>
        <v>0</v>
      </c>
      <c r="X199">
        <f t="shared" si="130"/>
        <v>0</v>
      </c>
    </row>
    <row r="200" spans="1:24" x14ac:dyDescent="0.3">
      <c r="A200">
        <v>9</v>
      </c>
      <c r="B200" t="str">
        <f t="shared" si="131"/>
        <v>4CF</v>
      </c>
      <c r="C200" t="str">
        <f t="shared" si="127"/>
        <v>4CF9</v>
      </c>
      <c r="E200" s="72" t="str">
        <f>IF(IF(ISERROR(VLOOKUP(C200,#REF!,25,0)),"A",VLOOKUP(C200,#REF!,25,0))=0,"A",IF(ISERROR(VLOOKUP(C200,#REF!,25,0)),"A",VLOOKUP(C200,#REF!,25,0)))</f>
        <v>A</v>
      </c>
      <c r="F200" s="44" t="e">
        <f>LARGE(E192:E206,A200)</f>
        <v>#NUM!</v>
      </c>
      <c r="G200" s="44">
        <f>IF(ISERROR(VLOOKUP($C200,#REF!,2,0)),0,VLOOKUP($C200,#REF!,2,0))</f>
        <v>0</v>
      </c>
      <c r="H200" s="44">
        <f>IF(ISERROR(VLOOKUP(F200,E192:G206,3,0)),0,VLOOKUP(F200,E192:G206,3,0))</f>
        <v>0</v>
      </c>
      <c r="K200" s="44">
        <v>9</v>
      </c>
      <c r="L200" s="89">
        <f>IF(ISERROR(VLOOKUP(H200,#REF!,5,0)&amp;" "&amp;VLOOKUP(H200,#REF!,6,0)),,VLOOKUP(H200,#REF!,5,0)&amp;" "&amp;VLOOKUP(H200,#REF!,6,0))</f>
        <v>0</v>
      </c>
      <c r="M200" s="90">
        <f>IF(ISERROR(VLOOKUP(H200,#REF!,2,0)),,VLOOKUP(H200,#REF!,2,0))</f>
        <v>0</v>
      </c>
      <c r="N200" s="90">
        <f>IF(ISERROR(VLOOKUP(H200,#REF!,1,0)),,VLOOKUP(H200,#REF!,1,0))</f>
        <v>0</v>
      </c>
      <c r="O200" s="90" t="str">
        <f t="shared" si="128"/>
        <v>4CF</v>
      </c>
      <c r="P200" s="89" t="s">
        <v>152</v>
      </c>
      <c r="Q200" s="90">
        <f>IF(ISERROR(VLOOKUP(H200,#REF!,10,0)),,VLOOKUP(H200,#REF!,10,0))</f>
        <v>0</v>
      </c>
      <c r="R200" s="90">
        <f>IF(ISERROR(VLOOKUP($H200,#REF!,12,0)),,VLOOKUP($H200,#REF!,12,0))</f>
        <v>0</v>
      </c>
      <c r="S200" s="90">
        <f>IF(ISERROR(VLOOKUP($H200,#REF!,14,0)),,VLOOKUP($H200,#REF!,14,0))</f>
        <v>0</v>
      </c>
      <c r="T200" s="90">
        <f>IF(ISERROR(VLOOKUP($H200,#REF!,16,0)),,VLOOKUP($H200,#REF!,16,0))</f>
        <v>0</v>
      </c>
      <c r="U200" s="90">
        <f>IF(ISERROR(VLOOKUP($H200,#REF!,18,0)),,VLOOKUP($H200,#REF!,18,0))</f>
        <v>0</v>
      </c>
      <c r="V200" s="90">
        <f>IF(ISERROR(VLOOKUP($H200,#REF!,20,0)),,VLOOKUP($H200,#REF!,20,0))</f>
        <v>0</v>
      </c>
      <c r="W200" s="197">
        <f t="shared" si="129"/>
        <v>0</v>
      </c>
      <c r="X200">
        <f t="shared" si="130"/>
        <v>0</v>
      </c>
    </row>
    <row r="201" spans="1:24" x14ac:dyDescent="0.3">
      <c r="A201">
        <v>10</v>
      </c>
      <c r="B201" t="str">
        <f t="shared" si="131"/>
        <v>4CF</v>
      </c>
      <c r="C201" t="str">
        <f t="shared" si="127"/>
        <v>4CF10</v>
      </c>
      <c r="E201" s="72" t="str">
        <f>IF(IF(ISERROR(VLOOKUP(C201,#REF!,25,0)),"A",VLOOKUP(C201,#REF!,25,0))=0,"A",IF(ISERROR(VLOOKUP(C201,#REF!,25,0)),"A",VLOOKUP(C201,#REF!,25,0)))</f>
        <v>A</v>
      </c>
      <c r="F201" s="44" t="e">
        <f>LARGE(E192:E206,A201)</f>
        <v>#NUM!</v>
      </c>
      <c r="G201" s="44">
        <f>IF(ISERROR(VLOOKUP($C201,#REF!,2,0)),0,VLOOKUP($C201,#REF!,2,0))</f>
        <v>0</v>
      </c>
      <c r="H201" s="44">
        <f>IF(ISERROR(VLOOKUP(F201,E192:G206,3,0)),0,VLOOKUP(F201,E192:G206,3,0))</f>
        <v>0</v>
      </c>
      <c r="K201" s="44">
        <v>10</v>
      </c>
      <c r="L201" s="89">
        <f>IF(ISERROR(VLOOKUP(H201,#REF!,5,0)&amp;" "&amp;VLOOKUP(H201,#REF!,6,0)),,VLOOKUP(H201,#REF!,5,0)&amp;" "&amp;VLOOKUP(H201,#REF!,6,0))</f>
        <v>0</v>
      </c>
      <c r="M201" s="90">
        <f>IF(ISERROR(VLOOKUP(H201,#REF!,2,0)),,VLOOKUP(H201,#REF!,2,0))</f>
        <v>0</v>
      </c>
      <c r="N201" s="90">
        <f>IF(ISERROR(VLOOKUP(H201,#REF!,1,0)),,VLOOKUP(H201,#REF!,1,0))</f>
        <v>0</v>
      </c>
      <c r="O201" s="90" t="str">
        <f t="shared" si="128"/>
        <v>4CF</v>
      </c>
      <c r="P201" s="89" t="s">
        <v>152</v>
      </c>
      <c r="Q201" s="90">
        <f>IF(ISERROR(VLOOKUP(H201,#REF!,10,0)),,VLOOKUP(H201,#REF!,10,0))</f>
        <v>0</v>
      </c>
      <c r="R201" s="90">
        <f>IF(ISERROR(VLOOKUP($H201,#REF!,12,0)),,VLOOKUP($H201,#REF!,12,0))</f>
        <v>0</v>
      </c>
      <c r="S201" s="90">
        <f>IF(ISERROR(VLOOKUP($H201,#REF!,14,0)),,VLOOKUP($H201,#REF!,14,0))</f>
        <v>0</v>
      </c>
      <c r="T201" s="90">
        <f>IF(ISERROR(VLOOKUP($H201,#REF!,16,0)),,VLOOKUP($H201,#REF!,16,0))</f>
        <v>0</v>
      </c>
      <c r="U201" s="90">
        <f>IF(ISERROR(VLOOKUP($H201,#REF!,18,0)),,VLOOKUP($H201,#REF!,18,0))</f>
        <v>0</v>
      </c>
      <c r="V201" s="90">
        <f>IF(ISERROR(VLOOKUP($H201,#REF!,20,0)),,VLOOKUP($H201,#REF!,20,0))</f>
        <v>0</v>
      </c>
      <c r="W201" s="197">
        <f t="shared" si="129"/>
        <v>0</v>
      </c>
      <c r="X201">
        <f t="shared" si="130"/>
        <v>0</v>
      </c>
    </row>
    <row r="202" spans="1:24" x14ac:dyDescent="0.3">
      <c r="A202">
        <v>11</v>
      </c>
      <c r="B202" t="str">
        <f t="shared" si="131"/>
        <v>4CF</v>
      </c>
      <c r="C202" t="str">
        <f t="shared" si="127"/>
        <v>4CF11</v>
      </c>
      <c r="E202" s="72" t="str">
        <f>IF(IF(ISERROR(VLOOKUP(C202,#REF!,25,0)),"A",VLOOKUP(C202,#REF!,25,0))=0,"A",IF(ISERROR(VLOOKUP(C202,#REF!,25,0)),"A",VLOOKUP(C202,#REF!,25,0)))</f>
        <v>A</v>
      </c>
      <c r="F202" s="44" t="e">
        <f>LARGE(E192:E206,A202)</f>
        <v>#NUM!</v>
      </c>
      <c r="G202" s="44">
        <f>IF(ISERROR(VLOOKUP($C202,#REF!,2,0)),0,VLOOKUP($C202,#REF!,2,0))</f>
        <v>0</v>
      </c>
      <c r="H202" s="44">
        <f>IF(ISERROR(VLOOKUP(F202,E192:G206,3,0)),0,VLOOKUP(F202,E192:G206,3,0))</f>
        <v>0</v>
      </c>
      <c r="K202" s="44">
        <v>11</v>
      </c>
      <c r="L202" s="89">
        <f>IF(ISERROR(VLOOKUP(H202,#REF!,5,0)&amp;" "&amp;VLOOKUP(H202,#REF!,6,0)),,VLOOKUP(H202,#REF!,5,0)&amp;" "&amp;VLOOKUP(H202,#REF!,6,0))</f>
        <v>0</v>
      </c>
      <c r="M202" s="90">
        <f>IF(ISERROR(VLOOKUP(H202,#REF!,2,0)),,VLOOKUP(H202,#REF!,2,0))</f>
        <v>0</v>
      </c>
      <c r="N202" s="90">
        <f>IF(ISERROR(VLOOKUP(H202,#REF!,1,0)),,VLOOKUP(H202,#REF!,1,0))</f>
        <v>0</v>
      </c>
      <c r="O202" s="90" t="str">
        <f t="shared" si="128"/>
        <v>4CF</v>
      </c>
      <c r="P202" s="89" t="s">
        <v>152</v>
      </c>
      <c r="Q202" s="90">
        <f>IF(ISERROR(VLOOKUP(H202,#REF!,10,0)),,VLOOKUP(H202,#REF!,10,0))</f>
        <v>0</v>
      </c>
      <c r="R202" s="90">
        <f>IF(ISERROR(VLOOKUP($H202,#REF!,12,0)),,VLOOKUP($H202,#REF!,12,0))</f>
        <v>0</v>
      </c>
      <c r="S202" s="90">
        <f>IF(ISERROR(VLOOKUP($H202,#REF!,14,0)),,VLOOKUP($H202,#REF!,14,0))</f>
        <v>0</v>
      </c>
      <c r="T202" s="90">
        <f>IF(ISERROR(VLOOKUP($H202,#REF!,16,0)),,VLOOKUP($H202,#REF!,16,0))</f>
        <v>0</v>
      </c>
      <c r="U202" s="90">
        <f>IF(ISERROR(VLOOKUP($H202,#REF!,18,0)),,VLOOKUP($H202,#REF!,18,0))</f>
        <v>0</v>
      </c>
      <c r="V202" s="90">
        <f>IF(ISERROR(VLOOKUP($H202,#REF!,20,0)),,VLOOKUP($H202,#REF!,20,0))</f>
        <v>0</v>
      </c>
      <c r="W202" s="197">
        <f t="shared" si="129"/>
        <v>0</v>
      </c>
      <c r="X202">
        <f t="shared" si="130"/>
        <v>0</v>
      </c>
    </row>
    <row r="203" spans="1:24" x14ac:dyDescent="0.3">
      <c r="A203">
        <v>12</v>
      </c>
      <c r="B203" t="str">
        <f t="shared" si="131"/>
        <v>4CF</v>
      </c>
      <c r="C203" t="str">
        <f t="shared" si="127"/>
        <v>4CF12</v>
      </c>
      <c r="E203" s="72" t="str">
        <f>IF(IF(ISERROR(VLOOKUP(C203,#REF!,25,0)),"A",VLOOKUP(C203,#REF!,25,0))=0,"A",IF(ISERROR(VLOOKUP(C203,#REF!,25,0)),"A",VLOOKUP(C203,#REF!,25,0)))</f>
        <v>A</v>
      </c>
      <c r="F203" s="44" t="e">
        <f>LARGE(E192:E206,A203)</f>
        <v>#NUM!</v>
      </c>
      <c r="G203" s="44">
        <f>IF(ISERROR(VLOOKUP($C203,#REF!,2,0)),0,VLOOKUP($C203,#REF!,2,0))</f>
        <v>0</v>
      </c>
      <c r="H203" s="44">
        <f>IF(ISERROR(VLOOKUP(F203,E192:G206,3,0)),0,VLOOKUP(F203,E192:G206,3,0))</f>
        <v>0</v>
      </c>
      <c r="K203" s="44">
        <v>12</v>
      </c>
      <c r="L203" s="89">
        <f>IF(ISERROR(VLOOKUP(H203,#REF!,5,0)&amp;" "&amp;VLOOKUP(H203,#REF!,6,0)),,VLOOKUP(H203,#REF!,5,0)&amp;" "&amp;VLOOKUP(H203,#REF!,6,0))</f>
        <v>0</v>
      </c>
      <c r="M203" s="90">
        <f>IF(ISERROR(VLOOKUP(H203,#REF!,2,0)),,VLOOKUP(H203,#REF!,2,0))</f>
        <v>0</v>
      </c>
      <c r="N203" s="90">
        <f>IF(ISERROR(VLOOKUP(H203,#REF!,1,0)),,VLOOKUP(H203,#REF!,1,0))</f>
        <v>0</v>
      </c>
      <c r="O203" s="90" t="str">
        <f t="shared" si="128"/>
        <v>4CF</v>
      </c>
      <c r="P203" s="89" t="s">
        <v>152</v>
      </c>
      <c r="Q203" s="90">
        <f>IF(ISERROR(VLOOKUP(H203,#REF!,10,0)),,VLOOKUP(H203,#REF!,10,0))</f>
        <v>0</v>
      </c>
      <c r="R203" s="90">
        <f>IF(ISERROR(VLOOKUP($H203,#REF!,12,0)),,VLOOKUP($H203,#REF!,12,0))</f>
        <v>0</v>
      </c>
      <c r="S203" s="90">
        <f>IF(ISERROR(VLOOKUP($H203,#REF!,14,0)),,VLOOKUP($H203,#REF!,14,0))</f>
        <v>0</v>
      </c>
      <c r="T203" s="90">
        <f>IF(ISERROR(VLOOKUP($H203,#REF!,16,0)),,VLOOKUP($H203,#REF!,16,0))</f>
        <v>0</v>
      </c>
      <c r="U203" s="90">
        <f>IF(ISERROR(VLOOKUP($H203,#REF!,18,0)),,VLOOKUP($H203,#REF!,18,0))</f>
        <v>0</v>
      </c>
      <c r="V203" s="90">
        <f>IF(ISERROR(VLOOKUP($H203,#REF!,20,0)),,VLOOKUP($H203,#REF!,20,0))</f>
        <v>0</v>
      </c>
      <c r="W203" s="197">
        <f t="shared" si="129"/>
        <v>0</v>
      </c>
      <c r="X203">
        <f t="shared" si="130"/>
        <v>0</v>
      </c>
    </row>
    <row r="204" spans="1:24" x14ac:dyDescent="0.3">
      <c r="A204">
        <v>13</v>
      </c>
      <c r="B204" t="str">
        <f t="shared" si="131"/>
        <v>4CF</v>
      </c>
      <c r="C204" t="str">
        <f t="shared" si="127"/>
        <v>4CF13</v>
      </c>
      <c r="E204" s="72" t="str">
        <f>IF(IF(ISERROR(VLOOKUP(C204,#REF!,25,0)),"A",VLOOKUP(C204,#REF!,25,0))=0,"A",IF(ISERROR(VLOOKUP(C204,#REF!,25,0)),"A",VLOOKUP(C204,#REF!,25,0)))</f>
        <v>A</v>
      </c>
      <c r="F204" s="44" t="e">
        <f>LARGE(E192:E206,A204)</f>
        <v>#NUM!</v>
      </c>
      <c r="G204" s="44">
        <f>IF(ISERROR(VLOOKUP($C204,#REF!,2,0)),0,VLOOKUP($C204,#REF!,2,0))</f>
        <v>0</v>
      </c>
      <c r="H204" s="44">
        <f>IF(ISERROR(VLOOKUP(F204,E192:G206,3,0)),0,VLOOKUP(F204,E192:G206,3,0))</f>
        <v>0</v>
      </c>
      <c r="K204" s="44">
        <v>13</v>
      </c>
      <c r="L204" s="89">
        <f>IF(ISERROR(VLOOKUP(H204,#REF!,5,0)&amp;" "&amp;VLOOKUP(H204,#REF!,6,0)),,VLOOKUP(H204,#REF!,5,0)&amp;" "&amp;VLOOKUP(H204,#REF!,6,0))</f>
        <v>0</v>
      </c>
      <c r="M204" s="90">
        <f>IF(ISERROR(VLOOKUP(H204,#REF!,2,0)),,VLOOKUP(H204,#REF!,2,0))</f>
        <v>0</v>
      </c>
      <c r="N204" s="90">
        <f>IF(ISERROR(VLOOKUP(H204,#REF!,1,0)),,VLOOKUP(H204,#REF!,1,0))</f>
        <v>0</v>
      </c>
      <c r="O204" s="90" t="str">
        <f t="shared" si="128"/>
        <v>4CF</v>
      </c>
      <c r="P204" s="89" t="s">
        <v>152</v>
      </c>
      <c r="Q204" s="90">
        <f>IF(ISERROR(VLOOKUP(H204,#REF!,10,0)),,VLOOKUP(H204,#REF!,10,0))</f>
        <v>0</v>
      </c>
      <c r="R204" s="90">
        <f>IF(ISERROR(VLOOKUP($H204,#REF!,12,0)),,VLOOKUP($H204,#REF!,12,0))</f>
        <v>0</v>
      </c>
      <c r="S204" s="90">
        <f>IF(ISERROR(VLOOKUP($H204,#REF!,14,0)),,VLOOKUP($H204,#REF!,14,0))</f>
        <v>0</v>
      </c>
      <c r="T204" s="90">
        <f>IF(ISERROR(VLOOKUP($H204,#REF!,16,0)),,VLOOKUP($H204,#REF!,16,0))</f>
        <v>0</v>
      </c>
      <c r="U204" s="90">
        <f>IF(ISERROR(VLOOKUP($H204,#REF!,18,0)),,VLOOKUP($H204,#REF!,18,0))</f>
        <v>0</v>
      </c>
      <c r="V204" s="90">
        <f>IF(ISERROR(VLOOKUP($H204,#REF!,20,0)),,VLOOKUP($H204,#REF!,20,0))</f>
        <v>0</v>
      </c>
      <c r="W204" s="197">
        <f t="shared" si="129"/>
        <v>0</v>
      </c>
      <c r="X204">
        <f t="shared" si="130"/>
        <v>0</v>
      </c>
    </row>
    <row r="205" spans="1:24" x14ac:dyDescent="0.3">
      <c r="A205">
        <v>14</v>
      </c>
      <c r="B205" t="str">
        <f t="shared" si="131"/>
        <v>4CF</v>
      </c>
      <c r="C205" t="str">
        <f t="shared" si="127"/>
        <v>4CF14</v>
      </c>
      <c r="E205" s="72" t="str">
        <f>IF(IF(ISERROR(VLOOKUP(C205,#REF!,25,0)),"A",VLOOKUP(C205,#REF!,25,0))=0,"A",IF(ISERROR(VLOOKUP(C205,#REF!,25,0)),"A",VLOOKUP(C205,#REF!,25,0)))</f>
        <v>A</v>
      </c>
      <c r="F205" s="44" t="e">
        <f>LARGE(E192:E206,A205)</f>
        <v>#NUM!</v>
      </c>
      <c r="G205" s="44">
        <f>IF(ISERROR(VLOOKUP($C205,#REF!,2,0)),0,VLOOKUP($C205,#REF!,2,0))</f>
        <v>0</v>
      </c>
      <c r="H205" s="44">
        <f>IF(ISERROR(VLOOKUP(F205,E192:G206,3,0)),0,VLOOKUP(F205,E192:G206,3,0))</f>
        <v>0</v>
      </c>
      <c r="K205" s="44">
        <v>14</v>
      </c>
      <c r="L205" s="89">
        <f>IF(ISERROR(VLOOKUP(H205,#REF!,5,0)&amp;" "&amp;VLOOKUP(H205,#REF!,6,0)),,VLOOKUP(H205,#REF!,5,0)&amp;" "&amp;VLOOKUP(H205,#REF!,6,0))</f>
        <v>0</v>
      </c>
      <c r="M205" s="90">
        <f>IF(ISERROR(VLOOKUP(H205,#REF!,2,0)),,VLOOKUP(H205,#REF!,2,0))</f>
        <v>0</v>
      </c>
      <c r="N205" s="90">
        <f>IF(ISERROR(VLOOKUP(H205,#REF!,1,0)),,VLOOKUP(H205,#REF!,1,0))</f>
        <v>0</v>
      </c>
      <c r="O205" s="90" t="str">
        <f t="shared" si="128"/>
        <v>4CF</v>
      </c>
      <c r="P205" s="89" t="s">
        <v>152</v>
      </c>
      <c r="Q205" s="90">
        <f>IF(ISERROR(VLOOKUP(H205,#REF!,10,0)),,VLOOKUP(H205,#REF!,10,0))</f>
        <v>0</v>
      </c>
      <c r="R205" s="90">
        <f>IF(ISERROR(VLOOKUP($H205,#REF!,12,0)),,VLOOKUP($H205,#REF!,12,0))</f>
        <v>0</v>
      </c>
      <c r="S205" s="90">
        <f>IF(ISERROR(VLOOKUP($H205,#REF!,14,0)),,VLOOKUP($H205,#REF!,14,0))</f>
        <v>0</v>
      </c>
      <c r="T205" s="90">
        <f>IF(ISERROR(VLOOKUP($H205,#REF!,16,0)),,VLOOKUP($H205,#REF!,16,0))</f>
        <v>0</v>
      </c>
      <c r="U205" s="90">
        <f>IF(ISERROR(VLOOKUP($H205,#REF!,18,0)),,VLOOKUP($H205,#REF!,18,0))</f>
        <v>0</v>
      </c>
      <c r="V205" s="90">
        <f>IF(ISERROR(VLOOKUP($H205,#REF!,20,0)),,VLOOKUP($H205,#REF!,20,0))</f>
        <v>0</v>
      </c>
      <c r="W205" s="197">
        <f t="shared" si="129"/>
        <v>0</v>
      </c>
      <c r="X205">
        <f t="shared" si="130"/>
        <v>0</v>
      </c>
    </row>
    <row r="206" spans="1:24" ht="15" thickBot="1" x14ac:dyDescent="0.35">
      <c r="A206">
        <v>15</v>
      </c>
      <c r="B206" t="str">
        <f t="shared" si="131"/>
        <v>4CF</v>
      </c>
      <c r="C206" t="str">
        <f t="shared" si="127"/>
        <v>4CF15</v>
      </c>
      <c r="E206" s="72" t="str">
        <f>IF(IF(ISERROR(VLOOKUP(C206,#REF!,25,0)),"A",VLOOKUP(C206,#REF!,25,0))=0,"A",IF(ISERROR(VLOOKUP(C206,#REF!,25,0)),"A",VLOOKUP(C206,#REF!,25,0)))</f>
        <v>A</v>
      </c>
      <c r="F206" s="44" t="e">
        <f>LARGE(E192:E206,A206)</f>
        <v>#NUM!</v>
      </c>
      <c r="G206" s="44">
        <f>IF(ISERROR(VLOOKUP($C206,#REF!,2,0)),0,VLOOKUP($C206,#REF!,2,0))</f>
        <v>0</v>
      </c>
      <c r="H206" s="44">
        <f>IF(ISERROR(VLOOKUP(F206,E206:G220,3,0)),0,VLOOKUP(F206,E206:G220,3,0))</f>
        <v>0</v>
      </c>
      <c r="K206" s="44">
        <v>15</v>
      </c>
      <c r="L206" s="89">
        <f>IF(ISERROR(VLOOKUP(H206,#REF!,5,0)&amp;" "&amp;VLOOKUP(H206,#REF!,6,0)),,VLOOKUP(H206,#REF!,5,0)&amp;" "&amp;VLOOKUP(H206,#REF!,6,0))</f>
        <v>0</v>
      </c>
      <c r="M206" s="90">
        <f>IF(ISERROR(VLOOKUP(H206,#REF!,2,0)),,VLOOKUP(H206,#REF!,2,0))</f>
        <v>0</v>
      </c>
      <c r="N206" s="90">
        <f>IF(ISERROR(VLOOKUP(H206,#REF!,1,0)),,VLOOKUP(H206,#REF!,1,0))</f>
        <v>0</v>
      </c>
      <c r="O206" s="90" t="str">
        <f t="shared" si="128"/>
        <v>4CF</v>
      </c>
      <c r="P206" s="89" t="s">
        <v>152</v>
      </c>
      <c r="Q206" s="90">
        <f>IF(ISERROR(VLOOKUP(H206,#REF!,10,0)),,VLOOKUP(H206,#REF!,10,0))</f>
        <v>0</v>
      </c>
      <c r="R206" s="90">
        <f>IF(ISERROR(VLOOKUP($H206,#REF!,12,0)),,VLOOKUP($H206,#REF!,12,0))</f>
        <v>0</v>
      </c>
      <c r="S206" s="90">
        <f>IF(ISERROR(VLOOKUP($H206,#REF!,14,0)),,VLOOKUP($H206,#REF!,14,0))</f>
        <v>0</v>
      </c>
      <c r="T206" s="90">
        <f>IF(ISERROR(VLOOKUP($H206,#REF!,16,0)),,VLOOKUP($H206,#REF!,16,0))</f>
        <v>0</v>
      </c>
      <c r="U206" s="90">
        <f>IF(ISERROR(VLOOKUP($H206,#REF!,18,0)),,VLOOKUP($H206,#REF!,18,0))</f>
        <v>0</v>
      </c>
      <c r="V206" s="90">
        <f>IF(ISERROR(VLOOKUP($H206,#REF!,20,0)),,VLOOKUP($H206,#REF!,20,0))</f>
        <v>0</v>
      </c>
      <c r="W206" s="197">
        <f t="shared" si="129"/>
        <v>0</v>
      </c>
      <c r="X206">
        <f t="shared" si="130"/>
        <v>0</v>
      </c>
    </row>
    <row r="207" spans="1:24" ht="29.4" thickBot="1" x14ac:dyDescent="0.35">
      <c r="E207" s="102" t="s">
        <v>126</v>
      </c>
      <c r="F207" s="137" t="s">
        <v>167</v>
      </c>
      <c r="G207" s="102" t="s">
        <v>33</v>
      </c>
      <c r="H207" s="137" t="s">
        <v>166</v>
      </c>
      <c r="K207" s="50" t="s">
        <v>137</v>
      </c>
      <c r="L207" s="51" t="s">
        <v>138</v>
      </c>
      <c r="M207" s="52" t="s">
        <v>139</v>
      </c>
      <c r="N207" s="52" t="s">
        <v>140</v>
      </c>
      <c r="O207" s="52" t="s">
        <v>35</v>
      </c>
      <c r="P207" s="53" t="s">
        <v>141</v>
      </c>
      <c r="Q207" s="55">
        <v>1</v>
      </c>
      <c r="R207" s="55">
        <v>2</v>
      </c>
      <c r="S207" s="55">
        <v>3</v>
      </c>
      <c r="T207" s="55">
        <v>4</v>
      </c>
      <c r="U207" s="55">
        <v>5</v>
      </c>
      <c r="V207" s="93">
        <v>6</v>
      </c>
      <c r="W207" s="197"/>
    </row>
    <row r="208" spans="1:24" x14ac:dyDescent="0.3">
      <c r="A208">
        <v>1</v>
      </c>
      <c r="B208" t="s">
        <v>7</v>
      </c>
      <c r="C208" t="str">
        <f t="shared" ref="C208:C222" si="132">B208&amp;A208</f>
        <v>4AR1</v>
      </c>
      <c r="E208" s="72" t="str">
        <f>IF(IF(ISERROR(VLOOKUP(C208,#REF!,25,0)),"A",VLOOKUP(C208,#REF!,25,0))=0,"A",IF(ISERROR(VLOOKUP(C208,#REF!,25,0)),"A",VLOOKUP(C208,#REF!,25,0)))</f>
        <v>A</v>
      </c>
      <c r="F208" s="44" t="e">
        <f>LARGE(E208:E222,A208)</f>
        <v>#NUM!</v>
      </c>
      <c r="G208" s="44">
        <f>IF(ISERROR(VLOOKUP($C208,#REF!,2,0)),0,VLOOKUP($C208,#REF!,2,0))</f>
        <v>0</v>
      </c>
      <c r="H208" s="44">
        <f>IF(ISERROR(VLOOKUP(F208,E208:G222,3,0)),0,VLOOKUP(F208,E208:G222,3,0))</f>
        <v>0</v>
      </c>
      <c r="K208" s="44">
        <v>1</v>
      </c>
      <c r="L208" s="89">
        <f>IF(ISERROR(VLOOKUP(H208,#REF!,5,0)&amp;" "&amp;VLOOKUP(H208,#REF!,6,0)),,VLOOKUP(H208,#REF!,5,0)&amp;" "&amp;VLOOKUP(H208,#REF!,6,0))</f>
        <v>0</v>
      </c>
      <c r="M208" s="90">
        <f>IF(ISERROR(VLOOKUP(H208,#REF!,2,0)),,VLOOKUP(H208,#REF!,2,0))</f>
        <v>0</v>
      </c>
      <c r="N208" s="90">
        <f>IF(ISERROR(VLOOKUP(H208,#REF!,1,0)),,VLOOKUP(H208,#REF!,1,0))</f>
        <v>0</v>
      </c>
      <c r="O208" s="90" t="str">
        <f t="shared" ref="O208:O222" si="133">B208</f>
        <v>4AR</v>
      </c>
      <c r="P208" s="89" t="s">
        <v>152</v>
      </c>
      <c r="Q208" s="90">
        <f>IF(ISERROR(VLOOKUP(H208,#REF!,10,0)),,VLOOKUP(H208,#REF!,10,0))</f>
        <v>0</v>
      </c>
      <c r="R208" s="90">
        <f>IF(ISERROR(VLOOKUP($H208,#REF!,12,0)),,VLOOKUP($H208,#REF!,12,0))</f>
        <v>0</v>
      </c>
      <c r="S208" s="90">
        <f>IF(ISERROR(VLOOKUP($H208,#REF!,14,0)),,VLOOKUP($H208,#REF!,14,0))</f>
        <v>0</v>
      </c>
      <c r="T208" s="90">
        <f>IF(ISERROR(VLOOKUP($H208,#REF!,16,0)),,VLOOKUP($H208,#REF!,16,0))</f>
        <v>0</v>
      </c>
      <c r="U208" s="90">
        <f>IF(ISERROR(VLOOKUP($H208,#REF!,18,0)),,VLOOKUP($H208,#REF!,18,0))</f>
        <v>0</v>
      </c>
      <c r="V208" s="90">
        <f>IF(ISERROR(VLOOKUP($H208,#REF!,20,0)),,VLOOKUP($H208,#REF!,20,0))</f>
        <v>0</v>
      </c>
      <c r="W208" s="197">
        <f t="shared" ref="W208:W222" si="134">SUBTOTAL(9,Q208:V208)</f>
        <v>0</v>
      </c>
      <c r="X208">
        <f t="shared" ref="X208:X222" si="135">IF(E208="A",0,COUNTIF($E$208:$E$222,E208))</f>
        <v>0</v>
      </c>
    </row>
    <row r="209" spans="1:24" x14ac:dyDescent="0.3">
      <c r="A209">
        <v>2</v>
      </c>
      <c r="B209" t="str">
        <f>B208</f>
        <v>4AR</v>
      </c>
      <c r="C209" t="str">
        <f t="shared" si="132"/>
        <v>4AR2</v>
      </c>
      <c r="E209" s="72" t="str">
        <f>IF(IF(ISERROR(VLOOKUP(C209,#REF!,25,0)),"A",VLOOKUP(C209,#REF!,25,0))=0,"A",IF(ISERROR(VLOOKUP(C209,#REF!,25,0)),"A",VLOOKUP(C209,#REF!,25,0)))</f>
        <v>A</v>
      </c>
      <c r="F209" s="44" t="e">
        <f>LARGE(E208:E222,A209)</f>
        <v>#NUM!</v>
      </c>
      <c r="G209" s="44">
        <f>IF(ISERROR(VLOOKUP($C209,#REF!,2,0)),0,VLOOKUP($C209,#REF!,2,0))</f>
        <v>0</v>
      </c>
      <c r="H209" s="44">
        <f>IF(ISERROR(VLOOKUP(F209,E208:G222,3,0)),0,VLOOKUP(F209,E208:G222,3,0))</f>
        <v>0</v>
      </c>
      <c r="K209" s="44">
        <v>2</v>
      </c>
      <c r="L209" s="89">
        <f>IF(ISERROR(VLOOKUP(H209,#REF!,5,0)&amp;" "&amp;VLOOKUP(H209,#REF!,6,0)),,VLOOKUP(H209,#REF!,5,0)&amp;" "&amp;VLOOKUP(H209,#REF!,6,0))</f>
        <v>0</v>
      </c>
      <c r="M209" s="90">
        <f>IF(ISERROR(VLOOKUP(H209,#REF!,2,0)),,VLOOKUP(H209,#REF!,2,0))</f>
        <v>0</v>
      </c>
      <c r="N209" s="90">
        <f>IF(ISERROR(VLOOKUP(H209,#REF!,1,0)),,VLOOKUP(H209,#REF!,1,0))</f>
        <v>0</v>
      </c>
      <c r="O209" s="90" t="str">
        <f t="shared" si="133"/>
        <v>4AR</v>
      </c>
      <c r="P209" s="89" t="s">
        <v>152</v>
      </c>
      <c r="Q209" s="90">
        <f>IF(ISERROR(VLOOKUP(H209,#REF!,10,0)),,VLOOKUP(H209,#REF!,10,0))</f>
        <v>0</v>
      </c>
      <c r="R209" s="90">
        <f>IF(ISERROR(VLOOKUP($H209,#REF!,12,0)),,VLOOKUP($H209,#REF!,12,0))</f>
        <v>0</v>
      </c>
      <c r="S209" s="90">
        <f>IF(ISERROR(VLOOKUP($H209,#REF!,14,0)),,VLOOKUP($H209,#REF!,14,0))</f>
        <v>0</v>
      </c>
      <c r="T209" s="90">
        <f>IF(ISERROR(VLOOKUP($H209,#REF!,16,0)),,VLOOKUP($H209,#REF!,16,0))</f>
        <v>0</v>
      </c>
      <c r="U209" s="90">
        <f>IF(ISERROR(VLOOKUP($H209,#REF!,18,0)),,VLOOKUP($H209,#REF!,18,0))</f>
        <v>0</v>
      </c>
      <c r="V209" s="90">
        <f>IF(ISERROR(VLOOKUP($H209,#REF!,20,0)),,VLOOKUP($H209,#REF!,20,0))</f>
        <v>0</v>
      </c>
      <c r="W209" s="197">
        <f t="shared" si="134"/>
        <v>0</v>
      </c>
      <c r="X209">
        <f t="shared" si="135"/>
        <v>0</v>
      </c>
    </row>
    <row r="210" spans="1:24" x14ac:dyDescent="0.3">
      <c r="A210">
        <v>3</v>
      </c>
      <c r="B210" t="str">
        <f t="shared" ref="B210:B222" si="136">B209</f>
        <v>4AR</v>
      </c>
      <c r="C210" t="str">
        <f t="shared" si="132"/>
        <v>4AR3</v>
      </c>
      <c r="E210" s="72" t="str">
        <f>IF(IF(ISERROR(VLOOKUP(C210,#REF!,25,0)),"A",VLOOKUP(C210,#REF!,25,0))=0,"A",IF(ISERROR(VLOOKUP(C210,#REF!,25,0)),"A",VLOOKUP(C210,#REF!,25,0)))</f>
        <v>A</v>
      </c>
      <c r="F210" s="44" t="e">
        <f>LARGE(E208:E222,A210)</f>
        <v>#NUM!</v>
      </c>
      <c r="G210" s="44">
        <f>IF(ISERROR(VLOOKUP($C210,#REF!,2,0)),0,VLOOKUP($C210,#REF!,2,0))</f>
        <v>0</v>
      </c>
      <c r="H210" s="44">
        <f>IF(ISERROR(VLOOKUP(F210,E208:G222,3,0)),0,VLOOKUP(F210,E208:G222,3,0))</f>
        <v>0</v>
      </c>
      <c r="K210" s="44">
        <v>3</v>
      </c>
      <c r="L210" s="89">
        <f>IF(ISERROR(VLOOKUP(H210,#REF!,5,0)&amp;" "&amp;VLOOKUP(H210,#REF!,6,0)),,VLOOKUP(H210,#REF!,5,0)&amp;" "&amp;VLOOKUP(H210,#REF!,6,0))</f>
        <v>0</v>
      </c>
      <c r="M210" s="90">
        <f>IF(ISERROR(VLOOKUP(H210,#REF!,2,0)),,VLOOKUP(H210,#REF!,2,0))</f>
        <v>0</v>
      </c>
      <c r="N210" s="90">
        <f>IF(ISERROR(VLOOKUP(H210,#REF!,1,0)),,VLOOKUP(H210,#REF!,1,0))</f>
        <v>0</v>
      </c>
      <c r="O210" s="90" t="str">
        <f t="shared" si="133"/>
        <v>4AR</v>
      </c>
      <c r="P210" s="89" t="s">
        <v>152</v>
      </c>
      <c r="Q210" s="90">
        <f>IF(ISERROR(VLOOKUP(H210,#REF!,10,0)),,VLOOKUP(H210,#REF!,10,0))</f>
        <v>0</v>
      </c>
      <c r="R210" s="90">
        <f>IF(ISERROR(VLOOKUP($H210,#REF!,12,0)),,VLOOKUP($H210,#REF!,12,0))</f>
        <v>0</v>
      </c>
      <c r="S210" s="90">
        <f>IF(ISERROR(VLOOKUP($H210,#REF!,14,0)),,VLOOKUP($H210,#REF!,14,0))</f>
        <v>0</v>
      </c>
      <c r="T210" s="90">
        <f>IF(ISERROR(VLOOKUP($H210,#REF!,16,0)),,VLOOKUP($H210,#REF!,16,0))</f>
        <v>0</v>
      </c>
      <c r="U210" s="90">
        <f>IF(ISERROR(VLOOKUP($H210,#REF!,18,0)),,VLOOKUP($H210,#REF!,18,0))</f>
        <v>0</v>
      </c>
      <c r="V210" s="90">
        <f>IF(ISERROR(VLOOKUP($H210,#REF!,20,0)),,VLOOKUP($H210,#REF!,20,0))</f>
        <v>0</v>
      </c>
      <c r="W210" s="197">
        <f t="shared" si="134"/>
        <v>0</v>
      </c>
      <c r="X210">
        <f t="shared" si="135"/>
        <v>0</v>
      </c>
    </row>
    <row r="211" spans="1:24" x14ac:dyDescent="0.3">
      <c r="A211">
        <v>4</v>
      </c>
      <c r="B211" t="str">
        <f t="shared" si="136"/>
        <v>4AR</v>
      </c>
      <c r="C211" t="str">
        <f t="shared" si="132"/>
        <v>4AR4</v>
      </c>
      <c r="E211" s="72" t="str">
        <f>IF(IF(ISERROR(VLOOKUP(C211,#REF!,25,0)),"A",VLOOKUP(C211,#REF!,25,0))=0,"A",IF(ISERROR(VLOOKUP(C211,#REF!,25,0)),"A",VLOOKUP(C211,#REF!,25,0)))</f>
        <v>A</v>
      </c>
      <c r="F211" s="44" t="e">
        <f>LARGE(E208:E222,A211)</f>
        <v>#NUM!</v>
      </c>
      <c r="G211" s="44">
        <f>IF(ISERROR(VLOOKUP($C211,#REF!,2,0)),0,VLOOKUP($C211,#REF!,2,0))</f>
        <v>0</v>
      </c>
      <c r="H211" s="44">
        <f>IF(ISERROR(VLOOKUP(F211,E208:G222,3,0)),0,VLOOKUP(F211,E208:G222,3,0))</f>
        <v>0</v>
      </c>
      <c r="K211" s="44">
        <v>4</v>
      </c>
      <c r="L211" s="89">
        <f>IF(ISERROR(VLOOKUP(H211,#REF!,5,0)&amp;" "&amp;VLOOKUP(H211,#REF!,6,0)),,VLOOKUP(H211,#REF!,5,0)&amp;" "&amp;VLOOKUP(H211,#REF!,6,0))</f>
        <v>0</v>
      </c>
      <c r="M211" s="90">
        <f>IF(ISERROR(VLOOKUP(H211,#REF!,2,0)),,VLOOKUP(H211,#REF!,2,0))</f>
        <v>0</v>
      </c>
      <c r="N211" s="90">
        <f>IF(ISERROR(VLOOKUP(H211,#REF!,1,0)),,VLOOKUP(H211,#REF!,1,0))</f>
        <v>0</v>
      </c>
      <c r="O211" s="90" t="str">
        <f t="shared" si="133"/>
        <v>4AR</v>
      </c>
      <c r="P211" s="89" t="s">
        <v>152</v>
      </c>
      <c r="Q211" s="90">
        <f>IF(ISERROR(VLOOKUP(H211,#REF!,10,0)),,VLOOKUP(H211,#REF!,10,0))</f>
        <v>0</v>
      </c>
      <c r="R211" s="90">
        <f>IF(ISERROR(VLOOKUP($H211,#REF!,12,0)),,VLOOKUP($H211,#REF!,12,0))</f>
        <v>0</v>
      </c>
      <c r="S211" s="90">
        <f>IF(ISERROR(VLOOKUP($H211,#REF!,14,0)),,VLOOKUP($H211,#REF!,14,0))</f>
        <v>0</v>
      </c>
      <c r="T211" s="90">
        <f>IF(ISERROR(VLOOKUP($H211,#REF!,16,0)),,VLOOKUP($H211,#REF!,16,0))</f>
        <v>0</v>
      </c>
      <c r="U211" s="90">
        <f>IF(ISERROR(VLOOKUP($H211,#REF!,18,0)),,VLOOKUP($H211,#REF!,18,0))</f>
        <v>0</v>
      </c>
      <c r="V211" s="90">
        <f>IF(ISERROR(VLOOKUP($H211,#REF!,20,0)),,VLOOKUP($H211,#REF!,20,0))</f>
        <v>0</v>
      </c>
      <c r="W211" s="197">
        <f t="shared" si="134"/>
        <v>0</v>
      </c>
      <c r="X211">
        <f t="shared" si="135"/>
        <v>0</v>
      </c>
    </row>
    <row r="212" spans="1:24" x14ac:dyDescent="0.3">
      <c r="A212">
        <v>5</v>
      </c>
      <c r="B212" t="str">
        <f t="shared" si="136"/>
        <v>4AR</v>
      </c>
      <c r="C212" t="str">
        <f t="shared" si="132"/>
        <v>4AR5</v>
      </c>
      <c r="E212" s="72" t="str">
        <f>IF(IF(ISERROR(VLOOKUP(C212,#REF!,25,0)),"A",VLOOKUP(C212,#REF!,25,0))=0,"A",IF(ISERROR(VLOOKUP(C212,#REF!,25,0)),"A",VLOOKUP(C212,#REF!,25,0)))</f>
        <v>A</v>
      </c>
      <c r="F212" s="44" t="e">
        <f>LARGE(E208:E222,A212)</f>
        <v>#NUM!</v>
      </c>
      <c r="G212" s="44">
        <f>IF(ISERROR(VLOOKUP($C212,#REF!,2,0)),0,VLOOKUP($C212,#REF!,2,0))</f>
        <v>0</v>
      </c>
      <c r="H212" s="44">
        <f>IF(ISERROR(VLOOKUP(F212,E208:G222,3,0)),0,VLOOKUP(F212,E208:G222,3,0))</f>
        <v>0</v>
      </c>
      <c r="K212" s="44">
        <v>5</v>
      </c>
      <c r="L212" s="89">
        <f>IF(ISERROR(VLOOKUP(H212,#REF!,5,0)&amp;" "&amp;VLOOKUP(H212,#REF!,6,0)),,VLOOKUP(H212,#REF!,5,0)&amp;" "&amp;VLOOKUP(H212,#REF!,6,0))</f>
        <v>0</v>
      </c>
      <c r="M212" s="90">
        <f>IF(ISERROR(VLOOKUP(H212,#REF!,2,0)),,VLOOKUP(H212,#REF!,2,0))</f>
        <v>0</v>
      </c>
      <c r="N212" s="90">
        <f>IF(ISERROR(VLOOKUP(H212,#REF!,1,0)),,VLOOKUP(H212,#REF!,1,0))</f>
        <v>0</v>
      </c>
      <c r="O212" s="90" t="str">
        <f t="shared" si="133"/>
        <v>4AR</v>
      </c>
      <c r="P212" s="89" t="s">
        <v>152</v>
      </c>
      <c r="Q212" s="90">
        <f>IF(ISERROR(VLOOKUP(H212,#REF!,10,0)),,VLOOKUP(H212,#REF!,10,0))</f>
        <v>0</v>
      </c>
      <c r="R212" s="90">
        <f>IF(ISERROR(VLOOKUP($H212,#REF!,12,0)),,VLOOKUP($H212,#REF!,12,0))</f>
        <v>0</v>
      </c>
      <c r="S212" s="90">
        <f>IF(ISERROR(VLOOKUP($H212,#REF!,14,0)),,VLOOKUP($H212,#REF!,14,0))</f>
        <v>0</v>
      </c>
      <c r="T212" s="90">
        <f>IF(ISERROR(VLOOKUP($H212,#REF!,16,0)),,VLOOKUP($H212,#REF!,16,0))</f>
        <v>0</v>
      </c>
      <c r="U212" s="90">
        <f>IF(ISERROR(VLOOKUP($H212,#REF!,18,0)),,VLOOKUP($H212,#REF!,18,0))</f>
        <v>0</v>
      </c>
      <c r="V212" s="90">
        <f>IF(ISERROR(VLOOKUP($H212,#REF!,20,0)),,VLOOKUP($H212,#REF!,20,0))</f>
        <v>0</v>
      </c>
      <c r="W212" s="197">
        <f t="shared" si="134"/>
        <v>0</v>
      </c>
      <c r="X212">
        <f t="shared" si="135"/>
        <v>0</v>
      </c>
    </row>
    <row r="213" spans="1:24" x14ac:dyDescent="0.3">
      <c r="A213">
        <v>6</v>
      </c>
      <c r="B213" t="str">
        <f t="shared" si="136"/>
        <v>4AR</v>
      </c>
      <c r="C213" t="str">
        <f t="shared" si="132"/>
        <v>4AR6</v>
      </c>
      <c r="E213" s="72" t="str">
        <f>IF(IF(ISERROR(VLOOKUP(C213,#REF!,25,0)),"A",VLOOKUP(C213,#REF!,25,0))=0,"A",IF(ISERROR(VLOOKUP(C213,#REF!,25,0)),"A",VLOOKUP(C213,#REF!,25,0)))</f>
        <v>A</v>
      </c>
      <c r="F213" s="44" t="e">
        <f>LARGE(E208:E222,A213)</f>
        <v>#NUM!</v>
      </c>
      <c r="G213" s="44">
        <f>IF(ISERROR(VLOOKUP($C213,#REF!,2,0)),0,VLOOKUP($C213,#REF!,2,0))</f>
        <v>0</v>
      </c>
      <c r="H213" s="44">
        <f>IF(ISERROR(VLOOKUP(F213,E208:G222,3,0)),0,VLOOKUP(F213,E208:G222,3,0))</f>
        <v>0</v>
      </c>
      <c r="K213" s="44">
        <v>6</v>
      </c>
      <c r="L213" s="89">
        <f>IF(ISERROR(VLOOKUP(H213,#REF!,5,0)&amp;" "&amp;VLOOKUP(H213,#REF!,6,0)),,VLOOKUP(H213,#REF!,5,0)&amp;" "&amp;VLOOKUP(H213,#REF!,6,0))</f>
        <v>0</v>
      </c>
      <c r="M213" s="90">
        <f>IF(ISERROR(VLOOKUP(H213,#REF!,2,0)),,VLOOKUP(H213,#REF!,2,0))</f>
        <v>0</v>
      </c>
      <c r="N213" s="90">
        <f>IF(ISERROR(VLOOKUP(H213,#REF!,1,0)),,VLOOKUP(H213,#REF!,1,0))</f>
        <v>0</v>
      </c>
      <c r="O213" s="90" t="str">
        <f t="shared" si="133"/>
        <v>4AR</v>
      </c>
      <c r="P213" s="89" t="s">
        <v>152</v>
      </c>
      <c r="Q213" s="90">
        <f>IF(ISERROR(VLOOKUP(H213,#REF!,10,0)),,VLOOKUP(H213,#REF!,10,0))</f>
        <v>0</v>
      </c>
      <c r="R213" s="90">
        <f>IF(ISERROR(VLOOKUP($H213,#REF!,12,0)),,VLOOKUP($H213,#REF!,12,0))</f>
        <v>0</v>
      </c>
      <c r="S213" s="90">
        <f>IF(ISERROR(VLOOKUP($H213,#REF!,14,0)),,VLOOKUP($H213,#REF!,14,0))</f>
        <v>0</v>
      </c>
      <c r="T213" s="90">
        <f>IF(ISERROR(VLOOKUP($H213,#REF!,16,0)),,VLOOKUP($H213,#REF!,16,0))</f>
        <v>0</v>
      </c>
      <c r="U213" s="90">
        <f>IF(ISERROR(VLOOKUP($H213,#REF!,18,0)),,VLOOKUP($H213,#REF!,18,0))</f>
        <v>0</v>
      </c>
      <c r="V213" s="90">
        <f>IF(ISERROR(VLOOKUP($H213,#REF!,20,0)),,VLOOKUP($H213,#REF!,20,0))</f>
        <v>0</v>
      </c>
      <c r="W213" s="197">
        <f t="shared" si="134"/>
        <v>0</v>
      </c>
      <c r="X213">
        <f t="shared" si="135"/>
        <v>0</v>
      </c>
    </row>
    <row r="214" spans="1:24" x14ac:dyDescent="0.3">
      <c r="A214">
        <v>7</v>
      </c>
      <c r="B214" t="str">
        <f t="shared" si="136"/>
        <v>4AR</v>
      </c>
      <c r="C214" t="str">
        <f t="shared" si="132"/>
        <v>4AR7</v>
      </c>
      <c r="E214" s="72" t="str">
        <f>IF(IF(ISERROR(VLOOKUP(C214,#REF!,25,0)),"A",VLOOKUP(C214,#REF!,25,0))=0,"A",IF(ISERROR(VLOOKUP(C214,#REF!,25,0)),"A",VLOOKUP(C214,#REF!,25,0)))</f>
        <v>A</v>
      </c>
      <c r="F214" s="44" t="e">
        <f>LARGE(E208:E222,A214)</f>
        <v>#NUM!</v>
      </c>
      <c r="G214" s="44">
        <f>IF(ISERROR(VLOOKUP($C214,#REF!,2,0)),0,VLOOKUP($C214,#REF!,2,0))</f>
        <v>0</v>
      </c>
      <c r="H214" s="44">
        <f>IF(ISERROR(VLOOKUP(F214,E208:G222,3,0)),0,VLOOKUP(F214,E208:G222,3,0))</f>
        <v>0</v>
      </c>
      <c r="K214" s="44">
        <v>7</v>
      </c>
      <c r="L214" s="89">
        <f>IF(ISERROR(VLOOKUP(H214,#REF!,5,0)&amp;" "&amp;VLOOKUP(H214,#REF!,6,0)),,VLOOKUP(H214,#REF!,5,0)&amp;" "&amp;VLOOKUP(H214,#REF!,6,0))</f>
        <v>0</v>
      </c>
      <c r="M214" s="90">
        <f>IF(ISERROR(VLOOKUP(H214,#REF!,2,0)),,VLOOKUP(H214,#REF!,2,0))</f>
        <v>0</v>
      </c>
      <c r="N214" s="90">
        <f>IF(ISERROR(VLOOKUP(H214,#REF!,1,0)),,VLOOKUP(H214,#REF!,1,0))</f>
        <v>0</v>
      </c>
      <c r="O214" s="90" t="str">
        <f t="shared" si="133"/>
        <v>4AR</v>
      </c>
      <c r="P214" s="89" t="s">
        <v>152</v>
      </c>
      <c r="Q214" s="90">
        <f>IF(ISERROR(VLOOKUP(H214,#REF!,10,0)),,VLOOKUP(H214,#REF!,10,0))</f>
        <v>0</v>
      </c>
      <c r="R214" s="90">
        <f>IF(ISERROR(VLOOKUP($H214,#REF!,12,0)),,VLOOKUP($H214,#REF!,12,0))</f>
        <v>0</v>
      </c>
      <c r="S214" s="90">
        <f>IF(ISERROR(VLOOKUP($H214,#REF!,14,0)),,VLOOKUP($H214,#REF!,14,0))</f>
        <v>0</v>
      </c>
      <c r="T214" s="90">
        <f>IF(ISERROR(VLOOKUP($H214,#REF!,16,0)),,VLOOKUP($H214,#REF!,16,0))</f>
        <v>0</v>
      </c>
      <c r="U214" s="90">
        <f>IF(ISERROR(VLOOKUP($H214,#REF!,18,0)),,VLOOKUP($H214,#REF!,18,0))</f>
        <v>0</v>
      </c>
      <c r="V214" s="90">
        <f>IF(ISERROR(VLOOKUP($H214,#REF!,20,0)),,VLOOKUP($H214,#REF!,20,0))</f>
        <v>0</v>
      </c>
      <c r="W214" s="197">
        <f t="shared" si="134"/>
        <v>0</v>
      </c>
      <c r="X214">
        <f t="shared" si="135"/>
        <v>0</v>
      </c>
    </row>
    <row r="215" spans="1:24" x14ac:dyDescent="0.3">
      <c r="A215">
        <v>8</v>
      </c>
      <c r="B215" t="str">
        <f t="shared" si="136"/>
        <v>4AR</v>
      </c>
      <c r="C215" t="str">
        <f t="shared" si="132"/>
        <v>4AR8</v>
      </c>
      <c r="E215" s="72" t="str">
        <f>IF(IF(ISERROR(VLOOKUP(C215,#REF!,25,0)),"A",VLOOKUP(C215,#REF!,25,0))=0,"A",IF(ISERROR(VLOOKUP(C215,#REF!,25,0)),"A",VLOOKUP(C215,#REF!,25,0)))</f>
        <v>A</v>
      </c>
      <c r="F215" s="44" t="e">
        <f>LARGE(E208:E222,A215)</f>
        <v>#NUM!</v>
      </c>
      <c r="G215" s="44">
        <f>IF(ISERROR(VLOOKUP($C215,#REF!,2,0)),0,VLOOKUP($C215,#REF!,2,0))</f>
        <v>0</v>
      </c>
      <c r="H215" s="44">
        <f>IF(ISERROR(VLOOKUP(F215,E208:G222,3,0)),0,VLOOKUP(F215,E208:G222,3,0))</f>
        <v>0</v>
      </c>
      <c r="K215" s="44">
        <v>8</v>
      </c>
      <c r="L215" s="89">
        <f>IF(ISERROR(VLOOKUP(H215,#REF!,5,0)&amp;" "&amp;VLOOKUP(H215,#REF!,6,0)),,VLOOKUP(H215,#REF!,5,0)&amp;" "&amp;VLOOKUP(H215,#REF!,6,0))</f>
        <v>0</v>
      </c>
      <c r="M215" s="90">
        <f>IF(ISERROR(VLOOKUP(H215,#REF!,2,0)),,VLOOKUP(H215,#REF!,2,0))</f>
        <v>0</v>
      </c>
      <c r="N215" s="90">
        <f>IF(ISERROR(VLOOKUP(H215,#REF!,1,0)),,VLOOKUP(H215,#REF!,1,0))</f>
        <v>0</v>
      </c>
      <c r="O215" s="90" t="str">
        <f t="shared" si="133"/>
        <v>4AR</v>
      </c>
      <c r="P215" s="89" t="s">
        <v>152</v>
      </c>
      <c r="Q215" s="90">
        <f>IF(ISERROR(VLOOKUP(H215,#REF!,10,0)),,VLOOKUP(H215,#REF!,10,0))</f>
        <v>0</v>
      </c>
      <c r="R215" s="90">
        <f>IF(ISERROR(VLOOKUP($H215,#REF!,12,0)),,VLOOKUP($H215,#REF!,12,0))</f>
        <v>0</v>
      </c>
      <c r="S215" s="90">
        <f>IF(ISERROR(VLOOKUP($H215,#REF!,14,0)),,VLOOKUP($H215,#REF!,14,0))</f>
        <v>0</v>
      </c>
      <c r="T215" s="90">
        <f>IF(ISERROR(VLOOKUP($H215,#REF!,16,0)),,VLOOKUP($H215,#REF!,16,0))</f>
        <v>0</v>
      </c>
      <c r="U215" s="90">
        <f>IF(ISERROR(VLOOKUP($H215,#REF!,18,0)),,VLOOKUP($H215,#REF!,18,0))</f>
        <v>0</v>
      </c>
      <c r="V215" s="90">
        <f>IF(ISERROR(VLOOKUP($H215,#REF!,20,0)),,VLOOKUP($H215,#REF!,20,0))</f>
        <v>0</v>
      </c>
      <c r="W215" s="197">
        <f t="shared" si="134"/>
        <v>0</v>
      </c>
      <c r="X215">
        <f t="shared" si="135"/>
        <v>0</v>
      </c>
    </row>
    <row r="216" spans="1:24" x14ac:dyDescent="0.3">
      <c r="A216">
        <v>9</v>
      </c>
      <c r="B216" t="str">
        <f t="shared" si="136"/>
        <v>4AR</v>
      </c>
      <c r="C216" t="str">
        <f t="shared" si="132"/>
        <v>4AR9</v>
      </c>
      <c r="E216" s="72" t="str">
        <f>IF(IF(ISERROR(VLOOKUP(C216,#REF!,25,0)),"A",VLOOKUP(C216,#REF!,25,0))=0,"A",IF(ISERROR(VLOOKUP(C216,#REF!,25,0)),"A",VLOOKUP(C216,#REF!,25,0)))</f>
        <v>A</v>
      </c>
      <c r="F216" s="44" t="e">
        <f>LARGE(E208:E222,A216)</f>
        <v>#NUM!</v>
      </c>
      <c r="G216" s="44">
        <f>IF(ISERROR(VLOOKUP($C216,#REF!,2,0)),0,VLOOKUP($C216,#REF!,2,0))</f>
        <v>0</v>
      </c>
      <c r="H216" s="44">
        <f>IF(ISERROR(VLOOKUP(F216,E208:G222,3,0)),0,VLOOKUP(F216,E208:G222,3,0))</f>
        <v>0</v>
      </c>
      <c r="K216" s="44">
        <v>9</v>
      </c>
      <c r="L216" s="89">
        <f>IF(ISERROR(VLOOKUP(H216,#REF!,5,0)&amp;" "&amp;VLOOKUP(H216,#REF!,6,0)),,VLOOKUP(H216,#REF!,5,0)&amp;" "&amp;VLOOKUP(H216,#REF!,6,0))</f>
        <v>0</v>
      </c>
      <c r="M216" s="90">
        <f>IF(ISERROR(VLOOKUP(H216,#REF!,2,0)),,VLOOKUP(H216,#REF!,2,0))</f>
        <v>0</v>
      </c>
      <c r="N216" s="90">
        <f>IF(ISERROR(VLOOKUP(H216,#REF!,1,0)),,VLOOKUP(H216,#REF!,1,0))</f>
        <v>0</v>
      </c>
      <c r="O216" s="90" t="str">
        <f t="shared" si="133"/>
        <v>4AR</v>
      </c>
      <c r="P216" s="89" t="s">
        <v>152</v>
      </c>
      <c r="Q216" s="90">
        <f>IF(ISERROR(VLOOKUP(H216,#REF!,10,0)),,VLOOKUP(H216,#REF!,10,0))</f>
        <v>0</v>
      </c>
      <c r="R216" s="90">
        <f>IF(ISERROR(VLOOKUP($H216,#REF!,12,0)),,VLOOKUP($H216,#REF!,12,0))</f>
        <v>0</v>
      </c>
      <c r="S216" s="90">
        <f>IF(ISERROR(VLOOKUP($H216,#REF!,14,0)),,VLOOKUP($H216,#REF!,14,0))</f>
        <v>0</v>
      </c>
      <c r="T216" s="90">
        <f>IF(ISERROR(VLOOKUP($H216,#REF!,16,0)),,VLOOKUP($H216,#REF!,16,0))</f>
        <v>0</v>
      </c>
      <c r="U216" s="90">
        <f>IF(ISERROR(VLOOKUP($H216,#REF!,18,0)),,VLOOKUP($H216,#REF!,18,0))</f>
        <v>0</v>
      </c>
      <c r="V216" s="90">
        <f>IF(ISERROR(VLOOKUP($H216,#REF!,20,0)),,VLOOKUP($H216,#REF!,20,0))</f>
        <v>0</v>
      </c>
      <c r="W216" s="197">
        <f t="shared" si="134"/>
        <v>0</v>
      </c>
      <c r="X216">
        <f t="shared" si="135"/>
        <v>0</v>
      </c>
    </row>
    <row r="217" spans="1:24" x14ac:dyDescent="0.3">
      <c r="A217">
        <v>10</v>
      </c>
      <c r="B217" t="str">
        <f t="shared" si="136"/>
        <v>4AR</v>
      </c>
      <c r="C217" t="str">
        <f t="shared" si="132"/>
        <v>4AR10</v>
      </c>
      <c r="E217" s="72" t="str">
        <f>IF(IF(ISERROR(VLOOKUP(C217,#REF!,25,0)),"A",VLOOKUP(C217,#REF!,25,0))=0,"A",IF(ISERROR(VLOOKUP(C217,#REF!,25,0)),"A",VLOOKUP(C217,#REF!,25,0)))</f>
        <v>A</v>
      </c>
      <c r="F217" s="44" t="e">
        <f>LARGE(E208:E222,A217)</f>
        <v>#NUM!</v>
      </c>
      <c r="G217" s="44">
        <f>IF(ISERROR(VLOOKUP($C217,#REF!,2,0)),0,VLOOKUP($C217,#REF!,2,0))</f>
        <v>0</v>
      </c>
      <c r="H217" s="44">
        <f>IF(ISERROR(VLOOKUP(F217,E208:G222,3,0)),0,VLOOKUP(F217,E208:G222,3,0))</f>
        <v>0</v>
      </c>
      <c r="K217" s="44">
        <v>10</v>
      </c>
      <c r="L217" s="89">
        <f>IF(ISERROR(VLOOKUP(H217,#REF!,5,0)&amp;" "&amp;VLOOKUP(H217,#REF!,6,0)),,VLOOKUP(H217,#REF!,5,0)&amp;" "&amp;VLOOKUP(H217,#REF!,6,0))</f>
        <v>0</v>
      </c>
      <c r="M217" s="90">
        <f>IF(ISERROR(VLOOKUP(H217,#REF!,2,0)),,VLOOKUP(H217,#REF!,2,0))</f>
        <v>0</v>
      </c>
      <c r="N217" s="90">
        <f>IF(ISERROR(VLOOKUP(H217,#REF!,1,0)),,VLOOKUP(H217,#REF!,1,0))</f>
        <v>0</v>
      </c>
      <c r="O217" s="90" t="str">
        <f t="shared" si="133"/>
        <v>4AR</v>
      </c>
      <c r="P217" s="89" t="s">
        <v>152</v>
      </c>
      <c r="Q217" s="90">
        <f>IF(ISERROR(VLOOKUP(H217,#REF!,10,0)),,VLOOKUP(H217,#REF!,10,0))</f>
        <v>0</v>
      </c>
      <c r="R217" s="90">
        <f>IF(ISERROR(VLOOKUP($H217,#REF!,12,0)),,VLOOKUP($H217,#REF!,12,0))</f>
        <v>0</v>
      </c>
      <c r="S217" s="90">
        <f>IF(ISERROR(VLOOKUP($H217,#REF!,14,0)),,VLOOKUP($H217,#REF!,14,0))</f>
        <v>0</v>
      </c>
      <c r="T217" s="90">
        <f>IF(ISERROR(VLOOKUP($H217,#REF!,16,0)),,VLOOKUP($H217,#REF!,16,0))</f>
        <v>0</v>
      </c>
      <c r="U217" s="90">
        <f>IF(ISERROR(VLOOKUP($H217,#REF!,18,0)),,VLOOKUP($H217,#REF!,18,0))</f>
        <v>0</v>
      </c>
      <c r="V217" s="90">
        <f>IF(ISERROR(VLOOKUP($H217,#REF!,20,0)),,VLOOKUP($H217,#REF!,20,0))</f>
        <v>0</v>
      </c>
      <c r="W217" s="197">
        <f t="shared" si="134"/>
        <v>0</v>
      </c>
      <c r="X217">
        <f t="shared" si="135"/>
        <v>0</v>
      </c>
    </row>
    <row r="218" spans="1:24" x14ac:dyDescent="0.3">
      <c r="A218">
        <v>11</v>
      </c>
      <c r="B218" t="str">
        <f t="shared" si="136"/>
        <v>4AR</v>
      </c>
      <c r="C218" t="str">
        <f t="shared" si="132"/>
        <v>4AR11</v>
      </c>
      <c r="E218" s="72" t="str">
        <f>IF(IF(ISERROR(VLOOKUP(C218,#REF!,25,0)),"A",VLOOKUP(C218,#REF!,25,0))=0,"A",IF(ISERROR(VLOOKUP(C218,#REF!,25,0)),"A",VLOOKUP(C218,#REF!,25,0)))</f>
        <v>A</v>
      </c>
      <c r="F218" s="44" t="e">
        <f>LARGE(E208:E222,A218)</f>
        <v>#NUM!</v>
      </c>
      <c r="G218" s="44">
        <f>IF(ISERROR(VLOOKUP($C218,#REF!,2,0)),0,VLOOKUP($C218,#REF!,2,0))</f>
        <v>0</v>
      </c>
      <c r="H218" s="44">
        <f>IF(ISERROR(VLOOKUP(F218,E208:G222,3,0)),0,VLOOKUP(F218,E208:G222,3,0))</f>
        <v>0</v>
      </c>
      <c r="K218" s="44">
        <v>11</v>
      </c>
      <c r="L218" s="89">
        <f>IF(ISERROR(VLOOKUP(H218,#REF!,5,0)&amp;" "&amp;VLOOKUP(H218,#REF!,6,0)),,VLOOKUP(H218,#REF!,5,0)&amp;" "&amp;VLOOKUP(H218,#REF!,6,0))</f>
        <v>0</v>
      </c>
      <c r="M218" s="90">
        <f>IF(ISERROR(VLOOKUP(H218,#REF!,2,0)),,VLOOKUP(H218,#REF!,2,0))</f>
        <v>0</v>
      </c>
      <c r="N218" s="90">
        <f>IF(ISERROR(VLOOKUP(H218,#REF!,1,0)),,VLOOKUP(H218,#REF!,1,0))</f>
        <v>0</v>
      </c>
      <c r="O218" s="90" t="str">
        <f t="shared" si="133"/>
        <v>4AR</v>
      </c>
      <c r="P218" s="89" t="s">
        <v>152</v>
      </c>
      <c r="Q218" s="90">
        <f>IF(ISERROR(VLOOKUP(H218,#REF!,10,0)),,VLOOKUP(H218,#REF!,10,0))</f>
        <v>0</v>
      </c>
      <c r="R218" s="90">
        <f>IF(ISERROR(VLOOKUP($H218,#REF!,12,0)),,VLOOKUP($H218,#REF!,12,0))</f>
        <v>0</v>
      </c>
      <c r="S218" s="90">
        <f>IF(ISERROR(VLOOKUP($H218,#REF!,14,0)),,VLOOKUP($H218,#REF!,14,0))</f>
        <v>0</v>
      </c>
      <c r="T218" s="90">
        <f>IF(ISERROR(VLOOKUP($H218,#REF!,16,0)),,VLOOKUP($H218,#REF!,16,0))</f>
        <v>0</v>
      </c>
      <c r="U218" s="90">
        <f>IF(ISERROR(VLOOKUP($H218,#REF!,18,0)),,VLOOKUP($H218,#REF!,18,0))</f>
        <v>0</v>
      </c>
      <c r="V218" s="90">
        <f>IF(ISERROR(VLOOKUP($H218,#REF!,20,0)),,VLOOKUP($H218,#REF!,20,0))</f>
        <v>0</v>
      </c>
      <c r="W218" s="197">
        <f t="shared" si="134"/>
        <v>0</v>
      </c>
      <c r="X218">
        <f t="shared" si="135"/>
        <v>0</v>
      </c>
    </row>
    <row r="219" spans="1:24" x14ac:dyDescent="0.3">
      <c r="A219">
        <v>12</v>
      </c>
      <c r="B219" t="str">
        <f t="shared" si="136"/>
        <v>4AR</v>
      </c>
      <c r="C219" t="str">
        <f t="shared" si="132"/>
        <v>4AR12</v>
      </c>
      <c r="E219" s="72" t="str">
        <f>IF(IF(ISERROR(VLOOKUP(C219,#REF!,25,0)),"A",VLOOKUP(C219,#REF!,25,0))=0,"A",IF(ISERROR(VLOOKUP(C219,#REF!,25,0)),"A",VLOOKUP(C219,#REF!,25,0)))</f>
        <v>A</v>
      </c>
      <c r="F219" s="44" t="e">
        <f>LARGE(E208:E222,A219)</f>
        <v>#NUM!</v>
      </c>
      <c r="G219" s="44">
        <f>IF(ISERROR(VLOOKUP($C219,#REF!,2,0)),0,VLOOKUP($C219,#REF!,2,0))</f>
        <v>0</v>
      </c>
      <c r="H219" s="44">
        <f>IF(ISERROR(VLOOKUP(F219,E208:G222,3,0)),0,VLOOKUP(F219,E208:G222,3,0))</f>
        <v>0</v>
      </c>
      <c r="K219" s="44">
        <v>12</v>
      </c>
      <c r="L219" s="89">
        <f>IF(ISERROR(VLOOKUP(H219,#REF!,5,0)&amp;" "&amp;VLOOKUP(H219,#REF!,6,0)),,VLOOKUP(H219,#REF!,5,0)&amp;" "&amp;VLOOKUP(H219,#REF!,6,0))</f>
        <v>0</v>
      </c>
      <c r="M219" s="90">
        <f>IF(ISERROR(VLOOKUP(H219,#REF!,2,0)),,VLOOKUP(H219,#REF!,2,0))</f>
        <v>0</v>
      </c>
      <c r="N219" s="90">
        <f>IF(ISERROR(VLOOKUP(H219,#REF!,1,0)),,VLOOKUP(H219,#REF!,1,0))</f>
        <v>0</v>
      </c>
      <c r="O219" s="90" t="str">
        <f t="shared" si="133"/>
        <v>4AR</v>
      </c>
      <c r="P219" s="89" t="s">
        <v>152</v>
      </c>
      <c r="Q219" s="90">
        <f>IF(ISERROR(VLOOKUP(H219,#REF!,10,0)),,VLOOKUP(H219,#REF!,10,0))</f>
        <v>0</v>
      </c>
      <c r="R219" s="90">
        <f>IF(ISERROR(VLOOKUP($H219,#REF!,12,0)),,VLOOKUP($H219,#REF!,12,0))</f>
        <v>0</v>
      </c>
      <c r="S219" s="90">
        <f>IF(ISERROR(VLOOKUP($H219,#REF!,14,0)),,VLOOKUP($H219,#REF!,14,0))</f>
        <v>0</v>
      </c>
      <c r="T219" s="90">
        <f>IF(ISERROR(VLOOKUP($H219,#REF!,16,0)),,VLOOKUP($H219,#REF!,16,0))</f>
        <v>0</v>
      </c>
      <c r="U219" s="90">
        <f>IF(ISERROR(VLOOKUP($H219,#REF!,18,0)),,VLOOKUP($H219,#REF!,18,0))</f>
        <v>0</v>
      </c>
      <c r="V219" s="90">
        <f>IF(ISERROR(VLOOKUP($H219,#REF!,20,0)),,VLOOKUP($H219,#REF!,20,0))</f>
        <v>0</v>
      </c>
      <c r="W219" s="197">
        <f t="shared" si="134"/>
        <v>0</v>
      </c>
      <c r="X219">
        <f t="shared" si="135"/>
        <v>0</v>
      </c>
    </row>
    <row r="220" spans="1:24" x14ac:dyDescent="0.3">
      <c r="A220">
        <v>13</v>
      </c>
      <c r="B220" t="str">
        <f t="shared" si="136"/>
        <v>4AR</v>
      </c>
      <c r="C220" t="str">
        <f t="shared" si="132"/>
        <v>4AR13</v>
      </c>
      <c r="E220" s="72" t="str">
        <f>IF(IF(ISERROR(VLOOKUP(C220,#REF!,25,0)),"A",VLOOKUP(C220,#REF!,25,0))=0,"A",IF(ISERROR(VLOOKUP(C220,#REF!,25,0)),"A",VLOOKUP(C220,#REF!,25,0)))</f>
        <v>A</v>
      </c>
      <c r="F220" s="44" t="e">
        <f>LARGE(E208:E222,A220)</f>
        <v>#NUM!</v>
      </c>
      <c r="G220" s="44">
        <f>IF(ISERROR(VLOOKUP($C220,#REF!,2,0)),0,VLOOKUP($C220,#REF!,2,0))</f>
        <v>0</v>
      </c>
      <c r="H220" s="44">
        <f>IF(ISERROR(VLOOKUP(F220,E208:G222,3,0)),0,VLOOKUP(F220,E208:G222,3,0))</f>
        <v>0</v>
      </c>
      <c r="K220" s="44">
        <v>13</v>
      </c>
      <c r="L220" s="89">
        <f>IF(ISERROR(VLOOKUP(H220,#REF!,5,0)&amp;" "&amp;VLOOKUP(H220,#REF!,6,0)),,VLOOKUP(H220,#REF!,5,0)&amp;" "&amp;VLOOKUP(H220,#REF!,6,0))</f>
        <v>0</v>
      </c>
      <c r="M220" s="90">
        <f>IF(ISERROR(VLOOKUP(H220,#REF!,2,0)),,VLOOKUP(H220,#REF!,2,0))</f>
        <v>0</v>
      </c>
      <c r="N220" s="90">
        <f>IF(ISERROR(VLOOKUP(H220,#REF!,1,0)),,VLOOKUP(H220,#REF!,1,0))</f>
        <v>0</v>
      </c>
      <c r="O220" s="90" t="str">
        <f t="shared" si="133"/>
        <v>4AR</v>
      </c>
      <c r="P220" s="89" t="s">
        <v>152</v>
      </c>
      <c r="Q220" s="90">
        <f>IF(ISERROR(VLOOKUP(H220,#REF!,10,0)),,VLOOKUP(H220,#REF!,10,0))</f>
        <v>0</v>
      </c>
      <c r="R220" s="90">
        <f>IF(ISERROR(VLOOKUP($H220,#REF!,12,0)),,VLOOKUP($H220,#REF!,12,0))</f>
        <v>0</v>
      </c>
      <c r="S220" s="90">
        <f>IF(ISERROR(VLOOKUP($H220,#REF!,14,0)),,VLOOKUP($H220,#REF!,14,0))</f>
        <v>0</v>
      </c>
      <c r="T220" s="90">
        <f>IF(ISERROR(VLOOKUP($H220,#REF!,16,0)),,VLOOKUP($H220,#REF!,16,0))</f>
        <v>0</v>
      </c>
      <c r="U220" s="90">
        <f>IF(ISERROR(VLOOKUP($H220,#REF!,18,0)),,VLOOKUP($H220,#REF!,18,0))</f>
        <v>0</v>
      </c>
      <c r="V220" s="90">
        <f>IF(ISERROR(VLOOKUP($H220,#REF!,20,0)),,VLOOKUP($H220,#REF!,20,0))</f>
        <v>0</v>
      </c>
      <c r="W220" s="197">
        <f t="shared" si="134"/>
        <v>0</v>
      </c>
      <c r="X220">
        <f t="shared" si="135"/>
        <v>0</v>
      </c>
    </row>
    <row r="221" spans="1:24" x14ac:dyDescent="0.3">
      <c r="A221">
        <v>14</v>
      </c>
      <c r="B221" t="str">
        <f t="shared" si="136"/>
        <v>4AR</v>
      </c>
      <c r="C221" t="str">
        <f t="shared" si="132"/>
        <v>4AR14</v>
      </c>
      <c r="E221" s="72" t="str">
        <f>IF(IF(ISERROR(VLOOKUP(C221,#REF!,25,0)),"A",VLOOKUP(C221,#REF!,25,0))=0,"A",IF(ISERROR(VLOOKUP(C221,#REF!,25,0)),"A",VLOOKUP(C221,#REF!,25,0)))</f>
        <v>A</v>
      </c>
      <c r="F221" s="44" t="e">
        <f>LARGE(E208:E222,A221)</f>
        <v>#NUM!</v>
      </c>
      <c r="G221" s="44">
        <f>IF(ISERROR(VLOOKUP($C221,#REF!,2,0)),0,VLOOKUP($C221,#REF!,2,0))</f>
        <v>0</v>
      </c>
      <c r="H221" s="44">
        <f>IF(ISERROR(VLOOKUP(F221,E208:G222,3,0)),0,VLOOKUP(F221,E208:G222,3,0))</f>
        <v>0</v>
      </c>
      <c r="K221" s="44">
        <v>14</v>
      </c>
      <c r="L221" s="89">
        <f>IF(ISERROR(VLOOKUP(H221,#REF!,5,0)&amp;" "&amp;VLOOKUP(H221,#REF!,6,0)),,VLOOKUP(H221,#REF!,5,0)&amp;" "&amp;VLOOKUP(H221,#REF!,6,0))</f>
        <v>0</v>
      </c>
      <c r="M221" s="90">
        <f>IF(ISERROR(VLOOKUP(H221,#REF!,2,0)),,VLOOKUP(H221,#REF!,2,0))</f>
        <v>0</v>
      </c>
      <c r="N221" s="90">
        <f>IF(ISERROR(VLOOKUP(H221,#REF!,1,0)),,VLOOKUP(H221,#REF!,1,0))</f>
        <v>0</v>
      </c>
      <c r="O221" s="90" t="str">
        <f t="shared" si="133"/>
        <v>4AR</v>
      </c>
      <c r="P221" s="89" t="s">
        <v>152</v>
      </c>
      <c r="Q221" s="90">
        <f>IF(ISERROR(VLOOKUP(H221,#REF!,10,0)),,VLOOKUP(H221,#REF!,10,0))</f>
        <v>0</v>
      </c>
      <c r="R221" s="90">
        <f>IF(ISERROR(VLOOKUP($H221,#REF!,12,0)),,VLOOKUP($H221,#REF!,12,0))</f>
        <v>0</v>
      </c>
      <c r="S221" s="90">
        <f>IF(ISERROR(VLOOKUP($H221,#REF!,14,0)),,VLOOKUP($H221,#REF!,14,0))</f>
        <v>0</v>
      </c>
      <c r="T221" s="90">
        <f>IF(ISERROR(VLOOKUP($H221,#REF!,16,0)),,VLOOKUP($H221,#REF!,16,0))</f>
        <v>0</v>
      </c>
      <c r="U221" s="90">
        <f>IF(ISERROR(VLOOKUP($H221,#REF!,18,0)),,VLOOKUP($H221,#REF!,18,0))</f>
        <v>0</v>
      </c>
      <c r="V221" s="90">
        <f>IF(ISERROR(VLOOKUP($H221,#REF!,20,0)),,VLOOKUP($H221,#REF!,20,0))</f>
        <v>0</v>
      </c>
      <c r="W221" s="197">
        <f t="shared" si="134"/>
        <v>0</v>
      </c>
      <c r="X221">
        <f t="shared" si="135"/>
        <v>0</v>
      </c>
    </row>
    <row r="222" spans="1:24" ht="15" thickBot="1" x14ac:dyDescent="0.35">
      <c r="A222">
        <v>15</v>
      </c>
      <c r="B222" t="str">
        <f t="shared" si="136"/>
        <v>4AR</v>
      </c>
      <c r="C222" t="str">
        <f t="shared" si="132"/>
        <v>4AR15</v>
      </c>
      <c r="E222" s="72" t="str">
        <f>IF(IF(ISERROR(VLOOKUP(C222,#REF!,25,0)),"A",VLOOKUP(C222,#REF!,25,0))=0,"A",IF(ISERROR(VLOOKUP(C222,#REF!,25,0)),"A",VLOOKUP(C222,#REF!,25,0)))</f>
        <v>A</v>
      </c>
      <c r="F222" s="44" t="e">
        <f>LARGE(E208:E222,A222)</f>
        <v>#NUM!</v>
      </c>
      <c r="G222" s="44">
        <f>IF(ISERROR(VLOOKUP($C222,#REF!,2,0)),0,VLOOKUP($C222,#REF!,2,0))</f>
        <v>0</v>
      </c>
      <c r="H222" s="44">
        <f>IF(ISERROR(VLOOKUP(F222,E222:G236,3,0)),0,VLOOKUP(F222,E222:G236,3,0))</f>
        <v>0</v>
      </c>
      <c r="K222" s="44">
        <v>15</v>
      </c>
      <c r="L222" s="89">
        <f>IF(ISERROR(VLOOKUP(H222,#REF!,5,0)&amp;" "&amp;VLOOKUP(H222,#REF!,6,0)),,VLOOKUP(H222,#REF!,5,0)&amp;" "&amp;VLOOKUP(H222,#REF!,6,0))</f>
        <v>0</v>
      </c>
      <c r="M222" s="90">
        <f>IF(ISERROR(VLOOKUP(H222,#REF!,2,0)),,VLOOKUP(H222,#REF!,2,0))</f>
        <v>0</v>
      </c>
      <c r="N222" s="90">
        <f>IF(ISERROR(VLOOKUP(H222,#REF!,1,0)),,VLOOKUP(H222,#REF!,1,0))</f>
        <v>0</v>
      </c>
      <c r="O222" s="90" t="str">
        <f t="shared" si="133"/>
        <v>4AR</v>
      </c>
      <c r="P222" s="89" t="s">
        <v>152</v>
      </c>
      <c r="Q222" s="90">
        <f>IF(ISERROR(VLOOKUP(H222,#REF!,10,0)),,VLOOKUP(H222,#REF!,10,0))</f>
        <v>0</v>
      </c>
      <c r="R222" s="90">
        <f>IF(ISERROR(VLOOKUP($H222,#REF!,12,0)),,VLOOKUP($H222,#REF!,12,0))</f>
        <v>0</v>
      </c>
      <c r="S222" s="90">
        <f>IF(ISERROR(VLOOKUP($H222,#REF!,14,0)),,VLOOKUP($H222,#REF!,14,0))</f>
        <v>0</v>
      </c>
      <c r="T222" s="90">
        <f>IF(ISERROR(VLOOKUP($H222,#REF!,16,0)),,VLOOKUP($H222,#REF!,16,0))</f>
        <v>0</v>
      </c>
      <c r="U222" s="90">
        <f>IF(ISERROR(VLOOKUP($H222,#REF!,18,0)),,VLOOKUP($H222,#REF!,18,0))</f>
        <v>0</v>
      </c>
      <c r="V222" s="90">
        <f>IF(ISERROR(VLOOKUP($H222,#REF!,20,0)),,VLOOKUP($H222,#REF!,20,0))</f>
        <v>0</v>
      </c>
      <c r="W222" s="197">
        <f t="shared" si="134"/>
        <v>0</v>
      </c>
      <c r="X222">
        <f t="shared" si="135"/>
        <v>0</v>
      </c>
    </row>
    <row r="223" spans="1:24" ht="29.4" thickBot="1" x14ac:dyDescent="0.35">
      <c r="E223" s="102" t="s">
        <v>126</v>
      </c>
      <c r="F223" s="137" t="s">
        <v>167</v>
      </c>
      <c r="G223" s="102" t="s">
        <v>33</v>
      </c>
      <c r="H223" s="137" t="s">
        <v>166</v>
      </c>
      <c r="K223" s="50" t="s">
        <v>137</v>
      </c>
      <c r="L223" s="51" t="s">
        <v>138</v>
      </c>
      <c r="M223" s="52" t="s">
        <v>139</v>
      </c>
      <c r="N223" s="52" t="s">
        <v>140</v>
      </c>
      <c r="O223" s="52" t="s">
        <v>35</v>
      </c>
      <c r="P223" s="53" t="s">
        <v>141</v>
      </c>
      <c r="Q223" s="55">
        <v>1</v>
      </c>
      <c r="R223" s="55">
        <v>2</v>
      </c>
      <c r="S223" s="55">
        <v>3</v>
      </c>
      <c r="T223" s="55">
        <v>4</v>
      </c>
      <c r="U223" s="55">
        <v>5</v>
      </c>
      <c r="V223" s="93">
        <v>6</v>
      </c>
      <c r="W223" s="197"/>
    </row>
    <row r="224" spans="1:24" x14ac:dyDescent="0.3">
      <c r="A224">
        <v>1</v>
      </c>
      <c r="B224" t="s">
        <v>129</v>
      </c>
      <c r="C224" t="str">
        <f t="shared" ref="C224:C238" si="137">B224&amp;A224</f>
        <v>4BR1</v>
      </c>
      <c r="E224" s="72" t="str">
        <f>IF(IF(ISERROR(VLOOKUP(C224,#REF!,25,0)),"A",VLOOKUP(C224,#REF!,25,0))=0,"A",IF(ISERROR(VLOOKUP(C224,#REF!,25,0)),"A",VLOOKUP(C224,#REF!,25,0)))</f>
        <v>A</v>
      </c>
      <c r="F224" s="44" t="e">
        <f>LARGE(E224:E238,A224)</f>
        <v>#NUM!</v>
      </c>
      <c r="G224" s="44">
        <f>IF(ISERROR(VLOOKUP($C224,#REF!,2,0)),0,VLOOKUP($C224,#REF!,2,0))</f>
        <v>0</v>
      </c>
      <c r="H224" s="44">
        <f>IF(ISERROR(VLOOKUP(F224,E224:G238,3,0)),0,VLOOKUP(F224,E224:G238,3,0))</f>
        <v>0</v>
      </c>
      <c r="K224" s="44">
        <v>1</v>
      </c>
      <c r="L224" s="89">
        <f>IF(ISERROR(VLOOKUP(H224,#REF!,5,0)&amp;" "&amp;VLOOKUP(H224,#REF!,6,0)),,VLOOKUP(H224,#REF!,5,0)&amp;" "&amp;VLOOKUP(H224,#REF!,6,0))</f>
        <v>0</v>
      </c>
      <c r="M224" s="90">
        <f>IF(ISERROR(VLOOKUP(H224,#REF!,2,0)),,VLOOKUP(H224,#REF!,2,0))</f>
        <v>0</v>
      </c>
      <c r="N224" s="90">
        <f>IF(ISERROR(VLOOKUP(H224,#REF!,1,0)),,VLOOKUP(H224,#REF!,1,0))</f>
        <v>0</v>
      </c>
      <c r="O224" s="90" t="str">
        <f t="shared" ref="O224:O238" si="138">B224</f>
        <v>4BR</v>
      </c>
      <c r="P224" s="89" t="s">
        <v>152</v>
      </c>
      <c r="Q224" s="90">
        <f>IF(ISERROR(VLOOKUP(H224,#REF!,10,0)),,VLOOKUP(H224,#REF!,10,0))</f>
        <v>0</v>
      </c>
      <c r="R224" s="90">
        <f>IF(ISERROR(VLOOKUP($H224,#REF!,12,0)),,VLOOKUP($H224,#REF!,12,0))</f>
        <v>0</v>
      </c>
      <c r="S224" s="90">
        <f>IF(ISERROR(VLOOKUP($H224,#REF!,14,0)),,VLOOKUP($H224,#REF!,14,0))</f>
        <v>0</v>
      </c>
      <c r="T224" s="90">
        <f>IF(ISERROR(VLOOKUP($H224,#REF!,16,0)),,VLOOKUP($H224,#REF!,16,0))</f>
        <v>0</v>
      </c>
      <c r="U224" s="90">
        <f>IF(ISERROR(VLOOKUP($H224,#REF!,18,0)),,VLOOKUP($H224,#REF!,18,0))</f>
        <v>0</v>
      </c>
      <c r="V224" s="90">
        <f>IF(ISERROR(VLOOKUP($H224,#REF!,20,0)),,VLOOKUP($H224,#REF!,20,0))</f>
        <v>0</v>
      </c>
      <c r="W224" s="197">
        <f t="shared" ref="W224:W238" si="139">SUBTOTAL(9,Q224:V224)</f>
        <v>0</v>
      </c>
      <c r="X224">
        <f t="shared" ref="X224:X238" si="140">IF(E224="A",0,COUNTIF($E$224:$E$238,E224))</f>
        <v>0</v>
      </c>
    </row>
    <row r="225" spans="1:25" x14ac:dyDescent="0.3">
      <c r="A225">
        <v>2</v>
      </c>
      <c r="B225" t="str">
        <f>B224</f>
        <v>4BR</v>
      </c>
      <c r="C225" t="str">
        <f t="shared" si="137"/>
        <v>4BR2</v>
      </c>
      <c r="E225" s="72" t="str">
        <f>IF(IF(ISERROR(VLOOKUP(C225,#REF!,25,0)),"A",VLOOKUP(C225,#REF!,25,0))=0,"A",IF(ISERROR(VLOOKUP(C225,#REF!,25,0)),"A",VLOOKUP(C225,#REF!,25,0)))</f>
        <v>A</v>
      </c>
      <c r="F225" s="44" t="e">
        <f>LARGE(E224:E238,A225)</f>
        <v>#NUM!</v>
      </c>
      <c r="G225" s="44">
        <f>IF(ISERROR(VLOOKUP($C225,#REF!,2,0)),0,VLOOKUP($C225,#REF!,2,0))</f>
        <v>0</v>
      </c>
      <c r="H225" s="44">
        <f>IF(ISERROR(VLOOKUP(F225,E224:G238,3,0)),0,VLOOKUP(F225,E224:G238,3,0))</f>
        <v>0</v>
      </c>
      <c r="K225" s="44">
        <v>2</v>
      </c>
      <c r="L225" s="89">
        <f>IF(ISERROR(VLOOKUP(H225,#REF!,5,0)&amp;" "&amp;VLOOKUP(H225,#REF!,6,0)),,VLOOKUP(H225,#REF!,5,0)&amp;" "&amp;VLOOKUP(H225,#REF!,6,0))</f>
        <v>0</v>
      </c>
      <c r="M225" s="90">
        <f>IF(ISERROR(VLOOKUP(H225,#REF!,2,0)),,VLOOKUP(H225,#REF!,2,0))</f>
        <v>0</v>
      </c>
      <c r="N225" s="90">
        <f>IF(ISERROR(VLOOKUP(H225,#REF!,1,0)),,VLOOKUP(H225,#REF!,1,0))</f>
        <v>0</v>
      </c>
      <c r="O225" s="90" t="str">
        <f t="shared" si="138"/>
        <v>4BR</v>
      </c>
      <c r="P225" s="89" t="s">
        <v>152</v>
      </c>
      <c r="Q225" s="90">
        <f>IF(ISERROR(VLOOKUP(H225,#REF!,10,0)),,VLOOKUP(H225,#REF!,10,0))</f>
        <v>0</v>
      </c>
      <c r="R225" s="90">
        <f>IF(ISERROR(VLOOKUP($H225,#REF!,12,0)),,VLOOKUP($H225,#REF!,12,0))</f>
        <v>0</v>
      </c>
      <c r="S225" s="90">
        <f>IF(ISERROR(VLOOKUP($H225,#REF!,14,0)),,VLOOKUP($H225,#REF!,14,0))</f>
        <v>0</v>
      </c>
      <c r="T225" s="90">
        <f>IF(ISERROR(VLOOKUP($H225,#REF!,16,0)),,VLOOKUP($H225,#REF!,16,0))</f>
        <v>0</v>
      </c>
      <c r="U225" s="90">
        <f>IF(ISERROR(VLOOKUP($H225,#REF!,18,0)),,VLOOKUP($H225,#REF!,18,0))</f>
        <v>0</v>
      </c>
      <c r="V225" s="90">
        <f>IF(ISERROR(VLOOKUP($H225,#REF!,20,0)),,VLOOKUP($H225,#REF!,20,0))</f>
        <v>0</v>
      </c>
      <c r="W225" s="197">
        <f t="shared" si="139"/>
        <v>0</v>
      </c>
      <c r="X225">
        <f t="shared" si="140"/>
        <v>0</v>
      </c>
    </row>
    <row r="226" spans="1:25" x14ac:dyDescent="0.3">
      <c r="A226">
        <v>3</v>
      </c>
      <c r="B226" t="str">
        <f t="shared" ref="B226:B238" si="141">B225</f>
        <v>4BR</v>
      </c>
      <c r="C226" t="str">
        <f t="shared" si="137"/>
        <v>4BR3</v>
      </c>
      <c r="E226" s="72" t="str">
        <f>IF(IF(ISERROR(VLOOKUP(C226,#REF!,25,0)),"A",VLOOKUP(C226,#REF!,25,0))=0,"A",IF(ISERROR(VLOOKUP(C226,#REF!,25,0)),"A",VLOOKUP(C226,#REF!,25,0)))</f>
        <v>A</v>
      </c>
      <c r="F226" s="44" t="e">
        <f>LARGE(E224:E238,A226)</f>
        <v>#NUM!</v>
      </c>
      <c r="G226" s="44">
        <f>IF(ISERROR(VLOOKUP($C226,#REF!,2,0)),0,VLOOKUP($C226,#REF!,2,0))</f>
        <v>0</v>
      </c>
      <c r="H226" s="44">
        <f>IF(ISERROR(VLOOKUP(F226,E224:G238,3,0)),0,VLOOKUP(F226,E224:G238,3,0))</f>
        <v>0</v>
      </c>
      <c r="K226" s="44">
        <v>3</v>
      </c>
      <c r="L226" s="89">
        <f>IF(ISERROR(VLOOKUP(H226,#REF!,5,0)&amp;" "&amp;VLOOKUP(H226,#REF!,6,0)),,VLOOKUP(H226,#REF!,5,0)&amp;" "&amp;VLOOKUP(H226,#REF!,6,0))</f>
        <v>0</v>
      </c>
      <c r="M226" s="90">
        <f>IF(ISERROR(VLOOKUP(H226,#REF!,2,0)),,VLOOKUP(H226,#REF!,2,0))</f>
        <v>0</v>
      </c>
      <c r="N226" s="90">
        <f>IF(ISERROR(VLOOKUP(H226,#REF!,1,0)),,VLOOKUP(H226,#REF!,1,0))</f>
        <v>0</v>
      </c>
      <c r="O226" s="90" t="str">
        <f t="shared" si="138"/>
        <v>4BR</v>
      </c>
      <c r="P226" s="89" t="s">
        <v>152</v>
      </c>
      <c r="Q226" s="90">
        <f>IF(ISERROR(VLOOKUP(H226,#REF!,10,0)),,VLOOKUP(H226,#REF!,10,0))</f>
        <v>0</v>
      </c>
      <c r="R226" s="90">
        <f>IF(ISERROR(VLOOKUP($H226,#REF!,12,0)),,VLOOKUP($H226,#REF!,12,0))</f>
        <v>0</v>
      </c>
      <c r="S226" s="90">
        <f>IF(ISERROR(VLOOKUP($H226,#REF!,14,0)),,VLOOKUP($H226,#REF!,14,0))</f>
        <v>0</v>
      </c>
      <c r="T226" s="90">
        <f>IF(ISERROR(VLOOKUP($H226,#REF!,16,0)),,VLOOKUP($H226,#REF!,16,0))</f>
        <v>0</v>
      </c>
      <c r="U226" s="90">
        <f>IF(ISERROR(VLOOKUP($H226,#REF!,18,0)),,VLOOKUP($H226,#REF!,18,0))</f>
        <v>0</v>
      </c>
      <c r="V226" s="90">
        <f>IF(ISERROR(VLOOKUP($H226,#REF!,20,0)),,VLOOKUP($H226,#REF!,20,0))</f>
        <v>0</v>
      </c>
      <c r="W226" s="197">
        <f t="shared" si="139"/>
        <v>0</v>
      </c>
      <c r="X226">
        <f t="shared" si="140"/>
        <v>0</v>
      </c>
    </row>
    <row r="227" spans="1:25" x14ac:dyDescent="0.3">
      <c r="A227">
        <v>4</v>
      </c>
      <c r="B227" t="str">
        <f t="shared" si="141"/>
        <v>4BR</v>
      </c>
      <c r="C227" t="str">
        <f t="shared" si="137"/>
        <v>4BR4</v>
      </c>
      <c r="E227" s="72" t="str">
        <f>IF(IF(ISERROR(VLOOKUP(C227,#REF!,25,0)),"A",VLOOKUP(C227,#REF!,25,0))=0,"A",IF(ISERROR(VLOOKUP(C227,#REF!,25,0)),"A",VLOOKUP(C227,#REF!,25,0)))</f>
        <v>A</v>
      </c>
      <c r="F227" s="44" t="e">
        <f>LARGE(E224:E238,A227)</f>
        <v>#NUM!</v>
      </c>
      <c r="G227" s="44">
        <f>IF(ISERROR(VLOOKUP($C227,#REF!,2,0)),0,VLOOKUP($C227,#REF!,2,0))</f>
        <v>0</v>
      </c>
      <c r="H227" s="44">
        <f>IF(ISERROR(VLOOKUP(F227,E224:G238,3,0)),0,VLOOKUP(F227,E224:G238,3,0))</f>
        <v>0</v>
      </c>
      <c r="K227" s="44">
        <v>4</v>
      </c>
      <c r="L227" s="89">
        <f>IF(ISERROR(VLOOKUP(H227,#REF!,5,0)&amp;" "&amp;VLOOKUP(H227,#REF!,6,0)),,VLOOKUP(H227,#REF!,5,0)&amp;" "&amp;VLOOKUP(H227,#REF!,6,0))</f>
        <v>0</v>
      </c>
      <c r="M227" s="90">
        <f>IF(ISERROR(VLOOKUP(H227,#REF!,2,0)),,VLOOKUP(H227,#REF!,2,0))</f>
        <v>0</v>
      </c>
      <c r="N227" s="90">
        <f>IF(ISERROR(VLOOKUP(H227,#REF!,1,0)),,VLOOKUP(H227,#REF!,1,0))</f>
        <v>0</v>
      </c>
      <c r="O227" s="90" t="str">
        <f t="shared" si="138"/>
        <v>4BR</v>
      </c>
      <c r="P227" s="89" t="s">
        <v>152</v>
      </c>
      <c r="Q227" s="90">
        <f>IF(ISERROR(VLOOKUP(H227,#REF!,10,0)),,VLOOKUP(H227,#REF!,10,0))</f>
        <v>0</v>
      </c>
      <c r="R227" s="90">
        <f>IF(ISERROR(VLOOKUP($H227,#REF!,12,0)),,VLOOKUP($H227,#REF!,12,0))</f>
        <v>0</v>
      </c>
      <c r="S227" s="90">
        <f>IF(ISERROR(VLOOKUP($H227,#REF!,14,0)),,VLOOKUP($H227,#REF!,14,0))</f>
        <v>0</v>
      </c>
      <c r="T227" s="90">
        <f>IF(ISERROR(VLOOKUP($H227,#REF!,16,0)),,VLOOKUP($H227,#REF!,16,0))</f>
        <v>0</v>
      </c>
      <c r="U227" s="90">
        <f>IF(ISERROR(VLOOKUP($H227,#REF!,18,0)),,VLOOKUP($H227,#REF!,18,0))</f>
        <v>0</v>
      </c>
      <c r="V227" s="90">
        <f>IF(ISERROR(VLOOKUP($H227,#REF!,20,0)),,VLOOKUP($H227,#REF!,20,0))</f>
        <v>0</v>
      </c>
      <c r="W227" s="197">
        <f t="shared" si="139"/>
        <v>0</v>
      </c>
      <c r="X227">
        <f t="shared" si="140"/>
        <v>0</v>
      </c>
    </row>
    <row r="228" spans="1:25" x14ac:dyDescent="0.3">
      <c r="A228">
        <v>5</v>
      </c>
      <c r="B228" t="str">
        <f t="shared" si="141"/>
        <v>4BR</v>
      </c>
      <c r="C228" t="str">
        <f t="shared" si="137"/>
        <v>4BR5</v>
      </c>
      <c r="E228" s="72" t="str">
        <f>IF(IF(ISERROR(VLOOKUP(C228,#REF!,25,0)),"A",VLOOKUP(C228,#REF!,25,0))=0,"A",IF(ISERROR(VLOOKUP(C228,#REF!,25,0)),"A",VLOOKUP(C228,#REF!,25,0)))</f>
        <v>A</v>
      </c>
      <c r="F228" s="44" t="e">
        <f>LARGE(E224:E238,A228)</f>
        <v>#NUM!</v>
      </c>
      <c r="G228" s="44">
        <f>IF(ISERROR(VLOOKUP($C228,#REF!,2,0)),0,VLOOKUP($C228,#REF!,2,0))</f>
        <v>0</v>
      </c>
      <c r="H228" s="44">
        <f>IF(ISERROR(VLOOKUP(F228,E224:G238,3,0)),0,VLOOKUP(F228,E224:G238,3,0))</f>
        <v>0</v>
      </c>
      <c r="K228" s="44">
        <v>5</v>
      </c>
      <c r="L228" s="89">
        <f>IF(ISERROR(VLOOKUP(H228,#REF!,5,0)&amp;" "&amp;VLOOKUP(H228,#REF!,6,0)),,VLOOKUP(H228,#REF!,5,0)&amp;" "&amp;VLOOKUP(H228,#REF!,6,0))</f>
        <v>0</v>
      </c>
      <c r="M228" s="90">
        <f>IF(ISERROR(VLOOKUP(H228,#REF!,2,0)),,VLOOKUP(H228,#REF!,2,0))</f>
        <v>0</v>
      </c>
      <c r="N228" s="90">
        <f>IF(ISERROR(VLOOKUP(H228,#REF!,1,0)),,VLOOKUP(H228,#REF!,1,0))</f>
        <v>0</v>
      </c>
      <c r="O228" s="90" t="str">
        <f t="shared" si="138"/>
        <v>4BR</v>
      </c>
      <c r="P228" s="89" t="s">
        <v>152</v>
      </c>
      <c r="Q228" s="90">
        <f>IF(ISERROR(VLOOKUP(H228,#REF!,10,0)),,VLOOKUP(H228,#REF!,10,0))</f>
        <v>0</v>
      </c>
      <c r="R228" s="90">
        <f>IF(ISERROR(VLOOKUP($H228,#REF!,12,0)),,VLOOKUP($H228,#REF!,12,0))</f>
        <v>0</v>
      </c>
      <c r="S228" s="90">
        <f>IF(ISERROR(VLOOKUP($H228,#REF!,14,0)),,VLOOKUP($H228,#REF!,14,0))</f>
        <v>0</v>
      </c>
      <c r="T228" s="90">
        <f>IF(ISERROR(VLOOKUP($H228,#REF!,16,0)),,VLOOKUP($H228,#REF!,16,0))</f>
        <v>0</v>
      </c>
      <c r="U228" s="90">
        <f>IF(ISERROR(VLOOKUP($H228,#REF!,18,0)),,VLOOKUP($H228,#REF!,18,0))</f>
        <v>0</v>
      </c>
      <c r="V228" s="90">
        <f>IF(ISERROR(VLOOKUP($H228,#REF!,20,0)),,VLOOKUP($H228,#REF!,20,0))</f>
        <v>0</v>
      </c>
      <c r="W228" s="197">
        <f t="shared" si="139"/>
        <v>0</v>
      </c>
      <c r="X228">
        <f t="shared" si="140"/>
        <v>0</v>
      </c>
    </row>
    <row r="229" spans="1:25" x14ac:dyDescent="0.3">
      <c r="A229">
        <v>6</v>
      </c>
      <c r="B229" t="str">
        <f t="shared" si="141"/>
        <v>4BR</v>
      </c>
      <c r="C229" t="str">
        <f t="shared" si="137"/>
        <v>4BR6</v>
      </c>
      <c r="E229" s="72" t="str">
        <f>IF(IF(ISERROR(VLOOKUP(C229,#REF!,25,0)),"A",VLOOKUP(C229,#REF!,25,0))=0,"A",IF(ISERROR(VLOOKUP(C229,#REF!,25,0)),"A",VLOOKUP(C229,#REF!,25,0)))</f>
        <v>A</v>
      </c>
      <c r="F229" s="44" t="e">
        <f>LARGE(E224:E238,A229)</f>
        <v>#NUM!</v>
      </c>
      <c r="G229" s="44">
        <f>IF(ISERROR(VLOOKUP($C229,#REF!,2,0)),0,VLOOKUP($C229,#REF!,2,0))</f>
        <v>0</v>
      </c>
      <c r="H229" s="44">
        <f>IF(ISERROR(VLOOKUP(F229,E224:G238,3,0)),0,VLOOKUP(F229,E224:G238,3,0))</f>
        <v>0</v>
      </c>
      <c r="K229" s="44">
        <v>6</v>
      </c>
      <c r="L229" s="89">
        <f>IF(ISERROR(VLOOKUP(H229,#REF!,5,0)&amp;" "&amp;VLOOKUP(H229,#REF!,6,0)),,VLOOKUP(H229,#REF!,5,0)&amp;" "&amp;VLOOKUP(H229,#REF!,6,0))</f>
        <v>0</v>
      </c>
      <c r="M229" s="90">
        <f>IF(ISERROR(VLOOKUP(H229,#REF!,2,0)),,VLOOKUP(H229,#REF!,2,0))</f>
        <v>0</v>
      </c>
      <c r="N229" s="90">
        <f>IF(ISERROR(VLOOKUP(H229,#REF!,1,0)),,VLOOKUP(H229,#REF!,1,0))</f>
        <v>0</v>
      </c>
      <c r="O229" s="90" t="str">
        <f t="shared" si="138"/>
        <v>4BR</v>
      </c>
      <c r="P229" s="89" t="s">
        <v>152</v>
      </c>
      <c r="Q229" s="90">
        <f>IF(ISERROR(VLOOKUP(H229,#REF!,10,0)),,VLOOKUP(H229,#REF!,10,0))</f>
        <v>0</v>
      </c>
      <c r="R229" s="90">
        <f>IF(ISERROR(VLOOKUP($H229,#REF!,12,0)),,VLOOKUP($H229,#REF!,12,0))</f>
        <v>0</v>
      </c>
      <c r="S229" s="90">
        <f>IF(ISERROR(VLOOKUP($H229,#REF!,14,0)),,VLOOKUP($H229,#REF!,14,0))</f>
        <v>0</v>
      </c>
      <c r="T229" s="90">
        <f>IF(ISERROR(VLOOKUP($H229,#REF!,16,0)),,VLOOKUP($H229,#REF!,16,0))</f>
        <v>0</v>
      </c>
      <c r="U229" s="90">
        <f>IF(ISERROR(VLOOKUP($H229,#REF!,18,0)),,VLOOKUP($H229,#REF!,18,0))</f>
        <v>0</v>
      </c>
      <c r="V229" s="90">
        <f>IF(ISERROR(VLOOKUP($H229,#REF!,20,0)),,VLOOKUP($H229,#REF!,20,0))</f>
        <v>0</v>
      </c>
      <c r="W229" s="197">
        <f t="shared" si="139"/>
        <v>0</v>
      </c>
      <c r="X229">
        <f t="shared" si="140"/>
        <v>0</v>
      </c>
    </row>
    <row r="230" spans="1:25" x14ac:dyDescent="0.3">
      <c r="A230">
        <v>7</v>
      </c>
      <c r="B230" t="str">
        <f t="shared" si="141"/>
        <v>4BR</v>
      </c>
      <c r="C230" t="str">
        <f t="shared" si="137"/>
        <v>4BR7</v>
      </c>
      <c r="E230" s="72" t="str">
        <f>IF(IF(ISERROR(VLOOKUP(C230,#REF!,25,0)),"A",VLOOKUP(C230,#REF!,25,0))=0,"A",IF(ISERROR(VLOOKUP(C230,#REF!,25,0)),"A",VLOOKUP(C230,#REF!,25,0)))</f>
        <v>A</v>
      </c>
      <c r="F230" s="44" t="e">
        <f>LARGE(E224:E238,A230)</f>
        <v>#NUM!</v>
      </c>
      <c r="G230" s="44">
        <f>IF(ISERROR(VLOOKUP($C230,#REF!,2,0)),0,VLOOKUP($C230,#REF!,2,0))</f>
        <v>0</v>
      </c>
      <c r="H230" s="44">
        <f>IF(ISERROR(VLOOKUP(F230,E224:G238,3,0)),0,VLOOKUP(F230,E224:G238,3,0))</f>
        <v>0</v>
      </c>
      <c r="K230" s="44">
        <v>7</v>
      </c>
      <c r="L230" s="89">
        <f>IF(ISERROR(VLOOKUP(H230,#REF!,5,0)&amp;" "&amp;VLOOKUP(H230,#REF!,6,0)),,VLOOKUP(H230,#REF!,5,0)&amp;" "&amp;VLOOKUP(H230,#REF!,6,0))</f>
        <v>0</v>
      </c>
      <c r="M230" s="90">
        <f>IF(ISERROR(VLOOKUP(H230,#REF!,2,0)),,VLOOKUP(H230,#REF!,2,0))</f>
        <v>0</v>
      </c>
      <c r="N230" s="90">
        <f>IF(ISERROR(VLOOKUP(H230,#REF!,1,0)),,VLOOKUP(H230,#REF!,1,0))</f>
        <v>0</v>
      </c>
      <c r="O230" s="90" t="str">
        <f t="shared" si="138"/>
        <v>4BR</v>
      </c>
      <c r="P230" s="89" t="s">
        <v>152</v>
      </c>
      <c r="Q230" s="90">
        <f>IF(ISERROR(VLOOKUP(H230,#REF!,10,0)),,VLOOKUP(H230,#REF!,10,0))</f>
        <v>0</v>
      </c>
      <c r="R230" s="90">
        <f>IF(ISERROR(VLOOKUP($H230,#REF!,12,0)),,VLOOKUP($H230,#REF!,12,0))</f>
        <v>0</v>
      </c>
      <c r="S230" s="90">
        <f>IF(ISERROR(VLOOKUP($H230,#REF!,14,0)),,VLOOKUP($H230,#REF!,14,0))</f>
        <v>0</v>
      </c>
      <c r="T230" s="90">
        <f>IF(ISERROR(VLOOKUP($H230,#REF!,16,0)),,VLOOKUP($H230,#REF!,16,0))</f>
        <v>0</v>
      </c>
      <c r="U230" s="90">
        <f>IF(ISERROR(VLOOKUP($H230,#REF!,18,0)),,VLOOKUP($H230,#REF!,18,0))</f>
        <v>0</v>
      </c>
      <c r="V230" s="90">
        <f>IF(ISERROR(VLOOKUP($H230,#REF!,20,0)),,VLOOKUP($H230,#REF!,20,0))</f>
        <v>0</v>
      </c>
      <c r="W230" s="197">
        <f t="shared" si="139"/>
        <v>0</v>
      </c>
      <c r="X230">
        <f t="shared" si="140"/>
        <v>0</v>
      </c>
    </row>
    <row r="231" spans="1:25" x14ac:dyDescent="0.3">
      <c r="A231">
        <v>8</v>
      </c>
      <c r="B231" t="str">
        <f t="shared" si="141"/>
        <v>4BR</v>
      </c>
      <c r="C231" t="str">
        <f t="shared" si="137"/>
        <v>4BR8</v>
      </c>
      <c r="E231" s="72" t="str">
        <f>IF(IF(ISERROR(VLOOKUP(C231,#REF!,25,0)),"A",VLOOKUP(C231,#REF!,25,0))=0,"A",IF(ISERROR(VLOOKUP(C231,#REF!,25,0)),"A",VLOOKUP(C231,#REF!,25,0)))</f>
        <v>A</v>
      </c>
      <c r="F231" s="44" t="e">
        <f>LARGE(E224:E238,A231)</f>
        <v>#NUM!</v>
      </c>
      <c r="G231" s="44">
        <f>IF(ISERROR(VLOOKUP($C231,#REF!,2,0)),0,VLOOKUP($C231,#REF!,2,0))</f>
        <v>0</v>
      </c>
      <c r="H231" s="44">
        <f>IF(ISERROR(VLOOKUP(F231,E224:G238,3,0)),0,VLOOKUP(F231,E224:G238,3,0))</f>
        <v>0</v>
      </c>
      <c r="K231" s="44">
        <v>8</v>
      </c>
      <c r="L231" s="89">
        <f>IF(ISERROR(VLOOKUP(H231,#REF!,5,0)&amp;" "&amp;VLOOKUP(H231,#REF!,6,0)),,VLOOKUP(H231,#REF!,5,0)&amp;" "&amp;VLOOKUP(H231,#REF!,6,0))</f>
        <v>0</v>
      </c>
      <c r="M231" s="90">
        <f>IF(ISERROR(VLOOKUP(H231,#REF!,2,0)),,VLOOKUP(H231,#REF!,2,0))</f>
        <v>0</v>
      </c>
      <c r="N231" s="90">
        <f>IF(ISERROR(VLOOKUP(H231,#REF!,1,0)),,VLOOKUP(H231,#REF!,1,0))</f>
        <v>0</v>
      </c>
      <c r="O231" s="90" t="str">
        <f t="shared" si="138"/>
        <v>4BR</v>
      </c>
      <c r="P231" s="89" t="s">
        <v>152</v>
      </c>
      <c r="Q231" s="90">
        <f>IF(ISERROR(VLOOKUP(H231,#REF!,10,0)),,VLOOKUP(H231,#REF!,10,0))</f>
        <v>0</v>
      </c>
      <c r="R231" s="90">
        <f>IF(ISERROR(VLOOKUP($H231,#REF!,12,0)),,VLOOKUP($H231,#REF!,12,0))</f>
        <v>0</v>
      </c>
      <c r="S231" s="90">
        <f>IF(ISERROR(VLOOKUP($H231,#REF!,14,0)),,VLOOKUP($H231,#REF!,14,0))</f>
        <v>0</v>
      </c>
      <c r="T231" s="90">
        <f>IF(ISERROR(VLOOKUP($H231,#REF!,16,0)),,VLOOKUP($H231,#REF!,16,0))</f>
        <v>0</v>
      </c>
      <c r="U231" s="90">
        <f>IF(ISERROR(VLOOKUP($H231,#REF!,18,0)),,VLOOKUP($H231,#REF!,18,0))</f>
        <v>0</v>
      </c>
      <c r="V231" s="90">
        <f>IF(ISERROR(VLOOKUP($H231,#REF!,20,0)),,VLOOKUP($H231,#REF!,20,0))</f>
        <v>0</v>
      </c>
      <c r="W231" s="197">
        <f t="shared" si="139"/>
        <v>0</v>
      </c>
      <c r="X231">
        <f t="shared" si="140"/>
        <v>0</v>
      </c>
    </row>
    <row r="232" spans="1:25" x14ac:dyDescent="0.3">
      <c r="A232">
        <v>9</v>
      </c>
      <c r="B232" t="str">
        <f t="shared" si="141"/>
        <v>4BR</v>
      </c>
      <c r="C232" t="str">
        <f t="shared" si="137"/>
        <v>4BR9</v>
      </c>
      <c r="E232" s="72" t="str">
        <f>IF(IF(ISERROR(VLOOKUP(C232,#REF!,25,0)),"A",VLOOKUP(C232,#REF!,25,0))=0,"A",IF(ISERROR(VLOOKUP(C232,#REF!,25,0)),"A",VLOOKUP(C232,#REF!,25,0)))</f>
        <v>A</v>
      </c>
      <c r="F232" s="44" t="e">
        <f>LARGE(E224:E238,A232)</f>
        <v>#NUM!</v>
      </c>
      <c r="G232" s="44">
        <f>IF(ISERROR(VLOOKUP($C232,#REF!,2,0)),0,VLOOKUP($C232,#REF!,2,0))</f>
        <v>0</v>
      </c>
      <c r="H232" s="44">
        <f>IF(ISERROR(VLOOKUP(F232,E224:G238,3,0)),0,VLOOKUP(F232,E224:G238,3,0))</f>
        <v>0</v>
      </c>
      <c r="K232" s="44">
        <v>9</v>
      </c>
      <c r="L232" s="89">
        <f>IF(ISERROR(VLOOKUP(H232,#REF!,5,0)&amp;" "&amp;VLOOKUP(H232,#REF!,6,0)),,VLOOKUP(H232,#REF!,5,0)&amp;" "&amp;VLOOKUP(H232,#REF!,6,0))</f>
        <v>0</v>
      </c>
      <c r="M232" s="90">
        <f>IF(ISERROR(VLOOKUP(H232,#REF!,2,0)),,VLOOKUP(H232,#REF!,2,0))</f>
        <v>0</v>
      </c>
      <c r="N232" s="90">
        <f>IF(ISERROR(VLOOKUP(H232,#REF!,1,0)),,VLOOKUP(H232,#REF!,1,0))</f>
        <v>0</v>
      </c>
      <c r="O232" s="90" t="str">
        <f t="shared" si="138"/>
        <v>4BR</v>
      </c>
      <c r="P232" s="89" t="s">
        <v>152</v>
      </c>
      <c r="Q232" s="90">
        <f>IF(ISERROR(VLOOKUP(H232,#REF!,10,0)),,VLOOKUP(H232,#REF!,10,0))</f>
        <v>0</v>
      </c>
      <c r="R232" s="90">
        <f>IF(ISERROR(VLOOKUP($H232,#REF!,12,0)),,VLOOKUP($H232,#REF!,12,0))</f>
        <v>0</v>
      </c>
      <c r="S232" s="90">
        <f>IF(ISERROR(VLOOKUP($H232,#REF!,14,0)),,VLOOKUP($H232,#REF!,14,0))</f>
        <v>0</v>
      </c>
      <c r="T232" s="90">
        <f>IF(ISERROR(VLOOKUP($H232,#REF!,16,0)),,VLOOKUP($H232,#REF!,16,0))</f>
        <v>0</v>
      </c>
      <c r="U232" s="90">
        <f>IF(ISERROR(VLOOKUP($H232,#REF!,18,0)),,VLOOKUP($H232,#REF!,18,0))</f>
        <v>0</v>
      </c>
      <c r="V232" s="90">
        <f>IF(ISERROR(VLOOKUP($H232,#REF!,20,0)),,VLOOKUP($H232,#REF!,20,0))</f>
        <v>0</v>
      </c>
      <c r="W232" s="197">
        <f t="shared" si="139"/>
        <v>0</v>
      </c>
      <c r="X232">
        <f t="shared" si="140"/>
        <v>0</v>
      </c>
    </row>
    <row r="233" spans="1:25" x14ac:dyDescent="0.3">
      <c r="A233">
        <v>10</v>
      </c>
      <c r="B233" t="str">
        <f t="shared" si="141"/>
        <v>4BR</v>
      </c>
      <c r="C233" t="str">
        <f t="shared" si="137"/>
        <v>4BR10</v>
      </c>
      <c r="E233" s="72" t="str">
        <f>IF(IF(ISERROR(VLOOKUP(C233,#REF!,25,0)),"A",VLOOKUP(C233,#REF!,25,0))=0,"A",IF(ISERROR(VLOOKUP(C233,#REF!,25,0)),"A",VLOOKUP(C233,#REF!,25,0)))</f>
        <v>A</v>
      </c>
      <c r="F233" s="44" t="e">
        <f>LARGE(E224:E238,A233)</f>
        <v>#NUM!</v>
      </c>
      <c r="G233" s="44">
        <f>IF(ISERROR(VLOOKUP($C233,#REF!,2,0)),0,VLOOKUP($C233,#REF!,2,0))</f>
        <v>0</v>
      </c>
      <c r="H233" s="44">
        <f>IF(ISERROR(VLOOKUP(F233,E224:G238,3,0)),0,VLOOKUP(F233,E224:G238,3,0))</f>
        <v>0</v>
      </c>
      <c r="K233" s="44">
        <v>10</v>
      </c>
      <c r="L233" s="89">
        <f>IF(ISERROR(VLOOKUP(H233,#REF!,5,0)&amp;" "&amp;VLOOKUP(H233,#REF!,6,0)),,VLOOKUP(H233,#REF!,5,0)&amp;" "&amp;VLOOKUP(H233,#REF!,6,0))</f>
        <v>0</v>
      </c>
      <c r="M233" s="90">
        <f>IF(ISERROR(VLOOKUP(H233,#REF!,2,0)),,VLOOKUP(H233,#REF!,2,0))</f>
        <v>0</v>
      </c>
      <c r="N233" s="90">
        <f>IF(ISERROR(VLOOKUP(H233,#REF!,1,0)),,VLOOKUP(H233,#REF!,1,0))</f>
        <v>0</v>
      </c>
      <c r="O233" s="90" t="str">
        <f t="shared" si="138"/>
        <v>4BR</v>
      </c>
      <c r="P233" s="89" t="s">
        <v>152</v>
      </c>
      <c r="Q233" s="90">
        <f>IF(ISERROR(VLOOKUP(H233,#REF!,10,0)),,VLOOKUP(H233,#REF!,10,0))</f>
        <v>0</v>
      </c>
      <c r="R233" s="90">
        <f>IF(ISERROR(VLOOKUP($H233,#REF!,12,0)),,VLOOKUP($H233,#REF!,12,0))</f>
        <v>0</v>
      </c>
      <c r="S233" s="90">
        <f>IF(ISERROR(VLOOKUP($H233,#REF!,14,0)),,VLOOKUP($H233,#REF!,14,0))</f>
        <v>0</v>
      </c>
      <c r="T233" s="90">
        <f>IF(ISERROR(VLOOKUP($H233,#REF!,16,0)),,VLOOKUP($H233,#REF!,16,0))</f>
        <v>0</v>
      </c>
      <c r="U233" s="90">
        <f>IF(ISERROR(VLOOKUP($H233,#REF!,18,0)),,VLOOKUP($H233,#REF!,18,0))</f>
        <v>0</v>
      </c>
      <c r="V233" s="90">
        <f>IF(ISERROR(VLOOKUP($H233,#REF!,20,0)),,VLOOKUP($H233,#REF!,20,0))</f>
        <v>0</v>
      </c>
      <c r="W233" s="197">
        <f t="shared" si="139"/>
        <v>0</v>
      </c>
      <c r="X233">
        <f t="shared" si="140"/>
        <v>0</v>
      </c>
    </row>
    <row r="234" spans="1:25" x14ac:dyDescent="0.3">
      <c r="A234">
        <v>11</v>
      </c>
      <c r="B234" t="str">
        <f t="shared" si="141"/>
        <v>4BR</v>
      </c>
      <c r="C234" t="str">
        <f t="shared" si="137"/>
        <v>4BR11</v>
      </c>
      <c r="E234" s="72" t="str">
        <f>IF(IF(ISERROR(VLOOKUP(C234,#REF!,25,0)),"A",VLOOKUP(C234,#REF!,25,0))=0,"A",IF(ISERROR(VLOOKUP(C234,#REF!,25,0)),"A",VLOOKUP(C234,#REF!,25,0)))</f>
        <v>A</v>
      </c>
      <c r="F234" s="44" t="e">
        <f>LARGE(E224:E238,A234)</f>
        <v>#NUM!</v>
      </c>
      <c r="G234" s="44">
        <f>IF(ISERROR(VLOOKUP($C234,#REF!,2,0)),0,VLOOKUP($C234,#REF!,2,0))</f>
        <v>0</v>
      </c>
      <c r="H234" s="44">
        <f>IF(ISERROR(VLOOKUP(F234,E224:G238,3,0)),0,VLOOKUP(F234,E224:G238,3,0))</f>
        <v>0</v>
      </c>
      <c r="K234" s="44">
        <v>11</v>
      </c>
      <c r="L234" s="89">
        <f>IF(ISERROR(VLOOKUP(H234,#REF!,5,0)&amp;" "&amp;VLOOKUP(H234,#REF!,6,0)),,VLOOKUP(H234,#REF!,5,0)&amp;" "&amp;VLOOKUP(H234,#REF!,6,0))</f>
        <v>0</v>
      </c>
      <c r="M234" s="90">
        <f>IF(ISERROR(VLOOKUP(H234,#REF!,2,0)),,VLOOKUP(H234,#REF!,2,0))</f>
        <v>0</v>
      </c>
      <c r="N234" s="90">
        <f>IF(ISERROR(VLOOKUP(H234,#REF!,1,0)),,VLOOKUP(H234,#REF!,1,0))</f>
        <v>0</v>
      </c>
      <c r="O234" s="90" t="str">
        <f t="shared" si="138"/>
        <v>4BR</v>
      </c>
      <c r="P234" s="89" t="s">
        <v>152</v>
      </c>
      <c r="Q234" s="90">
        <f>IF(ISERROR(VLOOKUP(H234,#REF!,10,0)),,VLOOKUP(H234,#REF!,10,0))</f>
        <v>0</v>
      </c>
      <c r="R234" s="90">
        <f>IF(ISERROR(VLOOKUP($H234,#REF!,12,0)),,VLOOKUP($H234,#REF!,12,0))</f>
        <v>0</v>
      </c>
      <c r="S234" s="90">
        <f>IF(ISERROR(VLOOKUP($H234,#REF!,14,0)),,VLOOKUP($H234,#REF!,14,0))</f>
        <v>0</v>
      </c>
      <c r="T234" s="90">
        <f>IF(ISERROR(VLOOKUP($H234,#REF!,16,0)),,VLOOKUP($H234,#REF!,16,0))</f>
        <v>0</v>
      </c>
      <c r="U234" s="90">
        <f>IF(ISERROR(VLOOKUP($H234,#REF!,18,0)),,VLOOKUP($H234,#REF!,18,0))</f>
        <v>0</v>
      </c>
      <c r="V234" s="90">
        <f>IF(ISERROR(VLOOKUP($H234,#REF!,20,0)),,VLOOKUP($H234,#REF!,20,0))</f>
        <v>0</v>
      </c>
      <c r="W234" s="197">
        <f t="shared" si="139"/>
        <v>0</v>
      </c>
      <c r="X234">
        <f t="shared" si="140"/>
        <v>0</v>
      </c>
    </row>
    <row r="235" spans="1:25" x14ac:dyDescent="0.3">
      <c r="A235">
        <v>12</v>
      </c>
      <c r="B235" t="str">
        <f t="shared" si="141"/>
        <v>4BR</v>
      </c>
      <c r="C235" t="str">
        <f t="shared" si="137"/>
        <v>4BR12</v>
      </c>
      <c r="E235" s="72" t="str">
        <f>IF(IF(ISERROR(VLOOKUP(C235,#REF!,25,0)),"A",VLOOKUP(C235,#REF!,25,0))=0,"A",IF(ISERROR(VLOOKUP(C235,#REF!,25,0)),"A",VLOOKUP(C235,#REF!,25,0)))</f>
        <v>A</v>
      </c>
      <c r="F235" s="44" t="e">
        <f>LARGE(E224:E238,A235)</f>
        <v>#NUM!</v>
      </c>
      <c r="G235" s="44">
        <f>IF(ISERROR(VLOOKUP($C235,#REF!,2,0)),0,VLOOKUP($C235,#REF!,2,0))</f>
        <v>0</v>
      </c>
      <c r="H235" s="44">
        <f>IF(ISERROR(VLOOKUP(F235,E224:G238,3,0)),0,VLOOKUP(F235,E224:G238,3,0))</f>
        <v>0</v>
      </c>
      <c r="K235" s="44">
        <v>12</v>
      </c>
      <c r="L235" s="89">
        <f>IF(ISERROR(VLOOKUP(H235,#REF!,5,0)&amp;" "&amp;VLOOKUP(H235,#REF!,6,0)),,VLOOKUP(H235,#REF!,5,0)&amp;" "&amp;VLOOKUP(H235,#REF!,6,0))</f>
        <v>0</v>
      </c>
      <c r="M235" s="90">
        <f>IF(ISERROR(VLOOKUP(H235,#REF!,2,0)),,VLOOKUP(H235,#REF!,2,0))</f>
        <v>0</v>
      </c>
      <c r="N235" s="90">
        <f>IF(ISERROR(VLOOKUP(H235,#REF!,1,0)),,VLOOKUP(H235,#REF!,1,0))</f>
        <v>0</v>
      </c>
      <c r="O235" s="90" t="str">
        <f t="shared" si="138"/>
        <v>4BR</v>
      </c>
      <c r="P235" s="89" t="s">
        <v>152</v>
      </c>
      <c r="Q235" s="90">
        <f>IF(ISERROR(VLOOKUP(H235,#REF!,10,0)),,VLOOKUP(H235,#REF!,10,0))</f>
        <v>0</v>
      </c>
      <c r="R235" s="90">
        <f>IF(ISERROR(VLOOKUP($H235,#REF!,12,0)),,VLOOKUP($H235,#REF!,12,0))</f>
        <v>0</v>
      </c>
      <c r="S235" s="90">
        <f>IF(ISERROR(VLOOKUP($H235,#REF!,14,0)),,VLOOKUP($H235,#REF!,14,0))</f>
        <v>0</v>
      </c>
      <c r="T235" s="90">
        <f>IF(ISERROR(VLOOKUP($H235,#REF!,16,0)),,VLOOKUP($H235,#REF!,16,0))</f>
        <v>0</v>
      </c>
      <c r="U235" s="90">
        <f>IF(ISERROR(VLOOKUP($H235,#REF!,18,0)),,VLOOKUP($H235,#REF!,18,0))</f>
        <v>0</v>
      </c>
      <c r="V235" s="90">
        <f>IF(ISERROR(VLOOKUP($H235,#REF!,20,0)),,VLOOKUP($H235,#REF!,20,0))</f>
        <v>0</v>
      </c>
      <c r="W235" s="197">
        <f t="shared" si="139"/>
        <v>0</v>
      </c>
      <c r="X235">
        <f t="shared" si="140"/>
        <v>0</v>
      </c>
    </row>
    <row r="236" spans="1:25" x14ac:dyDescent="0.3">
      <c r="A236">
        <v>13</v>
      </c>
      <c r="B236" t="str">
        <f t="shared" si="141"/>
        <v>4BR</v>
      </c>
      <c r="C236" t="str">
        <f t="shared" si="137"/>
        <v>4BR13</v>
      </c>
      <c r="E236" s="72" t="str">
        <f>IF(IF(ISERROR(VLOOKUP(C236,#REF!,25,0)),"A",VLOOKUP(C236,#REF!,25,0))=0,"A",IF(ISERROR(VLOOKUP(C236,#REF!,25,0)),"A",VLOOKUP(C236,#REF!,25,0)))</f>
        <v>A</v>
      </c>
      <c r="F236" s="44" t="e">
        <f>LARGE(E224:E238,A236)</f>
        <v>#NUM!</v>
      </c>
      <c r="G236" s="44">
        <f>IF(ISERROR(VLOOKUP($C236,#REF!,2,0)),0,VLOOKUP($C236,#REF!,2,0))</f>
        <v>0</v>
      </c>
      <c r="H236" s="44">
        <f>IF(ISERROR(VLOOKUP(F236,E224:G238,3,0)),0,VLOOKUP(F236,E224:G238,3,0))</f>
        <v>0</v>
      </c>
      <c r="K236" s="44">
        <v>13</v>
      </c>
      <c r="L236" s="89">
        <f>IF(ISERROR(VLOOKUP(H236,#REF!,5,0)&amp;" "&amp;VLOOKUP(H236,#REF!,6,0)),,VLOOKUP(H236,#REF!,5,0)&amp;" "&amp;VLOOKUP(H236,#REF!,6,0))</f>
        <v>0</v>
      </c>
      <c r="M236" s="90">
        <f>IF(ISERROR(VLOOKUP(H236,#REF!,2,0)),,VLOOKUP(H236,#REF!,2,0))</f>
        <v>0</v>
      </c>
      <c r="N236" s="90">
        <f>IF(ISERROR(VLOOKUP(H236,#REF!,1,0)),,VLOOKUP(H236,#REF!,1,0))</f>
        <v>0</v>
      </c>
      <c r="O236" s="90" t="str">
        <f t="shared" si="138"/>
        <v>4BR</v>
      </c>
      <c r="P236" s="89" t="s">
        <v>152</v>
      </c>
      <c r="Q236" s="90">
        <f>IF(ISERROR(VLOOKUP(H236,#REF!,10,0)),,VLOOKUP(H236,#REF!,10,0))</f>
        <v>0</v>
      </c>
      <c r="R236" s="90">
        <f>IF(ISERROR(VLOOKUP($H236,#REF!,12,0)),,VLOOKUP($H236,#REF!,12,0))</f>
        <v>0</v>
      </c>
      <c r="S236" s="90">
        <f>IF(ISERROR(VLOOKUP($H236,#REF!,14,0)),,VLOOKUP($H236,#REF!,14,0))</f>
        <v>0</v>
      </c>
      <c r="T236" s="90">
        <f>IF(ISERROR(VLOOKUP($H236,#REF!,16,0)),,VLOOKUP($H236,#REF!,16,0))</f>
        <v>0</v>
      </c>
      <c r="U236" s="90">
        <f>IF(ISERROR(VLOOKUP($H236,#REF!,18,0)),,VLOOKUP($H236,#REF!,18,0))</f>
        <v>0</v>
      </c>
      <c r="V236" s="90">
        <f>IF(ISERROR(VLOOKUP($H236,#REF!,20,0)),,VLOOKUP($H236,#REF!,20,0))</f>
        <v>0</v>
      </c>
      <c r="W236" s="197">
        <f t="shared" si="139"/>
        <v>0</v>
      </c>
      <c r="X236">
        <f t="shared" si="140"/>
        <v>0</v>
      </c>
    </row>
    <row r="237" spans="1:25" x14ac:dyDescent="0.3">
      <c r="A237">
        <v>14</v>
      </c>
      <c r="B237" t="str">
        <f t="shared" si="141"/>
        <v>4BR</v>
      </c>
      <c r="C237" t="str">
        <f t="shared" si="137"/>
        <v>4BR14</v>
      </c>
      <c r="E237" s="72" t="str">
        <f>IF(IF(ISERROR(VLOOKUP(C237,#REF!,25,0)),"A",VLOOKUP(C237,#REF!,25,0))=0,"A",IF(ISERROR(VLOOKUP(C237,#REF!,25,0)),"A",VLOOKUP(C237,#REF!,25,0)))</f>
        <v>A</v>
      </c>
      <c r="F237" s="44" t="e">
        <f>LARGE(E224:E238,A237)</f>
        <v>#NUM!</v>
      </c>
      <c r="G237" s="44">
        <f>IF(ISERROR(VLOOKUP($C237,#REF!,2,0)),0,VLOOKUP($C237,#REF!,2,0))</f>
        <v>0</v>
      </c>
      <c r="H237" s="44">
        <f>IF(ISERROR(VLOOKUP(F237,E224:G238,3,0)),0,VLOOKUP(F237,E224:G238,3,0))</f>
        <v>0</v>
      </c>
      <c r="K237" s="44">
        <v>14</v>
      </c>
      <c r="L237" s="89">
        <f>IF(ISERROR(VLOOKUP(H237,#REF!,5,0)&amp;" "&amp;VLOOKUP(H237,#REF!,6,0)),,VLOOKUP(H237,#REF!,5,0)&amp;" "&amp;VLOOKUP(H237,#REF!,6,0))</f>
        <v>0</v>
      </c>
      <c r="M237" s="90">
        <f>IF(ISERROR(VLOOKUP(H237,#REF!,2,0)),,VLOOKUP(H237,#REF!,2,0))</f>
        <v>0</v>
      </c>
      <c r="N237" s="90">
        <f>IF(ISERROR(VLOOKUP(H237,#REF!,1,0)),,VLOOKUP(H237,#REF!,1,0))</f>
        <v>0</v>
      </c>
      <c r="O237" s="90" t="str">
        <f t="shared" si="138"/>
        <v>4BR</v>
      </c>
      <c r="P237" s="89" t="s">
        <v>152</v>
      </c>
      <c r="Q237" s="90">
        <f>IF(ISERROR(VLOOKUP(H237,#REF!,10,0)),,VLOOKUP(H237,#REF!,10,0))</f>
        <v>0</v>
      </c>
      <c r="R237" s="90">
        <f>IF(ISERROR(VLOOKUP($H237,#REF!,12,0)),,VLOOKUP($H237,#REF!,12,0))</f>
        <v>0</v>
      </c>
      <c r="S237" s="90">
        <f>IF(ISERROR(VLOOKUP($H237,#REF!,14,0)),,VLOOKUP($H237,#REF!,14,0))</f>
        <v>0</v>
      </c>
      <c r="T237" s="90">
        <f>IF(ISERROR(VLOOKUP($H237,#REF!,16,0)),,VLOOKUP($H237,#REF!,16,0))</f>
        <v>0</v>
      </c>
      <c r="U237" s="90">
        <f>IF(ISERROR(VLOOKUP($H237,#REF!,18,0)),,VLOOKUP($H237,#REF!,18,0))</f>
        <v>0</v>
      </c>
      <c r="V237" s="90">
        <f>IF(ISERROR(VLOOKUP($H237,#REF!,20,0)),,VLOOKUP($H237,#REF!,20,0))</f>
        <v>0</v>
      </c>
      <c r="W237" s="197">
        <f t="shared" si="139"/>
        <v>0</v>
      </c>
      <c r="X237">
        <f t="shared" si="140"/>
        <v>0</v>
      </c>
    </row>
    <row r="238" spans="1:25" ht="15" thickBot="1" x14ac:dyDescent="0.35">
      <c r="A238">
        <v>15</v>
      </c>
      <c r="B238" t="str">
        <f t="shared" si="141"/>
        <v>4BR</v>
      </c>
      <c r="C238" t="str">
        <f t="shared" si="137"/>
        <v>4BR15</v>
      </c>
      <c r="E238" s="72" t="str">
        <f>IF(IF(ISERROR(VLOOKUP(C238,#REF!,25,0)),"A",VLOOKUP(C238,#REF!,25,0))=0,"A",IF(ISERROR(VLOOKUP(C238,#REF!,25,0)),"A",VLOOKUP(C238,#REF!,25,0)))</f>
        <v>A</v>
      </c>
      <c r="F238" s="44" t="e">
        <f>LARGE(E224:E238,A238)</f>
        <v>#NUM!</v>
      </c>
      <c r="G238" s="44">
        <f>IF(ISERROR(VLOOKUP($C238,#REF!,2,0)),0,VLOOKUP($C238,#REF!,2,0))</f>
        <v>0</v>
      </c>
      <c r="H238" s="44">
        <f>IF(ISERROR(VLOOKUP(F238,E238:G252,3,0)),0,VLOOKUP(F238,E238:G252,3,0))</f>
        <v>0</v>
      </c>
      <c r="K238" s="44">
        <v>15</v>
      </c>
      <c r="L238" s="89">
        <f>IF(ISERROR(VLOOKUP(H238,#REF!,5,0)&amp;" "&amp;VLOOKUP(H238,#REF!,6,0)),,VLOOKUP(H238,#REF!,5,0)&amp;" "&amp;VLOOKUP(H238,#REF!,6,0))</f>
        <v>0</v>
      </c>
      <c r="M238" s="90">
        <f>IF(ISERROR(VLOOKUP(H238,#REF!,2,0)),,VLOOKUP(H238,#REF!,2,0))</f>
        <v>0</v>
      </c>
      <c r="N238" s="90">
        <f>IF(ISERROR(VLOOKUP(H238,#REF!,1,0)),,VLOOKUP(H238,#REF!,1,0))</f>
        <v>0</v>
      </c>
      <c r="O238" s="90" t="str">
        <f t="shared" si="138"/>
        <v>4BR</v>
      </c>
      <c r="P238" s="89" t="s">
        <v>152</v>
      </c>
      <c r="Q238" s="90">
        <f>IF(ISERROR(VLOOKUP(H238,#REF!,10,0)),,VLOOKUP(H238,#REF!,10,0))</f>
        <v>0</v>
      </c>
      <c r="R238" s="90">
        <f>IF(ISERROR(VLOOKUP($H238,#REF!,12,0)),,VLOOKUP($H238,#REF!,12,0))</f>
        <v>0</v>
      </c>
      <c r="S238" s="90">
        <f>IF(ISERROR(VLOOKUP($H238,#REF!,14,0)),,VLOOKUP($H238,#REF!,14,0))</f>
        <v>0</v>
      </c>
      <c r="T238" s="90">
        <f>IF(ISERROR(VLOOKUP($H238,#REF!,16,0)),,VLOOKUP($H238,#REF!,16,0))</f>
        <v>0</v>
      </c>
      <c r="U238" s="90">
        <f>IF(ISERROR(VLOOKUP($H238,#REF!,18,0)),,VLOOKUP($H238,#REF!,18,0))</f>
        <v>0</v>
      </c>
      <c r="V238" s="90">
        <f>IF(ISERROR(VLOOKUP($H238,#REF!,20,0)),,VLOOKUP($H238,#REF!,20,0))</f>
        <v>0</v>
      </c>
      <c r="W238" s="197">
        <f t="shared" si="139"/>
        <v>0</v>
      </c>
      <c r="X238">
        <f t="shared" si="140"/>
        <v>0</v>
      </c>
    </row>
    <row r="239" spans="1:25" ht="29.4" thickBot="1" x14ac:dyDescent="0.35">
      <c r="E239" s="102" t="s">
        <v>126</v>
      </c>
      <c r="F239" s="137" t="s">
        <v>167</v>
      </c>
      <c r="G239" s="102" t="s">
        <v>33</v>
      </c>
      <c r="H239" s="137" t="s">
        <v>166</v>
      </c>
      <c r="K239" s="50" t="s">
        <v>137</v>
      </c>
      <c r="L239" s="51" t="s">
        <v>138</v>
      </c>
      <c r="M239" s="52" t="s">
        <v>139</v>
      </c>
      <c r="N239" s="52" t="s">
        <v>140</v>
      </c>
      <c r="O239" s="52" t="s">
        <v>35</v>
      </c>
      <c r="P239" s="53" t="s">
        <v>141</v>
      </c>
      <c r="Q239" s="55">
        <v>1</v>
      </c>
      <c r="R239" s="55">
        <v>2</v>
      </c>
      <c r="S239" s="55">
        <v>3</v>
      </c>
      <c r="T239" s="55">
        <v>4</v>
      </c>
      <c r="U239" s="55">
        <v>5</v>
      </c>
      <c r="V239" s="93">
        <v>6</v>
      </c>
      <c r="W239" s="197"/>
    </row>
    <row r="240" spans="1:25" x14ac:dyDescent="0.3">
      <c r="A240">
        <v>1</v>
      </c>
      <c r="B240" t="s">
        <v>128</v>
      </c>
      <c r="C240" t="str">
        <f t="shared" ref="C240:C254" si="142">B240&amp;A240</f>
        <v>4CR1</v>
      </c>
      <c r="E240" s="72" t="str">
        <f>IF(IF(ISERROR(VLOOKUP(C240,#REF!,25,0)),"A",VLOOKUP(C240,#REF!,25,0))=0,"A",IF(ISERROR(VLOOKUP(C240,#REF!,25,0)),"A",VLOOKUP(C240,#REF!,25,0)))</f>
        <v>A</v>
      </c>
      <c r="F240" s="44" t="e">
        <f>LARGE(E240:E254,A240)</f>
        <v>#NUM!</v>
      </c>
      <c r="G240" s="44">
        <f>IF(ISERROR(VLOOKUP($C240,#REF!,2,0)),0,VLOOKUP($C240,#REF!,2,0))</f>
        <v>0</v>
      </c>
      <c r="H240" s="44">
        <f>IF(ISERROR(VLOOKUP(F240,E240:G254,3,0)),0,VLOOKUP(F240,E240:G254,3,0))</f>
        <v>0</v>
      </c>
      <c r="K240" s="44">
        <v>1</v>
      </c>
      <c r="L240" s="89">
        <f>IF(ISERROR(VLOOKUP(H240,#REF!,5,0)&amp;" "&amp;VLOOKUP(H240,#REF!,6,0)),,VLOOKUP(H240,#REF!,5,0)&amp;" "&amp;VLOOKUP(H240,#REF!,6,0))</f>
        <v>0</v>
      </c>
      <c r="M240" s="90">
        <f>IF(ISERROR(VLOOKUP(H240,#REF!,2,0)),,VLOOKUP(H240,#REF!,2,0))</f>
        <v>0</v>
      </c>
      <c r="N240" s="90">
        <f>IF(ISERROR(VLOOKUP(H240,#REF!,1,0)),,VLOOKUP(H240,#REF!,1,0))</f>
        <v>0</v>
      </c>
      <c r="O240" s="90" t="str">
        <f t="shared" ref="O240:O254" si="143">B240</f>
        <v>4CR</v>
      </c>
      <c r="P240" s="89" t="s">
        <v>152</v>
      </c>
      <c r="Q240" s="90">
        <f>IF(ISERROR(VLOOKUP(H240,#REF!,10,0)),,VLOOKUP(H240,#REF!,10,0))</f>
        <v>0</v>
      </c>
      <c r="R240" s="90">
        <f>IF(ISERROR(VLOOKUP($H240,#REF!,12,0)),,VLOOKUP($H240,#REF!,12,0))</f>
        <v>0</v>
      </c>
      <c r="S240" s="90">
        <f>IF(ISERROR(VLOOKUP($H240,#REF!,14,0)),,VLOOKUP($H240,#REF!,14,0))</f>
        <v>0</v>
      </c>
      <c r="T240" s="90">
        <f>IF(ISERROR(VLOOKUP($H240,#REF!,16,0)),,VLOOKUP($H240,#REF!,16,0))</f>
        <v>0</v>
      </c>
      <c r="U240" s="90">
        <f>IF(ISERROR(VLOOKUP($H240,#REF!,18,0)),,VLOOKUP($H240,#REF!,18,0))</f>
        <v>0</v>
      </c>
      <c r="V240" s="90">
        <f>IF(ISERROR(VLOOKUP($H240,#REF!,20,0)),,VLOOKUP($H240,#REF!,20,0))</f>
        <v>0</v>
      </c>
      <c r="W240" s="197">
        <f t="shared" ref="W240:W254" si="144">SUBTOTAL(9,Q240:V240)</f>
        <v>0</v>
      </c>
      <c r="X240">
        <f t="shared" ref="X240:X254" si="145">IF(E240="A",0,COUNTIF($E$240:$E$254,E240))</f>
        <v>0</v>
      </c>
      <c r="Y240" s="241">
        <f>IF(H240=0,0,COUNTIF(H$240:H$254,H240))</f>
        <v>0</v>
      </c>
    </row>
    <row r="241" spans="1:25" x14ac:dyDescent="0.3">
      <c r="A241">
        <v>2</v>
      </c>
      <c r="B241" t="str">
        <f>B240</f>
        <v>4CR</v>
      </c>
      <c r="C241" t="str">
        <f t="shared" si="142"/>
        <v>4CR2</v>
      </c>
      <c r="E241" s="72" t="str">
        <f>IF(IF(ISERROR(VLOOKUP(C241,#REF!,25,0)),"A",VLOOKUP(C241,#REF!,25,0))=0,"A",IF(ISERROR(VLOOKUP(C241,#REF!,25,0)),"A",VLOOKUP(C241,#REF!,25,0)))</f>
        <v>A</v>
      </c>
      <c r="F241" s="44" t="e">
        <f>LARGE(E240:E254,A241)</f>
        <v>#NUM!</v>
      </c>
      <c r="G241" s="44">
        <f>IF(ISERROR(VLOOKUP($C241,#REF!,2,0)),0,VLOOKUP($C241,#REF!,2,0))</f>
        <v>0</v>
      </c>
      <c r="H241" s="44">
        <f>IF(ISERROR(VLOOKUP(F241,E240:G254,3,0)),0,VLOOKUP(F241,E240:G254,3,0))</f>
        <v>0</v>
      </c>
      <c r="K241" s="44">
        <v>2</v>
      </c>
      <c r="L241" s="89">
        <f>IF(ISERROR(VLOOKUP(H241,#REF!,5,0)&amp;" "&amp;VLOOKUP(H241,#REF!,6,0)),,VLOOKUP(H241,#REF!,5,0)&amp;" "&amp;VLOOKUP(H241,#REF!,6,0))</f>
        <v>0</v>
      </c>
      <c r="M241" s="90">
        <f>IF(ISERROR(VLOOKUP(H241,#REF!,2,0)),,VLOOKUP(H241,#REF!,2,0))</f>
        <v>0</v>
      </c>
      <c r="N241" s="90">
        <f>IF(ISERROR(VLOOKUP(H241,#REF!,1,0)),,VLOOKUP(H241,#REF!,1,0))</f>
        <v>0</v>
      </c>
      <c r="O241" s="90" t="str">
        <f t="shared" si="143"/>
        <v>4CR</v>
      </c>
      <c r="P241" s="89" t="s">
        <v>152</v>
      </c>
      <c r="Q241" s="90">
        <f>IF(ISERROR(VLOOKUP(H241,#REF!,10,0)),,VLOOKUP(H241,#REF!,10,0))</f>
        <v>0</v>
      </c>
      <c r="R241" s="90">
        <f>IF(ISERROR(VLOOKUP($H241,#REF!,12,0)),,VLOOKUP($H241,#REF!,12,0))</f>
        <v>0</v>
      </c>
      <c r="S241" s="90">
        <f>IF(ISERROR(VLOOKUP($H241,#REF!,14,0)),,VLOOKUP($H241,#REF!,14,0))</f>
        <v>0</v>
      </c>
      <c r="T241" s="90">
        <f>IF(ISERROR(VLOOKUP($H241,#REF!,16,0)),,VLOOKUP($H241,#REF!,16,0))</f>
        <v>0</v>
      </c>
      <c r="U241" s="90">
        <f>IF(ISERROR(VLOOKUP($H241,#REF!,18,0)),,VLOOKUP($H241,#REF!,18,0))</f>
        <v>0</v>
      </c>
      <c r="V241" s="90">
        <f>IF(ISERROR(VLOOKUP($H241,#REF!,20,0)),,VLOOKUP($H241,#REF!,20,0))</f>
        <v>0</v>
      </c>
      <c r="W241" s="197">
        <f t="shared" si="144"/>
        <v>0</v>
      </c>
      <c r="X241">
        <f t="shared" si="145"/>
        <v>0</v>
      </c>
      <c r="Y241" s="241">
        <f t="shared" ref="Y241:Y254" si="146">IF(H241=0,0,COUNTIF(H$240:H$254,H241))</f>
        <v>0</v>
      </c>
    </row>
    <row r="242" spans="1:25" x14ac:dyDescent="0.3">
      <c r="A242">
        <v>3</v>
      </c>
      <c r="B242" t="str">
        <f t="shared" ref="B242:B254" si="147">B241</f>
        <v>4CR</v>
      </c>
      <c r="C242" t="str">
        <f t="shared" si="142"/>
        <v>4CR3</v>
      </c>
      <c r="E242" s="72" t="str">
        <f>IF(IF(ISERROR(VLOOKUP(C242,#REF!,25,0)),"A",VLOOKUP(C242,#REF!,25,0))=0,"A",IF(ISERROR(VLOOKUP(C242,#REF!,25,0)),"A",VLOOKUP(C242,#REF!,25,0)))</f>
        <v>A</v>
      </c>
      <c r="F242" s="44" t="e">
        <f>LARGE(E240:E254,A242)</f>
        <v>#NUM!</v>
      </c>
      <c r="G242" s="44">
        <f>IF(ISERROR(VLOOKUP($C242,#REF!,2,0)),0,VLOOKUP($C242,#REF!,2,0))</f>
        <v>0</v>
      </c>
      <c r="H242" s="44">
        <f>IF(ISERROR(VLOOKUP(F242,E240:G254,3,0)),0,VLOOKUP(F242,E240:G254,3,0))</f>
        <v>0</v>
      </c>
      <c r="K242" s="44">
        <v>3</v>
      </c>
      <c r="L242" s="89">
        <f>IF(ISERROR(VLOOKUP(H242,#REF!,5,0)&amp;" "&amp;VLOOKUP(H242,#REF!,6,0)),,VLOOKUP(H242,#REF!,5,0)&amp;" "&amp;VLOOKUP(H242,#REF!,6,0))</f>
        <v>0</v>
      </c>
      <c r="M242" s="90">
        <f>IF(ISERROR(VLOOKUP(H242,#REF!,2,0)),,VLOOKUP(H242,#REF!,2,0))</f>
        <v>0</v>
      </c>
      <c r="N242" s="90">
        <f>IF(ISERROR(VLOOKUP(H242,#REF!,1,0)),,VLOOKUP(H242,#REF!,1,0))</f>
        <v>0</v>
      </c>
      <c r="O242" s="90" t="str">
        <f t="shared" si="143"/>
        <v>4CR</v>
      </c>
      <c r="P242" s="89" t="s">
        <v>152</v>
      </c>
      <c r="Q242" s="90">
        <f>IF(ISERROR(VLOOKUP(H242,#REF!,10,0)),,VLOOKUP(H242,#REF!,10,0))</f>
        <v>0</v>
      </c>
      <c r="R242" s="90">
        <f>IF(ISERROR(VLOOKUP($H242,#REF!,12,0)),,VLOOKUP($H242,#REF!,12,0))</f>
        <v>0</v>
      </c>
      <c r="S242" s="90">
        <f>IF(ISERROR(VLOOKUP($H242,#REF!,14,0)),,VLOOKUP($H242,#REF!,14,0))</f>
        <v>0</v>
      </c>
      <c r="T242" s="90">
        <f>IF(ISERROR(VLOOKUP($H242,#REF!,16,0)),,VLOOKUP($H242,#REF!,16,0))</f>
        <v>0</v>
      </c>
      <c r="U242" s="90">
        <f>IF(ISERROR(VLOOKUP($H242,#REF!,18,0)),,VLOOKUP($H242,#REF!,18,0))</f>
        <v>0</v>
      </c>
      <c r="V242" s="90">
        <f>IF(ISERROR(VLOOKUP($H242,#REF!,20,0)),,VLOOKUP($H242,#REF!,20,0))</f>
        <v>0</v>
      </c>
      <c r="W242" s="197">
        <f t="shared" si="144"/>
        <v>0</v>
      </c>
      <c r="X242">
        <f t="shared" si="145"/>
        <v>0</v>
      </c>
      <c r="Y242" s="241">
        <f t="shared" si="146"/>
        <v>0</v>
      </c>
    </row>
    <row r="243" spans="1:25" x14ac:dyDescent="0.3">
      <c r="A243">
        <v>4</v>
      </c>
      <c r="B243" t="str">
        <f t="shared" si="147"/>
        <v>4CR</v>
      </c>
      <c r="C243" t="str">
        <f t="shared" si="142"/>
        <v>4CR4</v>
      </c>
      <c r="E243" s="72" t="str">
        <f>IF(IF(ISERROR(VLOOKUP(C243,#REF!,25,0)),"A",VLOOKUP(C243,#REF!,25,0))=0,"A",IF(ISERROR(VLOOKUP(C243,#REF!,25,0)),"A",VLOOKUP(C243,#REF!,25,0)))</f>
        <v>A</v>
      </c>
      <c r="F243" s="44" t="e">
        <f>LARGE(E240:E254,A243)</f>
        <v>#NUM!</v>
      </c>
      <c r="G243" s="44">
        <f>IF(ISERROR(VLOOKUP($C243,#REF!,2,0)),0,VLOOKUP($C243,#REF!,2,0))</f>
        <v>0</v>
      </c>
      <c r="H243" s="44">
        <f>IF(ISERROR(VLOOKUP(F243,E240:G254,3,0)),0,VLOOKUP(F243,E240:G254,3,0))</f>
        <v>0</v>
      </c>
      <c r="K243" s="44">
        <v>4</v>
      </c>
      <c r="L243" s="89">
        <f>IF(ISERROR(VLOOKUP(H243,#REF!,5,0)&amp;" "&amp;VLOOKUP(H243,#REF!,6,0)),,VLOOKUP(H243,#REF!,5,0)&amp;" "&amp;VLOOKUP(H243,#REF!,6,0))</f>
        <v>0</v>
      </c>
      <c r="M243" s="90">
        <f>IF(ISERROR(VLOOKUP(H243,#REF!,2,0)),,VLOOKUP(H243,#REF!,2,0))</f>
        <v>0</v>
      </c>
      <c r="N243" s="90">
        <f>IF(ISERROR(VLOOKUP(H243,#REF!,1,0)),,VLOOKUP(H243,#REF!,1,0))</f>
        <v>0</v>
      </c>
      <c r="O243" s="90" t="str">
        <f t="shared" si="143"/>
        <v>4CR</v>
      </c>
      <c r="P243" s="89" t="s">
        <v>152</v>
      </c>
      <c r="Q243" s="90">
        <f>IF(ISERROR(VLOOKUP(H243,#REF!,10,0)),,VLOOKUP(H243,#REF!,10,0))</f>
        <v>0</v>
      </c>
      <c r="R243" s="90">
        <f>IF(ISERROR(VLOOKUP($H243,#REF!,12,0)),,VLOOKUP($H243,#REF!,12,0))</f>
        <v>0</v>
      </c>
      <c r="S243" s="90">
        <f>IF(ISERROR(VLOOKUP($H243,#REF!,14,0)),,VLOOKUP($H243,#REF!,14,0))</f>
        <v>0</v>
      </c>
      <c r="T243" s="90">
        <f>IF(ISERROR(VLOOKUP($H243,#REF!,16,0)),,VLOOKUP($H243,#REF!,16,0))</f>
        <v>0</v>
      </c>
      <c r="U243" s="90">
        <f>IF(ISERROR(VLOOKUP($H243,#REF!,18,0)),,VLOOKUP($H243,#REF!,18,0))</f>
        <v>0</v>
      </c>
      <c r="V243" s="90">
        <f>IF(ISERROR(VLOOKUP($H243,#REF!,20,0)),,VLOOKUP($H243,#REF!,20,0))</f>
        <v>0</v>
      </c>
      <c r="W243" s="197">
        <f t="shared" si="144"/>
        <v>0</v>
      </c>
      <c r="X243">
        <f t="shared" si="145"/>
        <v>0</v>
      </c>
      <c r="Y243" s="241">
        <f t="shared" si="146"/>
        <v>0</v>
      </c>
    </row>
    <row r="244" spans="1:25" x14ac:dyDescent="0.3">
      <c r="A244">
        <v>5</v>
      </c>
      <c r="B244" t="str">
        <f t="shared" si="147"/>
        <v>4CR</v>
      </c>
      <c r="C244" t="str">
        <f t="shared" si="142"/>
        <v>4CR5</v>
      </c>
      <c r="E244" s="72" t="str">
        <f>IF(IF(ISERROR(VLOOKUP(C244,#REF!,25,0)),"A",VLOOKUP(C244,#REF!,25,0))=0,"A",IF(ISERROR(VLOOKUP(C244,#REF!,25,0)),"A",VLOOKUP(C244,#REF!,25,0)))</f>
        <v>A</v>
      </c>
      <c r="F244" s="44" t="e">
        <f>LARGE(E240:E254,A244)</f>
        <v>#NUM!</v>
      </c>
      <c r="G244" s="44">
        <f>IF(ISERROR(VLOOKUP($C244,#REF!,2,0)),0,VLOOKUP($C244,#REF!,2,0))</f>
        <v>0</v>
      </c>
      <c r="H244" s="44">
        <f>IF(ISERROR(VLOOKUP(F244,E240:G254,3,0)),0,VLOOKUP(F244,E240:G254,3,0))</f>
        <v>0</v>
      </c>
      <c r="K244" s="44">
        <v>5</v>
      </c>
      <c r="L244" s="89">
        <f>IF(ISERROR(VLOOKUP(H244,#REF!,5,0)&amp;" "&amp;VLOOKUP(H244,#REF!,6,0)),,VLOOKUP(H244,#REF!,5,0)&amp;" "&amp;VLOOKUP(H244,#REF!,6,0))</f>
        <v>0</v>
      </c>
      <c r="M244" s="90">
        <f>IF(ISERROR(VLOOKUP(H244,#REF!,2,0)),,VLOOKUP(H244,#REF!,2,0))</f>
        <v>0</v>
      </c>
      <c r="N244" s="90">
        <f>IF(ISERROR(VLOOKUP(H244,#REF!,1,0)),,VLOOKUP(H244,#REF!,1,0))</f>
        <v>0</v>
      </c>
      <c r="O244" s="90" t="str">
        <f t="shared" si="143"/>
        <v>4CR</v>
      </c>
      <c r="P244" s="89" t="s">
        <v>152</v>
      </c>
      <c r="Q244" s="90">
        <f>IF(ISERROR(VLOOKUP(H244,#REF!,10,0)),,VLOOKUP(H244,#REF!,10,0))</f>
        <v>0</v>
      </c>
      <c r="R244" s="90">
        <f>IF(ISERROR(VLOOKUP($H244,#REF!,12,0)),,VLOOKUP($H244,#REF!,12,0))</f>
        <v>0</v>
      </c>
      <c r="S244" s="90">
        <f>IF(ISERROR(VLOOKUP($H244,#REF!,14,0)),,VLOOKUP($H244,#REF!,14,0))</f>
        <v>0</v>
      </c>
      <c r="T244" s="90">
        <f>IF(ISERROR(VLOOKUP($H244,#REF!,16,0)),,VLOOKUP($H244,#REF!,16,0))</f>
        <v>0</v>
      </c>
      <c r="U244" s="90">
        <f>IF(ISERROR(VLOOKUP($H244,#REF!,18,0)),,VLOOKUP($H244,#REF!,18,0))</f>
        <v>0</v>
      </c>
      <c r="V244" s="90">
        <f>IF(ISERROR(VLOOKUP($H244,#REF!,20,0)),,VLOOKUP($H244,#REF!,20,0))</f>
        <v>0</v>
      </c>
      <c r="W244" s="197">
        <f t="shared" si="144"/>
        <v>0</v>
      </c>
      <c r="X244">
        <f t="shared" si="145"/>
        <v>0</v>
      </c>
      <c r="Y244" s="241">
        <f t="shared" si="146"/>
        <v>0</v>
      </c>
    </row>
    <row r="245" spans="1:25" x14ac:dyDescent="0.3">
      <c r="A245">
        <v>6</v>
      </c>
      <c r="B245" t="str">
        <f t="shared" si="147"/>
        <v>4CR</v>
      </c>
      <c r="C245" t="str">
        <f t="shared" si="142"/>
        <v>4CR6</v>
      </c>
      <c r="E245" s="72" t="str">
        <f>IF(IF(ISERROR(VLOOKUP(C245,#REF!,25,0)),"A",VLOOKUP(C245,#REF!,25,0))=0,"A",IF(ISERROR(VLOOKUP(C245,#REF!,25,0)),"A",VLOOKUP(C245,#REF!,25,0)))</f>
        <v>A</v>
      </c>
      <c r="F245" s="44" t="e">
        <f>LARGE(E240:E254,A245)</f>
        <v>#NUM!</v>
      </c>
      <c r="G245" s="44">
        <f>IF(ISERROR(VLOOKUP($C245,#REF!,2,0)),0,VLOOKUP($C245,#REF!,2,0))</f>
        <v>0</v>
      </c>
      <c r="H245" s="44">
        <f>IF(ISERROR(VLOOKUP(F245,E240:G254,3,0)),0,VLOOKUP(F245,E240:G254,3,0))</f>
        <v>0</v>
      </c>
      <c r="K245" s="44">
        <v>6</v>
      </c>
      <c r="L245" s="89">
        <f>IF(ISERROR(VLOOKUP(H245,#REF!,5,0)&amp;" "&amp;VLOOKUP(H245,#REF!,6,0)),,VLOOKUP(H245,#REF!,5,0)&amp;" "&amp;VLOOKUP(H245,#REF!,6,0))</f>
        <v>0</v>
      </c>
      <c r="M245" s="90">
        <f>IF(ISERROR(VLOOKUP(H245,#REF!,2,0)),,VLOOKUP(H245,#REF!,2,0))</f>
        <v>0</v>
      </c>
      <c r="N245" s="90">
        <f>IF(ISERROR(VLOOKUP(H245,#REF!,1,0)),,VLOOKUP(H245,#REF!,1,0))</f>
        <v>0</v>
      </c>
      <c r="O245" s="90" t="str">
        <f t="shared" si="143"/>
        <v>4CR</v>
      </c>
      <c r="P245" s="89" t="s">
        <v>152</v>
      </c>
      <c r="Q245" s="90">
        <f>IF(ISERROR(VLOOKUP(H245,#REF!,10,0)),,VLOOKUP(H245,#REF!,10,0))</f>
        <v>0</v>
      </c>
      <c r="R245" s="90">
        <f>IF(ISERROR(VLOOKUP($H245,#REF!,12,0)),,VLOOKUP($H245,#REF!,12,0))</f>
        <v>0</v>
      </c>
      <c r="S245" s="90">
        <f>IF(ISERROR(VLOOKUP($H245,#REF!,14,0)),,VLOOKUP($H245,#REF!,14,0))</f>
        <v>0</v>
      </c>
      <c r="T245" s="90">
        <f>IF(ISERROR(VLOOKUP($H245,#REF!,16,0)),,VLOOKUP($H245,#REF!,16,0))</f>
        <v>0</v>
      </c>
      <c r="U245" s="90">
        <f>IF(ISERROR(VLOOKUP($H245,#REF!,18,0)),,VLOOKUP($H245,#REF!,18,0))</f>
        <v>0</v>
      </c>
      <c r="V245" s="90">
        <f>IF(ISERROR(VLOOKUP($H245,#REF!,20,0)),,VLOOKUP($H245,#REF!,20,0))</f>
        <v>0</v>
      </c>
      <c r="W245" s="197">
        <f t="shared" si="144"/>
        <v>0</v>
      </c>
      <c r="X245">
        <f t="shared" si="145"/>
        <v>0</v>
      </c>
      <c r="Y245" s="241">
        <f t="shared" si="146"/>
        <v>0</v>
      </c>
    </row>
    <row r="246" spans="1:25" x14ac:dyDescent="0.3">
      <c r="A246">
        <v>7</v>
      </c>
      <c r="B246" t="str">
        <f t="shared" si="147"/>
        <v>4CR</v>
      </c>
      <c r="C246" t="str">
        <f t="shared" si="142"/>
        <v>4CR7</v>
      </c>
      <c r="E246" s="72" t="str">
        <f>IF(IF(ISERROR(VLOOKUP(C246,#REF!,25,0)),"A",VLOOKUP(C246,#REF!,25,0))=0,"A",IF(ISERROR(VLOOKUP(C246,#REF!,25,0)),"A",VLOOKUP(C246,#REF!,25,0)))</f>
        <v>A</v>
      </c>
      <c r="F246" s="44" t="e">
        <f>LARGE(E240:E254,A246)</f>
        <v>#NUM!</v>
      </c>
      <c r="G246" s="44">
        <f>IF(ISERROR(VLOOKUP($C246,#REF!,2,0)),0,VLOOKUP($C246,#REF!,2,0))</f>
        <v>0</v>
      </c>
      <c r="H246" s="44">
        <f>IF(ISERROR(VLOOKUP(F246,E240:G254,3,0)),0,VLOOKUP(F246,E240:G254,3,0))</f>
        <v>0</v>
      </c>
      <c r="K246" s="44">
        <v>7</v>
      </c>
      <c r="L246" s="89">
        <f>IF(ISERROR(VLOOKUP(H246,#REF!,5,0)&amp;" "&amp;VLOOKUP(H246,#REF!,6,0)),,VLOOKUP(H246,#REF!,5,0)&amp;" "&amp;VLOOKUP(H246,#REF!,6,0))</f>
        <v>0</v>
      </c>
      <c r="M246" s="90">
        <f>IF(ISERROR(VLOOKUP(H246,#REF!,2,0)),,VLOOKUP(H246,#REF!,2,0))</f>
        <v>0</v>
      </c>
      <c r="N246" s="90">
        <f>IF(ISERROR(VLOOKUP(H246,#REF!,1,0)),,VLOOKUP(H246,#REF!,1,0))</f>
        <v>0</v>
      </c>
      <c r="O246" s="90" t="str">
        <f t="shared" si="143"/>
        <v>4CR</v>
      </c>
      <c r="P246" s="89" t="s">
        <v>152</v>
      </c>
      <c r="Q246" s="90">
        <f>IF(ISERROR(VLOOKUP(H246,#REF!,10,0)),,VLOOKUP(H246,#REF!,10,0))</f>
        <v>0</v>
      </c>
      <c r="R246" s="90">
        <f>IF(ISERROR(VLOOKUP($H246,#REF!,12,0)),,VLOOKUP($H246,#REF!,12,0))</f>
        <v>0</v>
      </c>
      <c r="S246" s="90">
        <f>IF(ISERROR(VLOOKUP($H246,#REF!,14,0)),,VLOOKUP($H246,#REF!,14,0))</f>
        <v>0</v>
      </c>
      <c r="T246" s="90">
        <f>IF(ISERROR(VLOOKUP($H246,#REF!,16,0)),,VLOOKUP($H246,#REF!,16,0))</f>
        <v>0</v>
      </c>
      <c r="U246" s="90">
        <f>IF(ISERROR(VLOOKUP($H246,#REF!,18,0)),,VLOOKUP($H246,#REF!,18,0))</f>
        <v>0</v>
      </c>
      <c r="V246" s="90">
        <f>IF(ISERROR(VLOOKUP($H246,#REF!,20,0)),,VLOOKUP($H246,#REF!,20,0))</f>
        <v>0</v>
      </c>
      <c r="W246" s="197">
        <f t="shared" si="144"/>
        <v>0</v>
      </c>
      <c r="X246">
        <f t="shared" si="145"/>
        <v>0</v>
      </c>
      <c r="Y246" s="241">
        <f t="shared" si="146"/>
        <v>0</v>
      </c>
    </row>
    <row r="247" spans="1:25" x14ac:dyDescent="0.3">
      <c r="A247">
        <v>8</v>
      </c>
      <c r="B247" t="str">
        <f t="shared" si="147"/>
        <v>4CR</v>
      </c>
      <c r="C247" t="str">
        <f t="shared" si="142"/>
        <v>4CR8</v>
      </c>
      <c r="E247" s="72" t="str">
        <f>IF(IF(ISERROR(VLOOKUP(C247,#REF!,25,0)),"A",VLOOKUP(C247,#REF!,25,0))=0,"A",IF(ISERROR(VLOOKUP(C247,#REF!,25,0)),"A",VLOOKUP(C247,#REF!,25,0)))</f>
        <v>A</v>
      </c>
      <c r="F247" s="44" t="e">
        <f>LARGE(E240:E254,A247)</f>
        <v>#NUM!</v>
      </c>
      <c r="G247" s="44">
        <f>IF(ISERROR(VLOOKUP($C247,#REF!,2,0)),0,VLOOKUP($C247,#REF!,2,0))</f>
        <v>0</v>
      </c>
      <c r="H247" s="44">
        <f>IF(ISERROR(VLOOKUP(F247,E240:G254,3,0)),0,VLOOKUP(F247,E240:G254,3,0))</f>
        <v>0</v>
      </c>
      <c r="K247" s="44">
        <v>8</v>
      </c>
      <c r="L247" s="89">
        <f>IF(ISERROR(VLOOKUP(H247,#REF!,5,0)&amp;" "&amp;VLOOKUP(H247,#REF!,6,0)),,VLOOKUP(H247,#REF!,5,0)&amp;" "&amp;VLOOKUP(H247,#REF!,6,0))</f>
        <v>0</v>
      </c>
      <c r="M247" s="90">
        <f>IF(ISERROR(VLOOKUP(H247,#REF!,2,0)),,VLOOKUP(H247,#REF!,2,0))</f>
        <v>0</v>
      </c>
      <c r="N247" s="90">
        <f>IF(ISERROR(VLOOKUP(H247,#REF!,1,0)),,VLOOKUP(H247,#REF!,1,0))</f>
        <v>0</v>
      </c>
      <c r="O247" s="90" t="str">
        <f t="shared" si="143"/>
        <v>4CR</v>
      </c>
      <c r="P247" s="89" t="s">
        <v>152</v>
      </c>
      <c r="Q247" s="90">
        <f>IF(ISERROR(VLOOKUP(H247,#REF!,10,0)),,VLOOKUP(H247,#REF!,10,0))</f>
        <v>0</v>
      </c>
      <c r="R247" s="90">
        <f>IF(ISERROR(VLOOKUP($H247,#REF!,12,0)),,VLOOKUP($H247,#REF!,12,0))</f>
        <v>0</v>
      </c>
      <c r="S247" s="90">
        <f>IF(ISERROR(VLOOKUP($H247,#REF!,14,0)),,VLOOKUP($H247,#REF!,14,0))</f>
        <v>0</v>
      </c>
      <c r="T247" s="90">
        <f>IF(ISERROR(VLOOKUP($H247,#REF!,16,0)),,VLOOKUP($H247,#REF!,16,0))</f>
        <v>0</v>
      </c>
      <c r="U247" s="90">
        <f>IF(ISERROR(VLOOKUP($H247,#REF!,18,0)),,VLOOKUP($H247,#REF!,18,0))</f>
        <v>0</v>
      </c>
      <c r="V247" s="90">
        <f>IF(ISERROR(VLOOKUP($H247,#REF!,20,0)),,VLOOKUP($H247,#REF!,20,0))</f>
        <v>0</v>
      </c>
      <c r="W247" s="197">
        <f t="shared" si="144"/>
        <v>0</v>
      </c>
      <c r="X247">
        <f t="shared" si="145"/>
        <v>0</v>
      </c>
      <c r="Y247" s="241">
        <f t="shared" si="146"/>
        <v>0</v>
      </c>
    </row>
    <row r="248" spans="1:25" x14ac:dyDescent="0.3">
      <c r="A248">
        <v>9</v>
      </c>
      <c r="B248" t="str">
        <f t="shared" si="147"/>
        <v>4CR</v>
      </c>
      <c r="C248" t="str">
        <f t="shared" si="142"/>
        <v>4CR9</v>
      </c>
      <c r="E248" s="72" t="str">
        <f>IF(IF(ISERROR(VLOOKUP(C248,#REF!,25,0)),"A",VLOOKUP(C248,#REF!,25,0))=0,"A",IF(ISERROR(VLOOKUP(C248,#REF!,25,0)),"A",VLOOKUP(C248,#REF!,25,0)))</f>
        <v>A</v>
      </c>
      <c r="F248" s="44" t="e">
        <f>LARGE(E240:E254,A248)</f>
        <v>#NUM!</v>
      </c>
      <c r="G248" s="44">
        <f>IF(ISERROR(VLOOKUP($C248,#REF!,2,0)),0,VLOOKUP($C248,#REF!,2,0))</f>
        <v>0</v>
      </c>
      <c r="H248" s="44">
        <f>IF(ISERROR(VLOOKUP(F248,E240:G254,3,0)),0,VLOOKUP(F248,E240:G254,3,0))</f>
        <v>0</v>
      </c>
      <c r="K248" s="44">
        <v>9</v>
      </c>
      <c r="L248" s="89">
        <f>IF(ISERROR(VLOOKUP(H248,#REF!,5,0)&amp;" "&amp;VLOOKUP(H248,#REF!,6,0)),,VLOOKUP(H248,#REF!,5,0)&amp;" "&amp;VLOOKUP(H248,#REF!,6,0))</f>
        <v>0</v>
      </c>
      <c r="M248" s="90">
        <f>IF(ISERROR(VLOOKUP(H248,#REF!,2,0)),,VLOOKUP(H248,#REF!,2,0))</f>
        <v>0</v>
      </c>
      <c r="N248" s="90">
        <f>IF(ISERROR(VLOOKUP(H248,#REF!,1,0)),,VLOOKUP(H248,#REF!,1,0))</f>
        <v>0</v>
      </c>
      <c r="O248" s="90" t="str">
        <f t="shared" si="143"/>
        <v>4CR</v>
      </c>
      <c r="P248" s="89" t="s">
        <v>152</v>
      </c>
      <c r="Q248" s="90">
        <f>IF(ISERROR(VLOOKUP(H248,#REF!,10,0)),,VLOOKUP(H248,#REF!,10,0))</f>
        <v>0</v>
      </c>
      <c r="R248" s="90">
        <f>IF(ISERROR(VLOOKUP($H248,#REF!,12,0)),,VLOOKUP($H248,#REF!,12,0))</f>
        <v>0</v>
      </c>
      <c r="S248" s="90">
        <f>IF(ISERROR(VLOOKUP($H248,#REF!,14,0)),,VLOOKUP($H248,#REF!,14,0))</f>
        <v>0</v>
      </c>
      <c r="T248" s="90">
        <f>IF(ISERROR(VLOOKUP($H248,#REF!,16,0)),,VLOOKUP($H248,#REF!,16,0))</f>
        <v>0</v>
      </c>
      <c r="U248" s="90">
        <f>IF(ISERROR(VLOOKUP($H248,#REF!,18,0)),,VLOOKUP($H248,#REF!,18,0))</f>
        <v>0</v>
      </c>
      <c r="V248" s="90">
        <f>IF(ISERROR(VLOOKUP($H248,#REF!,20,0)),,VLOOKUP($H248,#REF!,20,0))</f>
        <v>0</v>
      </c>
      <c r="W248" s="197">
        <f t="shared" si="144"/>
        <v>0</v>
      </c>
      <c r="X248">
        <f t="shared" si="145"/>
        <v>0</v>
      </c>
      <c r="Y248" s="241">
        <f t="shared" si="146"/>
        <v>0</v>
      </c>
    </row>
    <row r="249" spans="1:25" x14ac:dyDescent="0.3">
      <c r="A249">
        <v>10</v>
      </c>
      <c r="B249" t="str">
        <f t="shared" si="147"/>
        <v>4CR</v>
      </c>
      <c r="C249" t="str">
        <f t="shared" si="142"/>
        <v>4CR10</v>
      </c>
      <c r="E249" s="72" t="str">
        <f>IF(IF(ISERROR(VLOOKUP(C249,#REF!,25,0)),"A",VLOOKUP(C249,#REF!,25,0))=0,"A",IF(ISERROR(VLOOKUP(C249,#REF!,25,0)),"A",VLOOKUP(C249,#REF!,25,0)))</f>
        <v>A</v>
      </c>
      <c r="F249" s="44" t="e">
        <f>LARGE(E240:E254,A249)</f>
        <v>#NUM!</v>
      </c>
      <c r="G249" s="44">
        <f>IF(ISERROR(VLOOKUP($C249,#REF!,2,0)),0,VLOOKUP($C249,#REF!,2,0))</f>
        <v>0</v>
      </c>
      <c r="H249" s="44">
        <f>IF(ISERROR(VLOOKUP(F249,E240:G254,3,0)),0,VLOOKUP(F249,E240:G254,3,0))</f>
        <v>0</v>
      </c>
      <c r="K249" s="44">
        <v>10</v>
      </c>
      <c r="L249" s="89">
        <f>IF(ISERROR(VLOOKUP(H249,#REF!,5,0)&amp;" "&amp;VLOOKUP(H249,#REF!,6,0)),,VLOOKUP(H249,#REF!,5,0)&amp;" "&amp;VLOOKUP(H249,#REF!,6,0))</f>
        <v>0</v>
      </c>
      <c r="M249" s="90">
        <f>IF(ISERROR(VLOOKUP(H249,#REF!,2,0)),,VLOOKUP(H249,#REF!,2,0))</f>
        <v>0</v>
      </c>
      <c r="N249" s="90">
        <f>IF(ISERROR(VLOOKUP(H249,#REF!,1,0)),,VLOOKUP(H249,#REF!,1,0))</f>
        <v>0</v>
      </c>
      <c r="O249" s="90" t="str">
        <f t="shared" si="143"/>
        <v>4CR</v>
      </c>
      <c r="P249" s="89" t="s">
        <v>152</v>
      </c>
      <c r="Q249" s="90">
        <f>IF(ISERROR(VLOOKUP(H249,#REF!,10,0)),,VLOOKUP(H249,#REF!,10,0))</f>
        <v>0</v>
      </c>
      <c r="R249" s="90">
        <f>IF(ISERROR(VLOOKUP($H249,#REF!,12,0)),,VLOOKUP($H249,#REF!,12,0))</f>
        <v>0</v>
      </c>
      <c r="S249" s="90">
        <f>IF(ISERROR(VLOOKUP($H249,#REF!,14,0)),,VLOOKUP($H249,#REF!,14,0))</f>
        <v>0</v>
      </c>
      <c r="T249" s="90">
        <f>IF(ISERROR(VLOOKUP($H249,#REF!,16,0)),,VLOOKUP($H249,#REF!,16,0))</f>
        <v>0</v>
      </c>
      <c r="U249" s="90">
        <f>IF(ISERROR(VLOOKUP($H249,#REF!,18,0)),,VLOOKUP($H249,#REF!,18,0))</f>
        <v>0</v>
      </c>
      <c r="V249" s="90">
        <f>IF(ISERROR(VLOOKUP($H249,#REF!,20,0)),,VLOOKUP($H249,#REF!,20,0))</f>
        <v>0</v>
      </c>
      <c r="W249" s="197">
        <f t="shared" si="144"/>
        <v>0</v>
      </c>
      <c r="X249">
        <f t="shared" si="145"/>
        <v>0</v>
      </c>
      <c r="Y249" s="241">
        <f t="shared" si="146"/>
        <v>0</v>
      </c>
    </row>
    <row r="250" spans="1:25" x14ac:dyDescent="0.3">
      <c r="A250">
        <v>11</v>
      </c>
      <c r="B250" t="str">
        <f t="shared" si="147"/>
        <v>4CR</v>
      </c>
      <c r="C250" t="str">
        <f t="shared" si="142"/>
        <v>4CR11</v>
      </c>
      <c r="E250" s="72" t="str">
        <f>IF(IF(ISERROR(VLOOKUP(C250,#REF!,25,0)),"A",VLOOKUP(C250,#REF!,25,0))=0,"A",IF(ISERROR(VLOOKUP(C250,#REF!,25,0)),"A",VLOOKUP(C250,#REF!,25,0)))</f>
        <v>A</v>
      </c>
      <c r="F250" s="44" t="e">
        <f>LARGE(E240:E254,A250)</f>
        <v>#NUM!</v>
      </c>
      <c r="G250" s="44">
        <f>IF(ISERROR(VLOOKUP($C250,#REF!,2,0)),0,VLOOKUP($C250,#REF!,2,0))</f>
        <v>0</v>
      </c>
      <c r="H250" s="44">
        <f>IF(ISERROR(VLOOKUP(F250,E240:G254,3,0)),0,VLOOKUP(F250,E240:G254,3,0))</f>
        <v>0</v>
      </c>
      <c r="K250" s="44">
        <v>11</v>
      </c>
      <c r="L250" s="89">
        <f>IF(ISERROR(VLOOKUP(H250,#REF!,5,0)&amp;" "&amp;VLOOKUP(H250,#REF!,6,0)),,VLOOKUP(H250,#REF!,5,0)&amp;" "&amp;VLOOKUP(H250,#REF!,6,0))</f>
        <v>0</v>
      </c>
      <c r="M250" s="90">
        <f>IF(ISERROR(VLOOKUP(H250,#REF!,2,0)),,VLOOKUP(H250,#REF!,2,0))</f>
        <v>0</v>
      </c>
      <c r="N250" s="90">
        <f>IF(ISERROR(VLOOKUP(H250,#REF!,1,0)),,VLOOKUP(H250,#REF!,1,0))</f>
        <v>0</v>
      </c>
      <c r="O250" s="90" t="str">
        <f t="shared" si="143"/>
        <v>4CR</v>
      </c>
      <c r="P250" s="89" t="s">
        <v>152</v>
      </c>
      <c r="Q250" s="90">
        <f>IF(ISERROR(VLOOKUP(H250,#REF!,10,0)),,VLOOKUP(H250,#REF!,10,0))</f>
        <v>0</v>
      </c>
      <c r="R250" s="90">
        <f>IF(ISERROR(VLOOKUP($H250,#REF!,12,0)),,VLOOKUP($H250,#REF!,12,0))</f>
        <v>0</v>
      </c>
      <c r="S250" s="90">
        <f>IF(ISERROR(VLOOKUP($H250,#REF!,14,0)),,VLOOKUP($H250,#REF!,14,0))</f>
        <v>0</v>
      </c>
      <c r="T250" s="90">
        <f>IF(ISERROR(VLOOKUP($H250,#REF!,16,0)),,VLOOKUP($H250,#REF!,16,0))</f>
        <v>0</v>
      </c>
      <c r="U250" s="90">
        <f>IF(ISERROR(VLOOKUP($H250,#REF!,18,0)),,VLOOKUP($H250,#REF!,18,0))</f>
        <v>0</v>
      </c>
      <c r="V250" s="90">
        <f>IF(ISERROR(VLOOKUP($H250,#REF!,20,0)),,VLOOKUP($H250,#REF!,20,0))</f>
        <v>0</v>
      </c>
      <c r="W250" s="197">
        <f t="shared" si="144"/>
        <v>0</v>
      </c>
      <c r="X250">
        <f t="shared" si="145"/>
        <v>0</v>
      </c>
      <c r="Y250" s="241">
        <f t="shared" si="146"/>
        <v>0</v>
      </c>
    </row>
    <row r="251" spans="1:25" x14ac:dyDescent="0.3">
      <c r="A251">
        <v>12</v>
      </c>
      <c r="B251" t="str">
        <f t="shared" si="147"/>
        <v>4CR</v>
      </c>
      <c r="C251" t="str">
        <f t="shared" si="142"/>
        <v>4CR12</v>
      </c>
      <c r="E251" s="72" t="str">
        <f>IF(IF(ISERROR(VLOOKUP(C251,#REF!,25,0)),"A",VLOOKUP(C251,#REF!,25,0))=0,"A",IF(ISERROR(VLOOKUP(C251,#REF!,25,0)),"A",VLOOKUP(C251,#REF!,25,0)))</f>
        <v>A</v>
      </c>
      <c r="F251" s="44" t="e">
        <f>LARGE(E240:E254,A251)</f>
        <v>#NUM!</v>
      </c>
      <c r="G251" s="44">
        <f>IF(ISERROR(VLOOKUP($C251,#REF!,2,0)),0,VLOOKUP($C251,#REF!,2,0))</f>
        <v>0</v>
      </c>
      <c r="H251" s="44">
        <f>IF(ISERROR(VLOOKUP(F251,E240:G254,3,0)),0,VLOOKUP(F251,E240:G254,3,0))</f>
        <v>0</v>
      </c>
      <c r="K251" s="44">
        <v>12</v>
      </c>
      <c r="L251" s="89">
        <f>IF(ISERROR(VLOOKUP(H251,#REF!,5,0)&amp;" "&amp;VLOOKUP(H251,#REF!,6,0)),,VLOOKUP(H251,#REF!,5,0)&amp;" "&amp;VLOOKUP(H251,#REF!,6,0))</f>
        <v>0</v>
      </c>
      <c r="M251" s="90">
        <f>IF(ISERROR(VLOOKUP(H251,#REF!,2,0)),,VLOOKUP(H251,#REF!,2,0))</f>
        <v>0</v>
      </c>
      <c r="N251" s="90">
        <f>IF(ISERROR(VLOOKUP(H251,#REF!,1,0)),,VLOOKUP(H251,#REF!,1,0))</f>
        <v>0</v>
      </c>
      <c r="O251" s="90" t="str">
        <f t="shared" si="143"/>
        <v>4CR</v>
      </c>
      <c r="P251" s="89" t="s">
        <v>152</v>
      </c>
      <c r="Q251" s="90">
        <f>IF(ISERROR(VLOOKUP(H251,#REF!,10,0)),,VLOOKUP(H251,#REF!,10,0))</f>
        <v>0</v>
      </c>
      <c r="R251" s="90">
        <f>IF(ISERROR(VLOOKUP($H251,#REF!,12,0)),,VLOOKUP($H251,#REF!,12,0))</f>
        <v>0</v>
      </c>
      <c r="S251" s="90">
        <f>IF(ISERROR(VLOOKUP($H251,#REF!,14,0)),,VLOOKUP($H251,#REF!,14,0))</f>
        <v>0</v>
      </c>
      <c r="T251" s="90">
        <f>IF(ISERROR(VLOOKUP($H251,#REF!,16,0)),,VLOOKUP($H251,#REF!,16,0))</f>
        <v>0</v>
      </c>
      <c r="U251" s="90">
        <f>IF(ISERROR(VLOOKUP($H251,#REF!,18,0)),,VLOOKUP($H251,#REF!,18,0))</f>
        <v>0</v>
      </c>
      <c r="V251" s="90">
        <f>IF(ISERROR(VLOOKUP($H251,#REF!,20,0)),,VLOOKUP($H251,#REF!,20,0))</f>
        <v>0</v>
      </c>
      <c r="W251" s="197">
        <f t="shared" si="144"/>
        <v>0</v>
      </c>
      <c r="X251">
        <f t="shared" si="145"/>
        <v>0</v>
      </c>
      <c r="Y251" s="241">
        <f t="shared" si="146"/>
        <v>0</v>
      </c>
    </row>
    <row r="252" spans="1:25" x14ac:dyDescent="0.3">
      <c r="A252">
        <v>13</v>
      </c>
      <c r="B252" t="str">
        <f t="shared" si="147"/>
        <v>4CR</v>
      </c>
      <c r="C252" t="str">
        <f t="shared" si="142"/>
        <v>4CR13</v>
      </c>
      <c r="E252" s="72" t="str">
        <f>IF(IF(ISERROR(VLOOKUP(C252,#REF!,25,0)),"A",VLOOKUP(C252,#REF!,25,0))=0,"A",IF(ISERROR(VLOOKUP(C252,#REF!,25,0)),"A",VLOOKUP(C252,#REF!,25,0)))</f>
        <v>A</v>
      </c>
      <c r="F252" s="44" t="e">
        <f>LARGE(E240:E254,A252)</f>
        <v>#NUM!</v>
      </c>
      <c r="G252" s="44">
        <f>IF(ISERROR(VLOOKUP($C252,#REF!,2,0)),0,VLOOKUP($C252,#REF!,2,0))</f>
        <v>0</v>
      </c>
      <c r="H252" s="44">
        <f>IF(ISERROR(VLOOKUP(F252,E240:G254,3,0)),0,VLOOKUP(F252,E240:G254,3,0))</f>
        <v>0</v>
      </c>
      <c r="K252" s="44">
        <v>13</v>
      </c>
      <c r="L252" s="89">
        <f>IF(ISERROR(VLOOKUP(H252,#REF!,5,0)&amp;" "&amp;VLOOKUP(H252,#REF!,6,0)),,VLOOKUP(H252,#REF!,5,0)&amp;" "&amp;VLOOKUP(H252,#REF!,6,0))</f>
        <v>0</v>
      </c>
      <c r="M252" s="90">
        <f>IF(ISERROR(VLOOKUP(H252,#REF!,2,0)),,VLOOKUP(H252,#REF!,2,0))</f>
        <v>0</v>
      </c>
      <c r="N252" s="90">
        <f>IF(ISERROR(VLOOKUP(H252,#REF!,1,0)),,VLOOKUP(H252,#REF!,1,0))</f>
        <v>0</v>
      </c>
      <c r="O252" s="90" t="str">
        <f t="shared" si="143"/>
        <v>4CR</v>
      </c>
      <c r="P252" s="89" t="s">
        <v>152</v>
      </c>
      <c r="Q252" s="90">
        <f>IF(ISERROR(VLOOKUP(H252,#REF!,10,0)),,VLOOKUP(H252,#REF!,10,0))</f>
        <v>0</v>
      </c>
      <c r="R252" s="90">
        <f>IF(ISERROR(VLOOKUP($H252,#REF!,12,0)),,VLOOKUP($H252,#REF!,12,0))</f>
        <v>0</v>
      </c>
      <c r="S252" s="90">
        <f>IF(ISERROR(VLOOKUP($H252,#REF!,14,0)),,VLOOKUP($H252,#REF!,14,0))</f>
        <v>0</v>
      </c>
      <c r="T252" s="90">
        <f>IF(ISERROR(VLOOKUP($H252,#REF!,16,0)),,VLOOKUP($H252,#REF!,16,0))</f>
        <v>0</v>
      </c>
      <c r="U252" s="90">
        <f>IF(ISERROR(VLOOKUP($H252,#REF!,18,0)),,VLOOKUP($H252,#REF!,18,0))</f>
        <v>0</v>
      </c>
      <c r="V252" s="90">
        <f>IF(ISERROR(VLOOKUP($H252,#REF!,20,0)),,VLOOKUP($H252,#REF!,20,0))</f>
        <v>0</v>
      </c>
      <c r="W252" s="197">
        <f t="shared" si="144"/>
        <v>0</v>
      </c>
      <c r="X252">
        <f t="shared" si="145"/>
        <v>0</v>
      </c>
      <c r="Y252" s="241">
        <f t="shared" si="146"/>
        <v>0</v>
      </c>
    </row>
    <row r="253" spans="1:25" x14ac:dyDescent="0.3">
      <c r="A253">
        <v>14</v>
      </c>
      <c r="B253" t="str">
        <f t="shared" si="147"/>
        <v>4CR</v>
      </c>
      <c r="C253" t="str">
        <f t="shared" si="142"/>
        <v>4CR14</v>
      </c>
      <c r="E253" s="72" t="str">
        <f>IF(IF(ISERROR(VLOOKUP(C253,#REF!,25,0)),"A",VLOOKUP(C253,#REF!,25,0))=0,"A",IF(ISERROR(VLOOKUP(C253,#REF!,25,0)),"A",VLOOKUP(C253,#REF!,25,0)))</f>
        <v>A</v>
      </c>
      <c r="F253" s="44" t="e">
        <f>LARGE(E240:E254,A253)</f>
        <v>#NUM!</v>
      </c>
      <c r="G253" s="44">
        <f>IF(ISERROR(VLOOKUP($C253,#REF!,2,0)),0,VLOOKUP($C253,#REF!,2,0))</f>
        <v>0</v>
      </c>
      <c r="H253" s="44">
        <f>IF(ISERROR(VLOOKUP(F253,E240:G254,3,0)),0,VLOOKUP(F253,E240:G254,3,0))</f>
        <v>0</v>
      </c>
      <c r="K253" s="44">
        <v>14</v>
      </c>
      <c r="L253" s="89">
        <f>IF(ISERROR(VLOOKUP(H253,#REF!,5,0)&amp;" "&amp;VLOOKUP(H253,#REF!,6,0)),,VLOOKUP(H253,#REF!,5,0)&amp;" "&amp;VLOOKUP(H253,#REF!,6,0))</f>
        <v>0</v>
      </c>
      <c r="M253" s="90">
        <f>IF(ISERROR(VLOOKUP(H253,#REF!,2,0)),,VLOOKUP(H253,#REF!,2,0))</f>
        <v>0</v>
      </c>
      <c r="N253" s="90">
        <f>IF(ISERROR(VLOOKUP(H253,#REF!,1,0)),,VLOOKUP(H253,#REF!,1,0))</f>
        <v>0</v>
      </c>
      <c r="O253" s="90" t="str">
        <f t="shared" si="143"/>
        <v>4CR</v>
      </c>
      <c r="P253" s="89" t="s">
        <v>152</v>
      </c>
      <c r="Q253" s="90">
        <f>IF(ISERROR(VLOOKUP(H253,#REF!,10,0)),,VLOOKUP(H253,#REF!,10,0))</f>
        <v>0</v>
      </c>
      <c r="R253" s="90">
        <f>IF(ISERROR(VLOOKUP($H253,#REF!,12,0)),,VLOOKUP($H253,#REF!,12,0))</f>
        <v>0</v>
      </c>
      <c r="S253" s="90">
        <f>IF(ISERROR(VLOOKUP($H253,#REF!,14,0)),,VLOOKUP($H253,#REF!,14,0))</f>
        <v>0</v>
      </c>
      <c r="T253" s="90">
        <f>IF(ISERROR(VLOOKUP($H253,#REF!,16,0)),,VLOOKUP($H253,#REF!,16,0))</f>
        <v>0</v>
      </c>
      <c r="U253" s="90">
        <f>IF(ISERROR(VLOOKUP($H253,#REF!,18,0)),,VLOOKUP($H253,#REF!,18,0))</f>
        <v>0</v>
      </c>
      <c r="V253" s="90">
        <f>IF(ISERROR(VLOOKUP($H253,#REF!,20,0)),,VLOOKUP($H253,#REF!,20,0))</f>
        <v>0</v>
      </c>
      <c r="W253" s="197">
        <f t="shared" si="144"/>
        <v>0</v>
      </c>
      <c r="X253">
        <f t="shared" si="145"/>
        <v>0</v>
      </c>
      <c r="Y253" s="241">
        <f t="shared" si="146"/>
        <v>0</v>
      </c>
    </row>
    <row r="254" spans="1:25" ht="15" thickBot="1" x14ac:dyDescent="0.35">
      <c r="A254">
        <v>15</v>
      </c>
      <c r="B254" t="str">
        <f t="shared" si="147"/>
        <v>4CR</v>
      </c>
      <c r="C254" t="str">
        <f t="shared" si="142"/>
        <v>4CR15</v>
      </c>
      <c r="E254" s="72" t="str">
        <f>IF(IF(ISERROR(VLOOKUP(C254,#REF!,25,0)),"A",VLOOKUP(C254,#REF!,25,0))=0,"A",IF(ISERROR(VLOOKUP(C254,#REF!,25,0)),"A",VLOOKUP(C254,#REF!,25,0)))</f>
        <v>A</v>
      </c>
      <c r="F254" s="44" t="e">
        <f>LARGE(E240:E254,A254)</f>
        <v>#NUM!</v>
      </c>
      <c r="G254" s="44">
        <f>IF(ISERROR(VLOOKUP($C254,#REF!,2,0)),0,VLOOKUP($C254,#REF!,2,0))</f>
        <v>0</v>
      </c>
      <c r="H254" s="44">
        <f>IF(ISERROR(VLOOKUP(F254,E240:G254,3,0)),0,VLOOKUP(F254,E240:G254,3,0))</f>
        <v>0</v>
      </c>
      <c r="K254" s="44">
        <v>15</v>
      </c>
      <c r="L254" s="89">
        <f>IF(ISERROR(VLOOKUP(H254,#REF!,5,0)&amp;" "&amp;VLOOKUP(H254,#REF!,6,0)),,VLOOKUP(H254,#REF!,5,0)&amp;" "&amp;VLOOKUP(H254,#REF!,6,0))</f>
        <v>0</v>
      </c>
      <c r="M254" s="90">
        <f>IF(ISERROR(VLOOKUP(H254,#REF!,2,0)),,VLOOKUP(H254,#REF!,2,0))</f>
        <v>0</v>
      </c>
      <c r="N254" s="90">
        <f>IF(ISERROR(VLOOKUP(H254,#REF!,1,0)),,VLOOKUP(H254,#REF!,1,0))</f>
        <v>0</v>
      </c>
      <c r="O254" s="90" t="str">
        <f t="shared" si="143"/>
        <v>4CR</v>
      </c>
      <c r="P254" s="89" t="s">
        <v>152</v>
      </c>
      <c r="Q254" s="90">
        <f>IF(ISERROR(VLOOKUP(H254,#REF!,10,0)),,VLOOKUP(H254,#REF!,10,0))</f>
        <v>0</v>
      </c>
      <c r="R254" s="90">
        <f>IF(ISERROR(VLOOKUP($H254,#REF!,12,0)),,VLOOKUP($H254,#REF!,12,0))</f>
        <v>0</v>
      </c>
      <c r="S254" s="90">
        <f>IF(ISERROR(VLOOKUP($H254,#REF!,14,0)),,VLOOKUP($H254,#REF!,14,0))</f>
        <v>0</v>
      </c>
      <c r="T254" s="90">
        <f>IF(ISERROR(VLOOKUP($H254,#REF!,16,0)),,VLOOKUP($H254,#REF!,16,0))</f>
        <v>0</v>
      </c>
      <c r="U254" s="90">
        <f>IF(ISERROR(VLOOKUP($H254,#REF!,18,0)),,VLOOKUP($H254,#REF!,18,0))</f>
        <v>0</v>
      </c>
      <c r="V254" s="90">
        <f>IF(ISERROR(VLOOKUP($H254,#REF!,20,0)),,VLOOKUP($H254,#REF!,20,0))</f>
        <v>0</v>
      </c>
      <c r="W254" s="197">
        <f t="shared" si="144"/>
        <v>0</v>
      </c>
      <c r="X254">
        <f t="shared" si="145"/>
        <v>0</v>
      </c>
      <c r="Y254" s="241">
        <f t="shared" si="146"/>
        <v>0</v>
      </c>
    </row>
    <row r="255" spans="1:25" ht="29.4" thickBot="1" x14ac:dyDescent="0.35">
      <c r="E255" s="102" t="s">
        <v>126</v>
      </c>
      <c r="F255" s="137" t="s">
        <v>167</v>
      </c>
      <c r="G255" s="102" t="s">
        <v>33</v>
      </c>
      <c r="H255" s="137" t="s">
        <v>166</v>
      </c>
      <c r="K255" s="50" t="s">
        <v>137</v>
      </c>
      <c r="L255" s="51" t="s">
        <v>138</v>
      </c>
      <c r="M255" s="52" t="s">
        <v>139</v>
      </c>
      <c r="N255" s="52" t="s">
        <v>140</v>
      </c>
      <c r="O255" s="52" t="s">
        <v>35</v>
      </c>
      <c r="P255" s="53" t="s">
        <v>141</v>
      </c>
      <c r="Q255" s="55">
        <v>1</v>
      </c>
      <c r="R255" s="55">
        <v>2</v>
      </c>
      <c r="S255" s="55">
        <v>3</v>
      </c>
      <c r="T255" s="55">
        <v>4</v>
      </c>
      <c r="U255" s="55">
        <v>5</v>
      </c>
      <c r="V255" s="93">
        <v>6</v>
      </c>
      <c r="W255" s="197"/>
    </row>
    <row r="256" spans="1:25" x14ac:dyDescent="0.3">
      <c r="A256">
        <v>1</v>
      </c>
      <c r="B256" t="s">
        <v>4</v>
      </c>
      <c r="C256" t="str">
        <f t="shared" ref="C256:C270" si="148">B256&amp;A256</f>
        <v>4S1</v>
      </c>
      <c r="E256" s="72" t="e">
        <f>IF(IF(ISERROR(VLOOKUP(C256,#REF!,25,0)),"A",VLOOKUP(C256,#REF!,25,0))=0,"A",IF(ISERROR(VLOOKUP(C256,#REF!,25,0)),"A",VLOOKUP(C256,#REF!,25,0))+D256)</f>
        <v>#VALUE!</v>
      </c>
      <c r="F256" s="44" t="e">
        <f>LARGE(E256:E270,A256)</f>
        <v>#VALUE!</v>
      </c>
      <c r="G256" s="44">
        <f>IF(ISERROR(VLOOKUP($C256,#REF!,2,0)),0,VLOOKUP($C256,#REF!,2,0))</f>
        <v>0</v>
      </c>
      <c r="H256" s="44">
        <f>IF(ISERROR(VLOOKUP(F256,E256:G270,3,0)),0,VLOOKUP(F256,E256:G270,3,0))</f>
        <v>0</v>
      </c>
      <c r="K256" s="44">
        <v>1</v>
      </c>
      <c r="L256" s="89">
        <f>IF(ISERROR(VLOOKUP(H256,#REF!,5,0)&amp;" "&amp;VLOOKUP(H256,#REF!,6,0)),,VLOOKUP(H256,#REF!,5,0)&amp;" "&amp;VLOOKUP(H256,#REF!,6,0))</f>
        <v>0</v>
      </c>
      <c r="M256" s="90">
        <f>IF(ISERROR(VLOOKUP(H256,#REF!,2,0)),,VLOOKUP(H256,#REF!,2,0))</f>
        <v>0</v>
      </c>
      <c r="N256" s="90">
        <f>IF(ISERROR(VLOOKUP(H256,#REF!,1,0)),,VLOOKUP(H256,#REF!,1,0))</f>
        <v>0</v>
      </c>
      <c r="O256" s="90" t="str">
        <f t="shared" ref="O256:O270" si="149">B256</f>
        <v>4S</v>
      </c>
      <c r="P256" s="89" t="s">
        <v>152</v>
      </c>
      <c r="Q256" s="90">
        <f>IF(ISERROR(VLOOKUP(H256,#REF!,10,0)),,VLOOKUP(H256,#REF!,10,0))</f>
        <v>0</v>
      </c>
      <c r="R256" s="90">
        <f>IF(ISERROR(VLOOKUP($H256,#REF!,12,0)),,VLOOKUP($H256,#REF!,12,0))</f>
        <v>0</v>
      </c>
      <c r="S256" s="90">
        <f>IF(ISERROR(VLOOKUP($H256,#REF!,14,0)),,VLOOKUP($H256,#REF!,14,0))</f>
        <v>0</v>
      </c>
      <c r="T256" s="90">
        <f>IF(ISERROR(VLOOKUP($H256,#REF!,16,0)),,VLOOKUP($H256,#REF!,16,0))</f>
        <v>0</v>
      </c>
      <c r="U256" s="90">
        <f>IF(ISERROR(VLOOKUP($H256,#REF!,18,0)),,VLOOKUP($H256,#REF!,18,0))</f>
        <v>0</v>
      </c>
      <c r="V256" s="90">
        <f>IF(ISERROR(VLOOKUP($H256,#REF!,20,0)),,VLOOKUP($H256,#REF!,20,0))</f>
        <v>0</v>
      </c>
      <c r="W256" s="197">
        <f t="shared" ref="W256:W270" si="150">SUBTOTAL(9,Q256:V256)</f>
        <v>0</v>
      </c>
      <c r="X256" t="e">
        <f t="shared" ref="X256:X270" si="151">IF(E256="A",0,COUNTIF($E$256:$E$270,E256))</f>
        <v>#VALUE!</v>
      </c>
      <c r="Y256" s="241">
        <f>IF(H256=0,0,COUNTIF(H$256:H$270,H256))</f>
        <v>0</v>
      </c>
    </row>
    <row r="257" spans="1:25" x14ac:dyDescent="0.3">
      <c r="A257">
        <v>2</v>
      </c>
      <c r="B257" t="str">
        <f>B256</f>
        <v>4S</v>
      </c>
      <c r="C257" t="str">
        <f t="shared" si="148"/>
        <v>4S2</v>
      </c>
      <c r="E257" s="72" t="e">
        <f>IF(IF(ISERROR(VLOOKUP(C257,#REF!,25,0)),"A",VLOOKUP(C257,#REF!,25,0))=0,"A",IF(ISERROR(VLOOKUP(C257,#REF!,25,0)),"A",VLOOKUP(C257,#REF!,25,0))+D257)</f>
        <v>#VALUE!</v>
      </c>
      <c r="F257" s="44" t="e">
        <f>LARGE(E256:E270,A257)</f>
        <v>#VALUE!</v>
      </c>
      <c r="G257" s="44">
        <f>IF(ISERROR(VLOOKUP($C257,#REF!,2,0)),0,VLOOKUP($C257,#REF!,2,0))</f>
        <v>0</v>
      </c>
      <c r="H257" s="44">
        <f>IF(ISERROR(VLOOKUP(F257,E256:G270,3,0)),0,VLOOKUP(F257,E256:G270,3,0))</f>
        <v>0</v>
      </c>
      <c r="K257" s="44">
        <v>2</v>
      </c>
      <c r="L257" s="89">
        <f>IF(ISERROR(VLOOKUP(H257,#REF!,5,0)&amp;" "&amp;VLOOKUP(H257,#REF!,6,0)),,VLOOKUP(H257,#REF!,5,0)&amp;" "&amp;VLOOKUP(H257,#REF!,6,0))</f>
        <v>0</v>
      </c>
      <c r="M257" s="90">
        <f>IF(ISERROR(VLOOKUP(H257,#REF!,2,0)),,VLOOKUP(H257,#REF!,2,0))</f>
        <v>0</v>
      </c>
      <c r="N257" s="90">
        <f>IF(ISERROR(VLOOKUP(H257,#REF!,1,0)),,VLOOKUP(H257,#REF!,1,0))</f>
        <v>0</v>
      </c>
      <c r="O257" s="90" t="str">
        <f t="shared" si="149"/>
        <v>4S</v>
      </c>
      <c r="P257" s="89" t="s">
        <v>152</v>
      </c>
      <c r="Q257" s="90">
        <f>IF(ISERROR(VLOOKUP(H257,#REF!,10,0)),,VLOOKUP(H257,#REF!,10,0))</f>
        <v>0</v>
      </c>
      <c r="R257" s="90">
        <f>IF(ISERROR(VLOOKUP($H257,#REF!,12,0)),,VLOOKUP($H257,#REF!,12,0))</f>
        <v>0</v>
      </c>
      <c r="S257" s="90">
        <f>IF(ISERROR(VLOOKUP($H257,#REF!,14,0)),,VLOOKUP($H257,#REF!,14,0))</f>
        <v>0</v>
      </c>
      <c r="T257" s="90">
        <f>IF(ISERROR(VLOOKUP($H257,#REF!,16,0)),,VLOOKUP($H257,#REF!,16,0))</f>
        <v>0</v>
      </c>
      <c r="U257" s="90">
        <f>IF(ISERROR(VLOOKUP($H257,#REF!,18,0)),,VLOOKUP($H257,#REF!,18,0))</f>
        <v>0</v>
      </c>
      <c r="V257" s="90">
        <f>IF(ISERROR(VLOOKUP($H257,#REF!,20,0)),,VLOOKUP($H257,#REF!,20,0))</f>
        <v>0</v>
      </c>
      <c r="W257" s="197">
        <f t="shared" si="150"/>
        <v>0</v>
      </c>
      <c r="X257" t="e">
        <f t="shared" si="151"/>
        <v>#VALUE!</v>
      </c>
      <c r="Y257" s="241">
        <f t="shared" ref="Y257:Y270" si="152">IF(H257=0,0,COUNTIF(H$256:H$270,H257))</f>
        <v>0</v>
      </c>
    </row>
    <row r="258" spans="1:25" x14ac:dyDescent="0.3">
      <c r="A258">
        <v>3</v>
      </c>
      <c r="B258" t="str">
        <f t="shared" ref="B258:B270" si="153">B257</f>
        <v>4S</v>
      </c>
      <c r="C258" t="str">
        <f t="shared" si="148"/>
        <v>4S3</v>
      </c>
      <c r="D258">
        <v>0.01</v>
      </c>
      <c r="E258" s="72" t="e">
        <f>IF(IF(ISERROR(VLOOKUP(C258,#REF!,25,0)),"A",VLOOKUP(C258,#REF!,25,0))=0,"A",IF(ISERROR(VLOOKUP(C258,#REF!,25,0)),"A",VLOOKUP(C258,#REF!,25,0))+D258)</f>
        <v>#VALUE!</v>
      </c>
      <c r="F258" s="44" t="e">
        <f>LARGE(E256:E270,A258)</f>
        <v>#VALUE!</v>
      </c>
      <c r="G258" s="44">
        <f>IF(ISERROR(VLOOKUP($C258,#REF!,2,0)),0,VLOOKUP($C258,#REF!,2,0))</f>
        <v>0</v>
      </c>
      <c r="H258" s="44">
        <f>IF(ISERROR(VLOOKUP(F258,E256:G270,3,0)),0,VLOOKUP(F258,E256:G270,3,0))</f>
        <v>0</v>
      </c>
      <c r="K258" s="44">
        <v>3</v>
      </c>
      <c r="L258" s="89">
        <f>IF(ISERROR(VLOOKUP(H258,#REF!,5,0)&amp;" "&amp;VLOOKUP(H258,#REF!,6,0)),,VLOOKUP(H258,#REF!,5,0)&amp;" "&amp;VLOOKUP(H258,#REF!,6,0))</f>
        <v>0</v>
      </c>
      <c r="M258" s="90">
        <f>IF(ISERROR(VLOOKUP(H258,#REF!,2,0)),,VLOOKUP(H258,#REF!,2,0))</f>
        <v>0</v>
      </c>
      <c r="N258" s="90">
        <f>IF(ISERROR(VLOOKUP(H258,#REF!,1,0)),,VLOOKUP(H258,#REF!,1,0))</f>
        <v>0</v>
      </c>
      <c r="O258" s="90" t="str">
        <f t="shared" si="149"/>
        <v>4S</v>
      </c>
      <c r="P258" s="89" t="s">
        <v>152</v>
      </c>
      <c r="Q258" s="90">
        <f>IF(ISERROR(VLOOKUP(H258,#REF!,10,0)),,VLOOKUP(H258,#REF!,10,0))</f>
        <v>0</v>
      </c>
      <c r="R258" s="90">
        <f>IF(ISERROR(VLOOKUP($H258,#REF!,12,0)),,VLOOKUP($H258,#REF!,12,0))</f>
        <v>0</v>
      </c>
      <c r="S258" s="90">
        <f>IF(ISERROR(VLOOKUP($H258,#REF!,14,0)),,VLOOKUP($H258,#REF!,14,0))</f>
        <v>0</v>
      </c>
      <c r="T258" s="90">
        <f>IF(ISERROR(VLOOKUP($H258,#REF!,16,0)),,VLOOKUP($H258,#REF!,16,0))</f>
        <v>0</v>
      </c>
      <c r="U258" s="90">
        <f>IF(ISERROR(VLOOKUP($H258,#REF!,18,0)),,VLOOKUP($H258,#REF!,18,0))</f>
        <v>0</v>
      </c>
      <c r="V258" s="90">
        <f>IF(ISERROR(VLOOKUP($H258,#REF!,20,0)),,VLOOKUP($H258,#REF!,20,0))</f>
        <v>0</v>
      </c>
      <c r="W258" s="197">
        <f t="shared" si="150"/>
        <v>0</v>
      </c>
      <c r="X258" t="e">
        <f t="shared" si="151"/>
        <v>#VALUE!</v>
      </c>
      <c r="Y258" s="241">
        <f t="shared" si="152"/>
        <v>0</v>
      </c>
    </row>
    <row r="259" spans="1:25" x14ac:dyDescent="0.3">
      <c r="A259">
        <v>4</v>
      </c>
      <c r="B259" t="str">
        <f t="shared" si="153"/>
        <v>4S</v>
      </c>
      <c r="C259" t="str">
        <f t="shared" si="148"/>
        <v>4S4</v>
      </c>
      <c r="E259" s="72" t="e">
        <f>IF(IF(ISERROR(VLOOKUP(C259,#REF!,25,0)),"A",VLOOKUP(C259,#REF!,25,0))=0,"A",IF(ISERROR(VLOOKUP(C259,#REF!,25,0)),"A",VLOOKUP(C259,#REF!,25,0))+D259)</f>
        <v>#VALUE!</v>
      </c>
      <c r="F259" s="44" t="e">
        <f>LARGE(E256:E270,A259)</f>
        <v>#VALUE!</v>
      </c>
      <c r="G259" s="44">
        <f>IF(ISERROR(VLOOKUP($C259,#REF!,2,0)),0,VLOOKUP($C259,#REF!,2,0))</f>
        <v>0</v>
      </c>
      <c r="H259" s="44">
        <f>IF(ISERROR(VLOOKUP(F259,E256:G270,3,0)),0,VLOOKUP(F259,E256:G270,3,0))</f>
        <v>0</v>
      </c>
      <c r="K259" s="44">
        <v>4</v>
      </c>
      <c r="L259" s="89">
        <f>IF(ISERROR(VLOOKUP(H259,#REF!,5,0)&amp;" "&amp;VLOOKUP(H259,#REF!,6,0)),,VLOOKUP(H259,#REF!,5,0)&amp;" "&amp;VLOOKUP(H259,#REF!,6,0))</f>
        <v>0</v>
      </c>
      <c r="M259" s="90">
        <f>IF(ISERROR(VLOOKUP(H259,#REF!,2,0)),,VLOOKUP(H259,#REF!,2,0))</f>
        <v>0</v>
      </c>
      <c r="N259" s="90">
        <f>IF(ISERROR(VLOOKUP(H259,#REF!,1,0)),,VLOOKUP(H259,#REF!,1,0))</f>
        <v>0</v>
      </c>
      <c r="O259" s="90" t="str">
        <f t="shared" si="149"/>
        <v>4S</v>
      </c>
      <c r="P259" s="89" t="s">
        <v>152</v>
      </c>
      <c r="Q259" s="90">
        <f>IF(ISERROR(VLOOKUP(H259,#REF!,10,0)),,VLOOKUP(H259,#REF!,10,0))</f>
        <v>0</v>
      </c>
      <c r="R259" s="90">
        <f>IF(ISERROR(VLOOKUP($H259,#REF!,12,0)),,VLOOKUP($H259,#REF!,12,0))</f>
        <v>0</v>
      </c>
      <c r="S259" s="90">
        <f>IF(ISERROR(VLOOKUP($H259,#REF!,14,0)),,VLOOKUP($H259,#REF!,14,0))</f>
        <v>0</v>
      </c>
      <c r="T259" s="90">
        <f>IF(ISERROR(VLOOKUP($H259,#REF!,16,0)),,VLOOKUP($H259,#REF!,16,0))</f>
        <v>0</v>
      </c>
      <c r="U259" s="90">
        <f>IF(ISERROR(VLOOKUP($H259,#REF!,18,0)),,VLOOKUP($H259,#REF!,18,0))</f>
        <v>0</v>
      </c>
      <c r="V259" s="90">
        <f>IF(ISERROR(VLOOKUP($H259,#REF!,20,0)),,VLOOKUP($H259,#REF!,20,0))</f>
        <v>0</v>
      </c>
      <c r="W259" s="197">
        <f t="shared" si="150"/>
        <v>0</v>
      </c>
      <c r="X259" t="e">
        <f t="shared" si="151"/>
        <v>#VALUE!</v>
      </c>
      <c r="Y259" s="241">
        <f t="shared" si="152"/>
        <v>0</v>
      </c>
    </row>
    <row r="260" spans="1:25" x14ac:dyDescent="0.3">
      <c r="A260">
        <v>5</v>
      </c>
      <c r="B260" t="str">
        <f t="shared" si="153"/>
        <v>4S</v>
      </c>
      <c r="C260" t="str">
        <f t="shared" si="148"/>
        <v>4S5</v>
      </c>
      <c r="E260" s="72" t="e">
        <f>IF(IF(ISERROR(VLOOKUP(C260,#REF!,25,0)),"A",VLOOKUP(C260,#REF!,25,0))=0,"A",IF(ISERROR(VLOOKUP(C260,#REF!,25,0)),"A",VLOOKUP(C260,#REF!,25,0))+D260)</f>
        <v>#VALUE!</v>
      </c>
      <c r="F260" s="44" t="e">
        <f>LARGE(E256:E270,A260)</f>
        <v>#VALUE!</v>
      </c>
      <c r="G260" s="44">
        <f>IF(ISERROR(VLOOKUP($C260,#REF!,2,0)),0,VLOOKUP($C260,#REF!,2,0))</f>
        <v>0</v>
      </c>
      <c r="H260" s="44">
        <f>IF(ISERROR(VLOOKUP(F260,E256:G270,3,0)),0,VLOOKUP(F260,E256:G270,3,0))</f>
        <v>0</v>
      </c>
      <c r="K260" s="44">
        <v>5</v>
      </c>
      <c r="L260" s="89">
        <f>IF(ISERROR(VLOOKUP(H260,#REF!,5,0)&amp;" "&amp;VLOOKUP(H260,#REF!,6,0)),,VLOOKUP(H260,#REF!,5,0)&amp;" "&amp;VLOOKUP(H260,#REF!,6,0))</f>
        <v>0</v>
      </c>
      <c r="M260" s="90">
        <f>IF(ISERROR(VLOOKUP(H260,#REF!,2,0)),,VLOOKUP(H260,#REF!,2,0))</f>
        <v>0</v>
      </c>
      <c r="N260" s="90">
        <f>IF(ISERROR(VLOOKUP(H260,#REF!,1,0)),,VLOOKUP(H260,#REF!,1,0))</f>
        <v>0</v>
      </c>
      <c r="O260" s="90" t="str">
        <f t="shared" si="149"/>
        <v>4S</v>
      </c>
      <c r="P260" s="89" t="s">
        <v>152</v>
      </c>
      <c r="Q260" s="90">
        <f>IF(ISERROR(VLOOKUP(H260,#REF!,10,0)),,VLOOKUP(H260,#REF!,10,0))</f>
        <v>0</v>
      </c>
      <c r="R260" s="90">
        <f>IF(ISERROR(VLOOKUP($H260,#REF!,12,0)),,VLOOKUP($H260,#REF!,12,0))</f>
        <v>0</v>
      </c>
      <c r="S260" s="90">
        <f>IF(ISERROR(VLOOKUP($H260,#REF!,14,0)),,VLOOKUP($H260,#REF!,14,0))</f>
        <v>0</v>
      </c>
      <c r="T260" s="90">
        <f>IF(ISERROR(VLOOKUP($H260,#REF!,16,0)),,VLOOKUP($H260,#REF!,16,0))</f>
        <v>0</v>
      </c>
      <c r="U260" s="90">
        <f>IF(ISERROR(VLOOKUP($H260,#REF!,18,0)),,VLOOKUP($H260,#REF!,18,0))</f>
        <v>0</v>
      </c>
      <c r="V260" s="90">
        <f>IF(ISERROR(VLOOKUP($H260,#REF!,20,0)),,VLOOKUP($H260,#REF!,20,0))</f>
        <v>0</v>
      </c>
      <c r="W260" s="197">
        <f t="shared" si="150"/>
        <v>0</v>
      </c>
      <c r="X260" t="e">
        <f t="shared" si="151"/>
        <v>#VALUE!</v>
      </c>
      <c r="Y260" s="241">
        <f t="shared" si="152"/>
        <v>0</v>
      </c>
    </row>
    <row r="261" spans="1:25" x14ac:dyDescent="0.3">
      <c r="A261">
        <v>6</v>
      </c>
      <c r="B261" t="str">
        <f t="shared" si="153"/>
        <v>4S</v>
      </c>
      <c r="C261" t="str">
        <f t="shared" si="148"/>
        <v>4S6</v>
      </c>
      <c r="D261">
        <v>0</v>
      </c>
      <c r="E261" s="72" t="e">
        <f>IF(IF(ISERROR(VLOOKUP(C261,#REF!,25,0)),"A",VLOOKUP(C261,#REF!,25,0))=0,"A",IF(ISERROR(VLOOKUP(C261,#REF!,25,0)),"A",VLOOKUP(C261,#REF!,25,0))+D261)</f>
        <v>#VALUE!</v>
      </c>
      <c r="F261" s="44" t="e">
        <f>LARGE(E256:E270,A261)</f>
        <v>#VALUE!</v>
      </c>
      <c r="G261" s="44">
        <f>IF(ISERROR(VLOOKUP($C261,#REF!,2,0)),0,VLOOKUP($C261,#REF!,2,0))</f>
        <v>0</v>
      </c>
      <c r="H261" s="44">
        <f>IF(ISERROR(VLOOKUP(F261,E256:G270,3,0)),0,VLOOKUP(F261,E256:G270,3,0))</f>
        <v>0</v>
      </c>
      <c r="K261" s="44">
        <v>6</v>
      </c>
      <c r="L261" s="89">
        <f>IF(ISERROR(VLOOKUP(H261,#REF!,5,0)&amp;" "&amp;VLOOKUP(H261,#REF!,6,0)),,VLOOKUP(H261,#REF!,5,0)&amp;" "&amp;VLOOKUP(H261,#REF!,6,0))</f>
        <v>0</v>
      </c>
      <c r="M261" s="90">
        <f>IF(ISERROR(VLOOKUP(H261,#REF!,2,0)),,VLOOKUP(H261,#REF!,2,0))</f>
        <v>0</v>
      </c>
      <c r="N261" s="90">
        <f>IF(ISERROR(VLOOKUP(H261,#REF!,1,0)),,VLOOKUP(H261,#REF!,1,0))</f>
        <v>0</v>
      </c>
      <c r="O261" s="90" t="str">
        <f t="shared" si="149"/>
        <v>4S</v>
      </c>
      <c r="P261" s="89" t="s">
        <v>152</v>
      </c>
      <c r="Q261" s="90">
        <f>IF(ISERROR(VLOOKUP(H261,#REF!,10,0)),,VLOOKUP(H261,#REF!,10,0))</f>
        <v>0</v>
      </c>
      <c r="R261" s="90">
        <f>IF(ISERROR(VLOOKUP($H261,#REF!,12,0)),,VLOOKUP($H261,#REF!,12,0))</f>
        <v>0</v>
      </c>
      <c r="S261" s="90">
        <f>IF(ISERROR(VLOOKUP($H261,#REF!,14,0)),,VLOOKUP($H261,#REF!,14,0))</f>
        <v>0</v>
      </c>
      <c r="T261" s="90">
        <f>IF(ISERROR(VLOOKUP($H261,#REF!,16,0)),,VLOOKUP($H261,#REF!,16,0))</f>
        <v>0</v>
      </c>
      <c r="U261" s="90">
        <f>IF(ISERROR(VLOOKUP($H261,#REF!,18,0)),,VLOOKUP($H261,#REF!,18,0))</f>
        <v>0</v>
      </c>
      <c r="V261" s="90">
        <f>IF(ISERROR(VLOOKUP($H261,#REF!,20,0)),,VLOOKUP($H261,#REF!,20,0))</f>
        <v>0</v>
      </c>
      <c r="W261" s="197">
        <f t="shared" si="150"/>
        <v>0</v>
      </c>
      <c r="X261" t="e">
        <f t="shared" si="151"/>
        <v>#VALUE!</v>
      </c>
      <c r="Y261" s="241">
        <f t="shared" si="152"/>
        <v>0</v>
      </c>
    </row>
    <row r="262" spans="1:25" x14ac:dyDescent="0.3">
      <c r="A262">
        <v>7</v>
      </c>
      <c r="B262" t="str">
        <f t="shared" si="153"/>
        <v>4S</v>
      </c>
      <c r="C262" t="str">
        <f t="shared" si="148"/>
        <v>4S7</v>
      </c>
      <c r="D262" s="241">
        <v>0.02</v>
      </c>
      <c r="E262" s="72" t="e">
        <f>IF(IF(ISERROR(VLOOKUP(C262,#REF!,25,0)),"A",VLOOKUP(C262,#REF!,25,0))=0,"A",IF(ISERROR(VLOOKUP(C262,#REF!,25,0)),"A",VLOOKUP(C262,#REF!,25,0))+D262)</f>
        <v>#VALUE!</v>
      </c>
      <c r="F262" s="44" t="e">
        <f>LARGE(E256:E270,A262)</f>
        <v>#VALUE!</v>
      </c>
      <c r="G262" s="44">
        <f>IF(ISERROR(VLOOKUP($C262,#REF!,2,0)),0,VLOOKUP($C262,#REF!,2,0))</f>
        <v>0</v>
      </c>
      <c r="H262" s="44">
        <f>IF(ISERROR(VLOOKUP(F262,E256:G270,3,0)),0,VLOOKUP(F262,E256:G270,3,0))</f>
        <v>0</v>
      </c>
      <c r="K262" s="44">
        <v>7</v>
      </c>
      <c r="L262" s="89">
        <f>IF(ISERROR(VLOOKUP(H262,#REF!,5,0)&amp;" "&amp;VLOOKUP(H262,#REF!,6,0)),,VLOOKUP(H262,#REF!,5,0)&amp;" "&amp;VLOOKUP(H262,#REF!,6,0))</f>
        <v>0</v>
      </c>
      <c r="M262" s="90">
        <f>IF(ISERROR(VLOOKUP(H262,#REF!,2,0)),,VLOOKUP(H262,#REF!,2,0))</f>
        <v>0</v>
      </c>
      <c r="N262" s="90">
        <f>IF(ISERROR(VLOOKUP(H262,#REF!,1,0)),,VLOOKUP(H262,#REF!,1,0))</f>
        <v>0</v>
      </c>
      <c r="O262" s="90" t="str">
        <f t="shared" si="149"/>
        <v>4S</v>
      </c>
      <c r="P262" s="89" t="s">
        <v>152</v>
      </c>
      <c r="Q262" s="90">
        <f>IF(ISERROR(VLOOKUP(H262,#REF!,10,0)),,VLOOKUP(H262,#REF!,10,0))</f>
        <v>0</v>
      </c>
      <c r="R262" s="90">
        <f>IF(ISERROR(VLOOKUP($H262,#REF!,12,0)),,VLOOKUP($H262,#REF!,12,0))</f>
        <v>0</v>
      </c>
      <c r="S262" s="90">
        <f>IF(ISERROR(VLOOKUP($H262,#REF!,14,0)),,VLOOKUP($H262,#REF!,14,0))</f>
        <v>0</v>
      </c>
      <c r="T262" s="90">
        <f>IF(ISERROR(VLOOKUP($H262,#REF!,16,0)),,VLOOKUP($H262,#REF!,16,0))</f>
        <v>0</v>
      </c>
      <c r="U262" s="90">
        <f>IF(ISERROR(VLOOKUP($H262,#REF!,18,0)),,VLOOKUP($H262,#REF!,18,0))</f>
        <v>0</v>
      </c>
      <c r="V262" s="90">
        <f>IF(ISERROR(VLOOKUP($H262,#REF!,20,0)),,VLOOKUP($H262,#REF!,20,0))</f>
        <v>0</v>
      </c>
      <c r="W262" s="197">
        <f t="shared" si="150"/>
        <v>0</v>
      </c>
      <c r="X262" t="e">
        <f t="shared" si="151"/>
        <v>#VALUE!</v>
      </c>
      <c r="Y262" s="241">
        <f t="shared" si="152"/>
        <v>0</v>
      </c>
    </row>
    <row r="263" spans="1:25" x14ac:dyDescent="0.3">
      <c r="A263">
        <v>8</v>
      </c>
      <c r="B263" t="str">
        <f t="shared" si="153"/>
        <v>4S</v>
      </c>
      <c r="C263" t="str">
        <f t="shared" si="148"/>
        <v>4S8</v>
      </c>
      <c r="D263" s="241">
        <v>0.03</v>
      </c>
      <c r="E263" s="72" t="e">
        <f>IF(IF(ISERROR(VLOOKUP(C263,#REF!,25,0)),"A",VLOOKUP(C263,#REF!,25,0))=0,"A",IF(ISERROR(VLOOKUP(C263,#REF!,25,0)),"A",VLOOKUP(C263,#REF!,25,0))+D263)</f>
        <v>#VALUE!</v>
      </c>
      <c r="F263" s="44" t="e">
        <f>LARGE(E256:E270,A263)</f>
        <v>#VALUE!</v>
      </c>
      <c r="G263" s="44">
        <f>IF(ISERROR(VLOOKUP($C263,#REF!,2,0)),0,VLOOKUP($C263,#REF!,2,0))</f>
        <v>0</v>
      </c>
      <c r="H263" s="44">
        <f>IF(ISERROR(VLOOKUP(F263,E256:G270,3,0)),0,VLOOKUP(F263,E256:G270,3,0))</f>
        <v>0</v>
      </c>
      <c r="K263" s="44">
        <v>8</v>
      </c>
      <c r="L263" s="89">
        <f>IF(ISERROR(VLOOKUP(H263,#REF!,5,0)&amp;" "&amp;VLOOKUP(H263,#REF!,6,0)),,VLOOKUP(H263,#REF!,5,0)&amp;" "&amp;VLOOKUP(H263,#REF!,6,0))</f>
        <v>0</v>
      </c>
      <c r="M263" s="90">
        <f>IF(ISERROR(VLOOKUP(H263,#REF!,2,0)),,VLOOKUP(H263,#REF!,2,0))</f>
        <v>0</v>
      </c>
      <c r="N263" s="90">
        <f>IF(ISERROR(VLOOKUP(H263,#REF!,1,0)),,VLOOKUP(H263,#REF!,1,0))</f>
        <v>0</v>
      </c>
      <c r="O263" s="90" t="str">
        <f t="shared" si="149"/>
        <v>4S</v>
      </c>
      <c r="P263" s="89" t="s">
        <v>152</v>
      </c>
      <c r="Q263" s="90">
        <f>IF(ISERROR(VLOOKUP(H263,#REF!,10,0)),,VLOOKUP(H263,#REF!,10,0))</f>
        <v>0</v>
      </c>
      <c r="R263" s="90">
        <f>IF(ISERROR(VLOOKUP($H263,#REF!,12,0)),,VLOOKUP($H263,#REF!,12,0))</f>
        <v>0</v>
      </c>
      <c r="S263" s="90">
        <f>IF(ISERROR(VLOOKUP($H263,#REF!,14,0)),,VLOOKUP($H263,#REF!,14,0))</f>
        <v>0</v>
      </c>
      <c r="T263" s="90">
        <f>IF(ISERROR(VLOOKUP($H263,#REF!,16,0)),,VLOOKUP($H263,#REF!,16,0))</f>
        <v>0</v>
      </c>
      <c r="U263" s="90">
        <f>IF(ISERROR(VLOOKUP($H263,#REF!,18,0)),,VLOOKUP($H263,#REF!,18,0))</f>
        <v>0</v>
      </c>
      <c r="V263" s="90">
        <f>IF(ISERROR(VLOOKUP($H263,#REF!,20,0)),,VLOOKUP($H263,#REF!,20,0))</f>
        <v>0</v>
      </c>
      <c r="W263" s="197">
        <f t="shared" si="150"/>
        <v>0</v>
      </c>
      <c r="X263" t="e">
        <f t="shared" si="151"/>
        <v>#VALUE!</v>
      </c>
      <c r="Y263" s="241">
        <f t="shared" si="152"/>
        <v>0</v>
      </c>
    </row>
    <row r="264" spans="1:25" x14ac:dyDescent="0.3">
      <c r="A264">
        <v>9</v>
      </c>
      <c r="B264" t="str">
        <f t="shared" si="153"/>
        <v>4S</v>
      </c>
      <c r="C264" t="str">
        <f t="shared" si="148"/>
        <v>4S9</v>
      </c>
      <c r="E264" s="72" t="str">
        <f>IF(IF(ISERROR(VLOOKUP(C264,#REF!,25,0)),"A",VLOOKUP(C264,#REF!,25,0))=0,"A",IF(ISERROR(VLOOKUP(C264,#REF!,25,0)),"A",VLOOKUP(C264,#REF!,25,0)))</f>
        <v>A</v>
      </c>
      <c r="F264" s="44" t="e">
        <f>LARGE(E256:E270,A264)</f>
        <v>#VALUE!</v>
      </c>
      <c r="G264" s="44">
        <f>IF(ISERROR(VLOOKUP($C264,#REF!,2,0)),0,VLOOKUP($C264,#REF!,2,0))</f>
        <v>0</v>
      </c>
      <c r="H264" s="44">
        <f>IF(ISERROR(VLOOKUP(F264,E256:G270,3,0)),0,VLOOKUP(F264,E256:G270,3,0))</f>
        <v>0</v>
      </c>
      <c r="K264" s="44">
        <v>9</v>
      </c>
      <c r="L264" s="89">
        <f>IF(ISERROR(VLOOKUP(H264,#REF!,5,0)&amp;" "&amp;VLOOKUP(H264,#REF!,6,0)),,VLOOKUP(H264,#REF!,5,0)&amp;" "&amp;VLOOKUP(H264,#REF!,6,0))</f>
        <v>0</v>
      </c>
      <c r="M264" s="90">
        <f>IF(ISERROR(VLOOKUP(H264,#REF!,2,0)),,VLOOKUP(H264,#REF!,2,0))</f>
        <v>0</v>
      </c>
      <c r="N264" s="90">
        <f>IF(ISERROR(VLOOKUP(H264,#REF!,1,0)),,VLOOKUP(H264,#REF!,1,0))</f>
        <v>0</v>
      </c>
      <c r="O264" s="90" t="str">
        <f t="shared" si="149"/>
        <v>4S</v>
      </c>
      <c r="P264" s="89" t="s">
        <v>152</v>
      </c>
      <c r="Q264" s="90">
        <f>IF(ISERROR(VLOOKUP(H264,#REF!,10,0)),,VLOOKUP(H264,#REF!,10,0))</f>
        <v>0</v>
      </c>
      <c r="R264" s="90">
        <f>IF(ISERROR(VLOOKUP($H264,#REF!,12,0)),,VLOOKUP($H264,#REF!,12,0))</f>
        <v>0</v>
      </c>
      <c r="S264" s="90">
        <f>IF(ISERROR(VLOOKUP($H264,#REF!,14,0)),,VLOOKUP($H264,#REF!,14,0))</f>
        <v>0</v>
      </c>
      <c r="T264" s="90">
        <f>IF(ISERROR(VLOOKUP($H264,#REF!,16,0)),,VLOOKUP($H264,#REF!,16,0))</f>
        <v>0</v>
      </c>
      <c r="U264" s="90">
        <f>IF(ISERROR(VLOOKUP($H264,#REF!,18,0)),,VLOOKUP($H264,#REF!,18,0))</f>
        <v>0</v>
      </c>
      <c r="V264" s="90">
        <f>IF(ISERROR(VLOOKUP($H264,#REF!,20,0)),,VLOOKUP($H264,#REF!,20,0))</f>
        <v>0</v>
      </c>
      <c r="W264" s="197">
        <f t="shared" si="150"/>
        <v>0</v>
      </c>
      <c r="X264">
        <f t="shared" si="151"/>
        <v>0</v>
      </c>
      <c r="Y264" s="241">
        <f t="shared" si="152"/>
        <v>0</v>
      </c>
    </row>
    <row r="265" spans="1:25" x14ac:dyDescent="0.3">
      <c r="A265">
        <v>10</v>
      </c>
      <c r="B265" t="str">
        <f t="shared" si="153"/>
        <v>4S</v>
      </c>
      <c r="C265" t="str">
        <f t="shared" si="148"/>
        <v>4S10</v>
      </c>
      <c r="D265" s="241"/>
      <c r="E265" s="72" t="e">
        <f>IF(IF(ISERROR(VLOOKUP(C265,#REF!,25,0)),"A",VLOOKUP(C265,#REF!,25,0))=0,"A",IF(ISERROR(VLOOKUP(C265,#REF!,25,0)),"A",VLOOKUP(C265,#REF!,25,0))+D265)</f>
        <v>#VALUE!</v>
      </c>
      <c r="F265" s="44" t="e">
        <f>LARGE(E256:E270,A265)</f>
        <v>#VALUE!</v>
      </c>
      <c r="G265" s="44">
        <f>IF(ISERROR(VLOOKUP($C265,#REF!,2,0)),0,VLOOKUP($C265,#REF!,2,0))</f>
        <v>0</v>
      </c>
      <c r="H265" s="44">
        <f>IF(ISERROR(VLOOKUP(F265,E256:G270,3,0)),0,VLOOKUP(F265,E256:G270,3,0))</f>
        <v>0</v>
      </c>
      <c r="K265" s="44">
        <v>10</v>
      </c>
      <c r="L265" s="89">
        <f>IF(ISERROR(VLOOKUP(H265,#REF!,5,0)&amp;" "&amp;VLOOKUP(H265,#REF!,6,0)),,VLOOKUP(H265,#REF!,5,0)&amp;" "&amp;VLOOKUP(H265,#REF!,6,0))</f>
        <v>0</v>
      </c>
      <c r="M265" s="90">
        <f>IF(ISERROR(VLOOKUP(H265,#REF!,2,0)),,VLOOKUP(H265,#REF!,2,0))</f>
        <v>0</v>
      </c>
      <c r="N265" s="90">
        <f>IF(ISERROR(VLOOKUP(H265,#REF!,1,0)),,VLOOKUP(H265,#REF!,1,0))</f>
        <v>0</v>
      </c>
      <c r="O265" s="90" t="str">
        <f t="shared" si="149"/>
        <v>4S</v>
      </c>
      <c r="P265" s="89" t="s">
        <v>152</v>
      </c>
      <c r="Q265" s="90">
        <f>IF(ISERROR(VLOOKUP(H265,#REF!,10,0)),,VLOOKUP(H265,#REF!,10,0))</f>
        <v>0</v>
      </c>
      <c r="R265" s="90">
        <f>IF(ISERROR(VLOOKUP($H265,#REF!,12,0)),,VLOOKUP($H265,#REF!,12,0))</f>
        <v>0</v>
      </c>
      <c r="S265" s="90">
        <f>IF(ISERROR(VLOOKUP($H265,#REF!,14,0)),,VLOOKUP($H265,#REF!,14,0))</f>
        <v>0</v>
      </c>
      <c r="T265" s="90">
        <f>IF(ISERROR(VLOOKUP($H265,#REF!,16,0)),,VLOOKUP($H265,#REF!,16,0))</f>
        <v>0</v>
      </c>
      <c r="U265" s="90">
        <f>IF(ISERROR(VLOOKUP($H265,#REF!,18,0)),,VLOOKUP($H265,#REF!,18,0))</f>
        <v>0</v>
      </c>
      <c r="V265" s="90">
        <f>IF(ISERROR(VLOOKUP($H265,#REF!,20,0)),,VLOOKUP($H265,#REF!,20,0))</f>
        <v>0</v>
      </c>
      <c r="W265" s="197">
        <f t="shared" si="150"/>
        <v>0</v>
      </c>
      <c r="X265" t="e">
        <f t="shared" si="151"/>
        <v>#VALUE!</v>
      </c>
      <c r="Y265" s="241">
        <f t="shared" si="152"/>
        <v>0</v>
      </c>
    </row>
    <row r="266" spans="1:25" x14ac:dyDescent="0.3">
      <c r="A266">
        <v>11</v>
      </c>
      <c r="B266" t="str">
        <f t="shared" si="153"/>
        <v>4S</v>
      </c>
      <c r="C266" t="str">
        <f t="shared" si="148"/>
        <v>4S11</v>
      </c>
      <c r="E266" s="72" t="str">
        <f>IF(IF(ISERROR(VLOOKUP(C266,#REF!,25,0)),"A",VLOOKUP(C266,#REF!,25,0))=0,"A",IF(ISERROR(VLOOKUP(C266,#REF!,25,0)),"A",VLOOKUP(C266,#REF!,25,0)))</f>
        <v>A</v>
      </c>
      <c r="F266" s="44" t="e">
        <f>LARGE(E256:E270,A266)</f>
        <v>#VALUE!</v>
      </c>
      <c r="G266" s="44">
        <f>IF(ISERROR(VLOOKUP($C266,#REF!,2,0)),0,VLOOKUP($C266,#REF!,2,0))</f>
        <v>0</v>
      </c>
      <c r="H266" s="44">
        <f>IF(ISERROR(VLOOKUP(F266,E256:G270,3,0)),0,VLOOKUP(F266,E256:G270,3,0))</f>
        <v>0</v>
      </c>
      <c r="K266" s="44">
        <v>11</v>
      </c>
      <c r="L266" s="89">
        <f>IF(ISERROR(VLOOKUP(H266,#REF!,5,0)&amp;" "&amp;VLOOKUP(H266,#REF!,6,0)),,VLOOKUP(H266,#REF!,5,0)&amp;" "&amp;VLOOKUP(H266,#REF!,6,0))</f>
        <v>0</v>
      </c>
      <c r="M266" s="90">
        <f>IF(ISERROR(VLOOKUP(H266,#REF!,2,0)),,VLOOKUP(H266,#REF!,2,0))</f>
        <v>0</v>
      </c>
      <c r="N266" s="90">
        <f>IF(ISERROR(VLOOKUP(H266,#REF!,1,0)),,VLOOKUP(H266,#REF!,1,0))</f>
        <v>0</v>
      </c>
      <c r="O266" s="90" t="str">
        <f t="shared" si="149"/>
        <v>4S</v>
      </c>
      <c r="P266" s="89" t="s">
        <v>152</v>
      </c>
      <c r="Q266" s="90">
        <f>IF(ISERROR(VLOOKUP(H266,#REF!,10,0)),,VLOOKUP(H266,#REF!,10,0))</f>
        <v>0</v>
      </c>
      <c r="R266" s="90">
        <f>IF(ISERROR(VLOOKUP($H266,#REF!,12,0)),,VLOOKUP($H266,#REF!,12,0))</f>
        <v>0</v>
      </c>
      <c r="S266" s="90">
        <f>IF(ISERROR(VLOOKUP($H266,#REF!,14,0)),,VLOOKUP($H266,#REF!,14,0))</f>
        <v>0</v>
      </c>
      <c r="T266" s="90">
        <f>IF(ISERROR(VLOOKUP($H266,#REF!,16,0)),,VLOOKUP($H266,#REF!,16,0))</f>
        <v>0</v>
      </c>
      <c r="U266" s="90">
        <f>IF(ISERROR(VLOOKUP($H266,#REF!,18,0)),,VLOOKUP($H266,#REF!,18,0))</f>
        <v>0</v>
      </c>
      <c r="V266" s="90">
        <f>IF(ISERROR(VLOOKUP($H266,#REF!,20,0)),,VLOOKUP($H266,#REF!,20,0))</f>
        <v>0</v>
      </c>
      <c r="W266" s="197">
        <f t="shared" si="150"/>
        <v>0</v>
      </c>
      <c r="X266">
        <f t="shared" si="151"/>
        <v>0</v>
      </c>
      <c r="Y266" s="241">
        <f t="shared" si="152"/>
        <v>0</v>
      </c>
    </row>
    <row r="267" spans="1:25" x14ac:dyDescent="0.3">
      <c r="A267">
        <v>12</v>
      </c>
      <c r="B267" t="str">
        <f t="shared" si="153"/>
        <v>4S</v>
      </c>
      <c r="C267" t="str">
        <f t="shared" si="148"/>
        <v>4S12</v>
      </c>
      <c r="E267" s="72" t="str">
        <f>IF(IF(ISERROR(VLOOKUP(C267,#REF!,25,0)),"A",VLOOKUP(C267,#REF!,25,0))=0,"A",IF(ISERROR(VLOOKUP(C267,#REF!,25,0)),"A",VLOOKUP(C267,#REF!,25,0)))</f>
        <v>A</v>
      </c>
      <c r="F267" s="44" t="e">
        <f>LARGE(E256:E270,A267)</f>
        <v>#VALUE!</v>
      </c>
      <c r="G267" s="44">
        <f>IF(ISERROR(VLOOKUP($C267,#REF!,2,0)),0,VLOOKUP($C267,#REF!,2,0))</f>
        <v>0</v>
      </c>
      <c r="H267" s="44">
        <f>IF(ISERROR(VLOOKUP(F267,E256:G270,3,0)),0,VLOOKUP(F267,E256:G270,3,0))</f>
        <v>0</v>
      </c>
      <c r="K267" s="44">
        <v>12</v>
      </c>
      <c r="L267" s="89">
        <f>IF(ISERROR(VLOOKUP(H267,#REF!,5,0)&amp;" "&amp;VLOOKUP(H267,#REF!,6,0)),,VLOOKUP(H267,#REF!,5,0)&amp;" "&amp;VLOOKUP(H267,#REF!,6,0))</f>
        <v>0</v>
      </c>
      <c r="M267" s="90">
        <f>IF(ISERROR(VLOOKUP(H267,#REF!,2,0)),,VLOOKUP(H267,#REF!,2,0))</f>
        <v>0</v>
      </c>
      <c r="N267" s="90">
        <f>IF(ISERROR(VLOOKUP(H267,#REF!,1,0)),,VLOOKUP(H267,#REF!,1,0))</f>
        <v>0</v>
      </c>
      <c r="O267" s="90" t="str">
        <f t="shared" si="149"/>
        <v>4S</v>
      </c>
      <c r="P267" s="89" t="s">
        <v>152</v>
      </c>
      <c r="Q267" s="90">
        <f>IF(ISERROR(VLOOKUP(H267,#REF!,10,0)),,VLOOKUP(H267,#REF!,10,0))</f>
        <v>0</v>
      </c>
      <c r="R267" s="90">
        <f>IF(ISERROR(VLOOKUP($H267,#REF!,12,0)),,VLOOKUP($H267,#REF!,12,0))</f>
        <v>0</v>
      </c>
      <c r="S267" s="90">
        <f>IF(ISERROR(VLOOKUP($H267,#REF!,14,0)),,VLOOKUP($H267,#REF!,14,0))</f>
        <v>0</v>
      </c>
      <c r="T267" s="90">
        <f>IF(ISERROR(VLOOKUP($H267,#REF!,16,0)),,VLOOKUP($H267,#REF!,16,0))</f>
        <v>0</v>
      </c>
      <c r="U267" s="90">
        <f>IF(ISERROR(VLOOKUP($H267,#REF!,18,0)),,VLOOKUP($H267,#REF!,18,0))</f>
        <v>0</v>
      </c>
      <c r="V267" s="90">
        <f>IF(ISERROR(VLOOKUP($H267,#REF!,20,0)),,VLOOKUP($H267,#REF!,20,0))</f>
        <v>0</v>
      </c>
      <c r="W267" s="197">
        <f t="shared" si="150"/>
        <v>0</v>
      </c>
      <c r="X267">
        <f t="shared" si="151"/>
        <v>0</v>
      </c>
      <c r="Y267" s="241">
        <f t="shared" si="152"/>
        <v>0</v>
      </c>
    </row>
    <row r="268" spans="1:25" x14ac:dyDescent="0.3">
      <c r="A268">
        <v>13</v>
      </c>
      <c r="B268" t="str">
        <f t="shared" si="153"/>
        <v>4S</v>
      </c>
      <c r="C268" t="str">
        <f t="shared" si="148"/>
        <v>4S13</v>
      </c>
      <c r="E268" s="72" t="str">
        <f>IF(IF(ISERROR(VLOOKUP(C268,#REF!,25,0)),"A",VLOOKUP(C268,#REF!,25,0))=0,"A",IF(ISERROR(VLOOKUP(C268,#REF!,25,0)),"A",VLOOKUP(C268,#REF!,25,0)))</f>
        <v>A</v>
      </c>
      <c r="F268" s="44" t="e">
        <f>LARGE(E256:E270,A268)</f>
        <v>#VALUE!</v>
      </c>
      <c r="G268" s="44">
        <f>IF(ISERROR(VLOOKUP($C268,#REF!,2,0)),0,VLOOKUP($C268,#REF!,2,0))</f>
        <v>0</v>
      </c>
      <c r="H268" s="44">
        <f>IF(ISERROR(VLOOKUP(F268,E256:G270,3,0)),0,VLOOKUP(F268,E256:G270,3,0))</f>
        <v>0</v>
      </c>
      <c r="K268" s="44">
        <v>13</v>
      </c>
      <c r="L268" s="89">
        <f>IF(ISERROR(VLOOKUP(H268,#REF!,5,0)&amp;" "&amp;VLOOKUP(H268,#REF!,6,0)),,VLOOKUP(H268,#REF!,5,0)&amp;" "&amp;VLOOKUP(H268,#REF!,6,0))</f>
        <v>0</v>
      </c>
      <c r="M268" s="90">
        <f>IF(ISERROR(VLOOKUP(H268,#REF!,2,0)),,VLOOKUP(H268,#REF!,2,0))</f>
        <v>0</v>
      </c>
      <c r="N268" s="90">
        <f>IF(ISERROR(VLOOKUP(H268,#REF!,1,0)),,VLOOKUP(H268,#REF!,1,0))</f>
        <v>0</v>
      </c>
      <c r="O268" s="90" t="str">
        <f t="shared" si="149"/>
        <v>4S</v>
      </c>
      <c r="P268" s="89" t="s">
        <v>152</v>
      </c>
      <c r="Q268" s="90">
        <f>IF(ISERROR(VLOOKUP(H268,#REF!,10,0)),,VLOOKUP(H268,#REF!,10,0))</f>
        <v>0</v>
      </c>
      <c r="R268" s="90">
        <f>IF(ISERROR(VLOOKUP($H268,#REF!,12,0)),,VLOOKUP($H268,#REF!,12,0))</f>
        <v>0</v>
      </c>
      <c r="S268" s="90">
        <f>IF(ISERROR(VLOOKUP($H268,#REF!,14,0)),,VLOOKUP($H268,#REF!,14,0))</f>
        <v>0</v>
      </c>
      <c r="T268" s="90">
        <f>IF(ISERROR(VLOOKUP($H268,#REF!,16,0)),,VLOOKUP($H268,#REF!,16,0))</f>
        <v>0</v>
      </c>
      <c r="U268" s="90">
        <f>IF(ISERROR(VLOOKUP($H268,#REF!,18,0)),,VLOOKUP($H268,#REF!,18,0))</f>
        <v>0</v>
      </c>
      <c r="V268" s="90">
        <f>IF(ISERROR(VLOOKUP($H268,#REF!,20,0)),,VLOOKUP($H268,#REF!,20,0))</f>
        <v>0</v>
      </c>
      <c r="W268" s="197">
        <f t="shared" si="150"/>
        <v>0</v>
      </c>
      <c r="X268">
        <f t="shared" si="151"/>
        <v>0</v>
      </c>
      <c r="Y268" s="241">
        <f t="shared" si="152"/>
        <v>0</v>
      </c>
    </row>
    <row r="269" spans="1:25" x14ac:dyDescent="0.3">
      <c r="A269">
        <v>14</v>
      </c>
      <c r="B269" t="str">
        <f t="shared" si="153"/>
        <v>4S</v>
      </c>
      <c r="C269" t="str">
        <f t="shared" si="148"/>
        <v>4S14</v>
      </c>
      <c r="E269" s="72" t="str">
        <f>IF(IF(ISERROR(VLOOKUP(C269,#REF!,25,0)),"A",VLOOKUP(C269,#REF!,25,0))=0,"A",IF(ISERROR(VLOOKUP(C269,#REF!,25,0)),"A",VLOOKUP(C269,#REF!,25,0)))</f>
        <v>A</v>
      </c>
      <c r="F269" s="44" t="e">
        <f>LARGE(E256:E270,A269)</f>
        <v>#VALUE!</v>
      </c>
      <c r="G269" s="44">
        <f>IF(ISERROR(VLOOKUP($C269,#REF!,2,0)),0,VLOOKUP($C269,#REF!,2,0))</f>
        <v>0</v>
      </c>
      <c r="H269" s="44">
        <f>IF(ISERROR(VLOOKUP(F269,E256:G270,3,0)),0,VLOOKUP(F269,E256:G270,3,0))</f>
        <v>0</v>
      </c>
      <c r="K269" s="44">
        <v>14</v>
      </c>
      <c r="L269" s="89">
        <f>IF(ISERROR(VLOOKUP(H269,#REF!,5,0)&amp;" "&amp;VLOOKUP(H269,#REF!,6,0)),,VLOOKUP(H269,#REF!,5,0)&amp;" "&amp;VLOOKUP(H269,#REF!,6,0))</f>
        <v>0</v>
      </c>
      <c r="M269" s="90">
        <f>IF(ISERROR(VLOOKUP(H269,#REF!,2,0)),,VLOOKUP(H269,#REF!,2,0))</f>
        <v>0</v>
      </c>
      <c r="N269" s="90">
        <f>IF(ISERROR(VLOOKUP(H269,#REF!,1,0)),,VLOOKUP(H269,#REF!,1,0))</f>
        <v>0</v>
      </c>
      <c r="O269" s="90" t="str">
        <f t="shared" si="149"/>
        <v>4S</v>
      </c>
      <c r="P269" s="89" t="s">
        <v>152</v>
      </c>
      <c r="Q269" s="90">
        <f>IF(ISERROR(VLOOKUP(H269,#REF!,10,0)),,VLOOKUP(H269,#REF!,10,0))</f>
        <v>0</v>
      </c>
      <c r="R269" s="90">
        <f>IF(ISERROR(VLOOKUP($H269,#REF!,12,0)),,VLOOKUP($H269,#REF!,12,0))</f>
        <v>0</v>
      </c>
      <c r="S269" s="90">
        <f>IF(ISERROR(VLOOKUP($H269,#REF!,14,0)),,VLOOKUP($H269,#REF!,14,0))</f>
        <v>0</v>
      </c>
      <c r="T269" s="90">
        <f>IF(ISERROR(VLOOKUP($H269,#REF!,16,0)),,VLOOKUP($H269,#REF!,16,0))</f>
        <v>0</v>
      </c>
      <c r="U269" s="90">
        <f>IF(ISERROR(VLOOKUP($H269,#REF!,18,0)),,VLOOKUP($H269,#REF!,18,0))</f>
        <v>0</v>
      </c>
      <c r="V269" s="90">
        <f>IF(ISERROR(VLOOKUP($H269,#REF!,20,0)),,VLOOKUP($H269,#REF!,20,0))</f>
        <v>0</v>
      </c>
      <c r="W269" s="197">
        <f t="shared" si="150"/>
        <v>0</v>
      </c>
      <c r="X269">
        <f t="shared" si="151"/>
        <v>0</v>
      </c>
      <c r="Y269" s="241">
        <f t="shared" si="152"/>
        <v>0</v>
      </c>
    </row>
    <row r="270" spans="1:25" ht="15" thickBot="1" x14ac:dyDescent="0.35">
      <c r="A270">
        <v>15</v>
      </c>
      <c r="B270" t="str">
        <f t="shared" si="153"/>
        <v>4S</v>
      </c>
      <c r="C270" t="str">
        <f t="shared" si="148"/>
        <v>4S15</v>
      </c>
      <c r="E270" s="72" t="str">
        <f>IF(IF(ISERROR(VLOOKUP(C270,#REF!,25,0)),"A",VLOOKUP(C270,#REF!,25,0))=0,"A",IF(ISERROR(VLOOKUP(C270,#REF!,25,0)),"A",VLOOKUP(C270,#REF!,25,0)))</f>
        <v>A</v>
      </c>
      <c r="F270" s="44" t="e">
        <f>LARGE(E256:E270,A270)</f>
        <v>#VALUE!</v>
      </c>
      <c r="G270" s="44">
        <f>IF(ISERROR(VLOOKUP($C270,#REF!,2,0)),0,VLOOKUP($C270,#REF!,2,0))</f>
        <v>0</v>
      </c>
      <c r="H270" s="44">
        <f>IF(ISERROR(VLOOKUP(F270,E256:G270,3,0)),0,VLOOKUP(F270,E256:G270,3,0))</f>
        <v>0</v>
      </c>
      <c r="K270" s="44">
        <v>15</v>
      </c>
      <c r="L270" s="89">
        <f>IF(ISERROR(VLOOKUP(H270,#REF!,5,0)&amp;" "&amp;VLOOKUP(H270,#REF!,6,0)),,VLOOKUP(H270,#REF!,5,0)&amp;" "&amp;VLOOKUP(H270,#REF!,6,0))</f>
        <v>0</v>
      </c>
      <c r="M270" s="90">
        <f>IF(ISERROR(VLOOKUP(H270,#REF!,2,0)),,VLOOKUP(H270,#REF!,2,0))</f>
        <v>0</v>
      </c>
      <c r="N270" s="90">
        <f>IF(ISERROR(VLOOKUP(H270,#REF!,1,0)),,VLOOKUP(H270,#REF!,1,0))</f>
        <v>0</v>
      </c>
      <c r="O270" s="90" t="str">
        <f t="shared" si="149"/>
        <v>4S</v>
      </c>
      <c r="P270" s="89" t="s">
        <v>152</v>
      </c>
      <c r="Q270" s="90">
        <f>IF(ISERROR(VLOOKUP(H270,#REF!,10,0)),,VLOOKUP(H270,#REF!,10,0))</f>
        <v>0</v>
      </c>
      <c r="R270" s="90">
        <f>IF(ISERROR(VLOOKUP($H270,#REF!,12,0)),,VLOOKUP($H270,#REF!,12,0))</f>
        <v>0</v>
      </c>
      <c r="S270" s="90">
        <f>IF(ISERROR(VLOOKUP($H270,#REF!,14,0)),,VLOOKUP($H270,#REF!,14,0))</f>
        <v>0</v>
      </c>
      <c r="T270" s="90">
        <f>IF(ISERROR(VLOOKUP($H270,#REF!,16,0)),,VLOOKUP($H270,#REF!,16,0))</f>
        <v>0</v>
      </c>
      <c r="U270" s="90">
        <f>IF(ISERROR(VLOOKUP($H270,#REF!,18,0)),,VLOOKUP($H270,#REF!,18,0))</f>
        <v>0</v>
      </c>
      <c r="V270" s="90">
        <f>IF(ISERROR(VLOOKUP($H270,#REF!,20,0)),,VLOOKUP($H270,#REF!,20,0))</f>
        <v>0</v>
      </c>
      <c r="W270" s="197">
        <f t="shared" si="150"/>
        <v>0</v>
      </c>
      <c r="X270">
        <f t="shared" si="151"/>
        <v>0</v>
      </c>
      <c r="Y270" s="241">
        <f t="shared" si="152"/>
        <v>0</v>
      </c>
    </row>
    <row r="271" spans="1:25" ht="29.4" thickBot="1" x14ac:dyDescent="0.35">
      <c r="E271" s="102" t="s">
        <v>126</v>
      </c>
      <c r="F271" s="137" t="s">
        <v>167</v>
      </c>
      <c r="G271" s="102" t="s">
        <v>33</v>
      </c>
      <c r="H271" s="137" t="s">
        <v>166</v>
      </c>
      <c r="K271" s="50" t="s">
        <v>137</v>
      </c>
      <c r="L271" s="51" t="s">
        <v>138</v>
      </c>
      <c r="M271" s="52" t="s">
        <v>139</v>
      </c>
      <c r="N271" s="52" t="s">
        <v>140</v>
      </c>
      <c r="O271" s="52" t="s">
        <v>35</v>
      </c>
      <c r="P271" s="53" t="s">
        <v>141</v>
      </c>
      <c r="Q271" s="55">
        <v>1</v>
      </c>
      <c r="R271" s="55">
        <v>2</v>
      </c>
      <c r="S271" s="55">
        <v>3</v>
      </c>
      <c r="T271" s="55">
        <v>4</v>
      </c>
      <c r="U271" s="55">
        <v>5</v>
      </c>
      <c r="V271" s="93">
        <v>6</v>
      </c>
      <c r="W271" s="197"/>
    </row>
    <row r="272" spans="1:25" x14ac:dyDescent="0.3">
      <c r="A272">
        <v>1</v>
      </c>
      <c r="B272" t="s">
        <v>20</v>
      </c>
      <c r="C272" t="str">
        <f t="shared" ref="C272:C286" si="154">B272&amp;A272</f>
        <v>4EX1</v>
      </c>
      <c r="E272" s="72" t="e">
        <f>IF(IF(ISERROR(VLOOKUP(C272,#REF!,25,0)),"A",VLOOKUP(C272,#REF!,25,0))=0,"A",IF(ISERROR(VLOOKUP(C272,#REF!,25,0)),"A",VLOOKUP(C272,#REF!,25,0))+D272)</f>
        <v>#VALUE!</v>
      </c>
      <c r="F272" s="44" t="e">
        <f>LARGE($E$272:$E$304,A272)</f>
        <v>#VALUE!</v>
      </c>
      <c r="G272" s="44">
        <f>IF(ISERROR(VLOOKUP($C272,#REF!,2,0)),0,VLOOKUP($C272,#REF!,2,0))</f>
        <v>0</v>
      </c>
      <c r="H272" s="44">
        <f t="shared" ref="H272:H304" si="155">IF(ISERROR(VLOOKUP(F272,$E$272:$G$304,3,0)),0,VLOOKUP(F272,$E$272:$G$304,3,0))</f>
        <v>0</v>
      </c>
      <c r="K272" s="44">
        <v>1</v>
      </c>
      <c r="L272" s="89">
        <f>IF(ISERROR(VLOOKUP(H272,#REF!,5,0)&amp;" "&amp;VLOOKUP(H272,#REF!,6,0)),,VLOOKUP(H272,#REF!,5,0)&amp;" "&amp;VLOOKUP(H272,#REF!,6,0))</f>
        <v>0</v>
      </c>
      <c r="M272" s="90">
        <f>IF(ISERROR(VLOOKUP(H272,#REF!,2,0)),,VLOOKUP(H272,#REF!,2,0))</f>
        <v>0</v>
      </c>
      <c r="N272" s="90">
        <f>IF(ISERROR(VLOOKUP(H272,#REF!,1,0)),,VLOOKUP(H272,#REF!,1,0))</f>
        <v>0</v>
      </c>
      <c r="O272" s="90" t="str">
        <f>B272</f>
        <v>4EX</v>
      </c>
      <c r="P272" s="89" t="s">
        <v>152</v>
      </c>
      <c r="Q272" s="90">
        <f>IF(ISERROR(VLOOKUP(H272,#REF!,10,0)),,VLOOKUP(H272,#REF!,10,0))</f>
        <v>0</v>
      </c>
      <c r="R272" s="90">
        <f>IF(ISERROR(VLOOKUP($H272,#REF!,12,0)),,VLOOKUP($H272,#REF!,12,0))</f>
        <v>0</v>
      </c>
      <c r="S272" s="90">
        <f>IF(ISERROR(VLOOKUP($H272,#REF!,14,0)),,VLOOKUP($H272,#REF!,14,0))</f>
        <v>0</v>
      </c>
      <c r="T272" s="90">
        <f>IF(ISERROR(VLOOKUP($H272,#REF!,16,0)),,VLOOKUP($H272,#REF!,16,0))</f>
        <v>0</v>
      </c>
      <c r="U272" s="90">
        <f>IF(ISERROR(VLOOKUP($H272,#REF!,18,0)),,VLOOKUP($H272,#REF!,18,0))</f>
        <v>0</v>
      </c>
      <c r="V272" s="90">
        <f>IF(ISERROR(VLOOKUP($H272,#REF!,20,0)),,VLOOKUP($H272,#REF!,20,0))</f>
        <v>0</v>
      </c>
      <c r="W272" s="197">
        <f t="shared" ref="W272:W296" si="156">SUBTOTAL(9,Q272:V272)</f>
        <v>0</v>
      </c>
      <c r="X272" t="e">
        <f t="shared" ref="X272:X296" si="157">IF(E272="A",0,COUNTIF($E$272:$E$288,E272))</f>
        <v>#VALUE!</v>
      </c>
      <c r="Y272">
        <f t="shared" ref="Y272:Y296" si="158">IF(H272=0,0,COUNTIF(H$272:H$296,H272))</f>
        <v>0</v>
      </c>
    </row>
    <row r="273" spans="1:25" x14ac:dyDescent="0.3">
      <c r="A273">
        <v>2</v>
      </c>
      <c r="B273" t="str">
        <f>B272</f>
        <v>4EX</v>
      </c>
      <c r="C273" t="str">
        <f t="shared" si="154"/>
        <v>4EX2</v>
      </c>
      <c r="E273" s="72" t="e">
        <f>IF(IF(ISERROR(VLOOKUP(C273,#REF!,25,0)),"A",VLOOKUP(C273,#REF!,25,0))=0,"A",IF(ISERROR(VLOOKUP(C273,#REF!,25,0)),"A",VLOOKUP(C273,#REF!,25,0))+D273)</f>
        <v>#VALUE!</v>
      </c>
      <c r="F273" s="249" t="e">
        <f t="shared" ref="F273:F304" si="159">LARGE($E$272:$E$304,A273)</f>
        <v>#VALUE!</v>
      </c>
      <c r="G273" s="44">
        <f>IF(ISERROR(VLOOKUP($C273,#REF!,2,0)),0,VLOOKUP($C273,#REF!,2,0))</f>
        <v>0</v>
      </c>
      <c r="H273" s="249">
        <f t="shared" si="155"/>
        <v>0</v>
      </c>
      <c r="K273" s="44">
        <v>2</v>
      </c>
      <c r="L273" s="89">
        <f>IF(ISERROR(VLOOKUP(H273,#REF!,5,0)&amp;" "&amp;VLOOKUP(H273,#REF!,6,0)),,VLOOKUP(H273,#REF!,5,0)&amp;" "&amp;VLOOKUP(H273,#REF!,6,0))</f>
        <v>0</v>
      </c>
      <c r="M273" s="90">
        <f>IF(ISERROR(VLOOKUP(H273,#REF!,2,0)),,VLOOKUP(H273,#REF!,2,0))</f>
        <v>0</v>
      </c>
      <c r="N273" s="90">
        <f>IF(ISERROR(VLOOKUP(H273,#REF!,1,0)),,VLOOKUP(H273,#REF!,1,0))</f>
        <v>0</v>
      </c>
      <c r="O273" s="90" t="str">
        <f t="shared" ref="O273:O275" si="160">B273</f>
        <v>4EX</v>
      </c>
      <c r="P273" s="89" t="s">
        <v>152</v>
      </c>
      <c r="Q273" s="90">
        <f>IF(ISERROR(VLOOKUP(H273,#REF!,10,0)),,VLOOKUP(H273,#REF!,10,0))</f>
        <v>0</v>
      </c>
      <c r="R273" s="90">
        <f>IF(ISERROR(VLOOKUP($H273,#REF!,12,0)),,VLOOKUP($H273,#REF!,12,0))</f>
        <v>0</v>
      </c>
      <c r="S273" s="90">
        <f>IF(ISERROR(VLOOKUP($H273,#REF!,14,0)),,VLOOKUP($H273,#REF!,14,0))</f>
        <v>0</v>
      </c>
      <c r="T273" s="90">
        <f>IF(ISERROR(VLOOKUP($H273,#REF!,16,0)),,VLOOKUP($H273,#REF!,16,0))</f>
        <v>0</v>
      </c>
      <c r="U273" s="90">
        <f>IF(ISERROR(VLOOKUP($H273,#REF!,18,0)),,VLOOKUP($H273,#REF!,18,0))</f>
        <v>0</v>
      </c>
      <c r="V273" s="90">
        <f>IF(ISERROR(VLOOKUP($H273,#REF!,20,0)),,VLOOKUP($H273,#REF!,20,0))</f>
        <v>0</v>
      </c>
      <c r="W273" s="197">
        <f t="shared" si="156"/>
        <v>0</v>
      </c>
      <c r="X273" t="e">
        <f t="shared" si="157"/>
        <v>#VALUE!</v>
      </c>
      <c r="Y273">
        <f t="shared" si="158"/>
        <v>0</v>
      </c>
    </row>
    <row r="274" spans="1:25" x14ac:dyDescent="0.3">
      <c r="A274">
        <v>3</v>
      </c>
      <c r="B274" t="str">
        <f t="shared" ref="B274:B286" si="161">B273</f>
        <v>4EX</v>
      </c>
      <c r="C274" t="str">
        <f t="shared" si="154"/>
        <v>4EX3</v>
      </c>
      <c r="E274" s="72" t="e">
        <f>IF(IF(ISERROR(VLOOKUP(C274,#REF!,25,0)),"A",VLOOKUP(C274,#REF!,25,0))=0,"A",IF(ISERROR(VLOOKUP(C274,#REF!,25,0)),"A",VLOOKUP(C274,#REF!,25,0))+D274)</f>
        <v>#VALUE!</v>
      </c>
      <c r="F274" s="249" t="e">
        <f t="shared" si="159"/>
        <v>#VALUE!</v>
      </c>
      <c r="G274" s="44">
        <f>IF(ISERROR(VLOOKUP($C274,#REF!,2,0)),0,VLOOKUP($C274,#REF!,2,0))</f>
        <v>0</v>
      </c>
      <c r="H274" s="249">
        <f t="shared" si="155"/>
        <v>0</v>
      </c>
      <c r="K274" s="44">
        <v>3</v>
      </c>
      <c r="L274" s="89">
        <f>IF(ISERROR(VLOOKUP(H274,#REF!,5,0)&amp;" "&amp;VLOOKUP(H274,#REF!,6,0)),,VLOOKUP(H274,#REF!,5,0)&amp;" "&amp;VLOOKUP(H274,#REF!,6,0))</f>
        <v>0</v>
      </c>
      <c r="M274" s="90">
        <f>IF(ISERROR(VLOOKUP(H274,#REF!,2,0)),,VLOOKUP(H274,#REF!,2,0))</f>
        <v>0</v>
      </c>
      <c r="N274" s="90">
        <f>IF(ISERROR(VLOOKUP(H274,#REF!,1,0)),,VLOOKUP(H274,#REF!,1,0))</f>
        <v>0</v>
      </c>
      <c r="O274" s="90" t="str">
        <f t="shared" si="160"/>
        <v>4EX</v>
      </c>
      <c r="P274" s="89" t="s">
        <v>152</v>
      </c>
      <c r="Q274" s="90">
        <f>IF(ISERROR(VLOOKUP(H274,#REF!,10,0)),,VLOOKUP(H274,#REF!,10,0))</f>
        <v>0</v>
      </c>
      <c r="R274" s="90">
        <f>IF(ISERROR(VLOOKUP($H274,#REF!,12,0)),,VLOOKUP($H274,#REF!,12,0))</f>
        <v>0</v>
      </c>
      <c r="S274" s="90">
        <f>IF(ISERROR(VLOOKUP($H274,#REF!,14,0)),,VLOOKUP($H274,#REF!,14,0))</f>
        <v>0</v>
      </c>
      <c r="T274" s="90">
        <f>IF(ISERROR(VLOOKUP($H274,#REF!,16,0)),,VLOOKUP($H274,#REF!,16,0))</f>
        <v>0</v>
      </c>
      <c r="U274" s="90">
        <f>IF(ISERROR(VLOOKUP($H274,#REF!,18,0)),,VLOOKUP($H274,#REF!,18,0))</f>
        <v>0</v>
      </c>
      <c r="V274" s="90">
        <f>IF(ISERROR(VLOOKUP($H274,#REF!,20,0)),,VLOOKUP($H274,#REF!,20,0))</f>
        <v>0</v>
      </c>
      <c r="W274" s="197">
        <f t="shared" si="156"/>
        <v>0</v>
      </c>
      <c r="X274" t="e">
        <f t="shared" si="157"/>
        <v>#VALUE!</v>
      </c>
      <c r="Y274">
        <f t="shared" si="158"/>
        <v>0</v>
      </c>
    </row>
    <row r="275" spans="1:25" x14ac:dyDescent="0.3">
      <c r="A275">
        <v>4</v>
      </c>
      <c r="B275" t="str">
        <f t="shared" si="161"/>
        <v>4EX</v>
      </c>
      <c r="C275" t="str">
        <f t="shared" si="154"/>
        <v>4EX4</v>
      </c>
      <c r="E275" s="72" t="e">
        <f>IF(IF(ISERROR(VLOOKUP(C275,#REF!,25,0)),"A",VLOOKUP(C275,#REF!,25,0))=0,"A",IF(ISERROR(VLOOKUP(C275,#REF!,25,0)),"A",VLOOKUP(C275,#REF!,25,0))+D275)</f>
        <v>#VALUE!</v>
      </c>
      <c r="F275" s="249" t="e">
        <f t="shared" si="159"/>
        <v>#VALUE!</v>
      </c>
      <c r="G275" s="44">
        <f>IF(ISERROR(VLOOKUP($C275,#REF!,2,0)),0,VLOOKUP($C275,#REF!,2,0))</f>
        <v>0</v>
      </c>
      <c r="H275" s="249">
        <f t="shared" si="155"/>
        <v>0</v>
      </c>
      <c r="K275" s="44">
        <v>4</v>
      </c>
      <c r="L275" s="89">
        <f>IF(ISERROR(VLOOKUP(H275,#REF!,5,0)&amp;" "&amp;VLOOKUP(H275,#REF!,6,0)),,VLOOKUP(H275,#REF!,5,0)&amp;" "&amp;VLOOKUP(H275,#REF!,6,0))</f>
        <v>0</v>
      </c>
      <c r="M275" s="90">
        <f>IF(ISERROR(VLOOKUP(H275,#REF!,2,0)),,VLOOKUP(H275,#REF!,2,0))</f>
        <v>0</v>
      </c>
      <c r="N275" s="90">
        <f>IF(ISERROR(VLOOKUP(H275,#REF!,1,0)),,VLOOKUP(H275,#REF!,1,0))</f>
        <v>0</v>
      </c>
      <c r="O275" s="90" t="str">
        <f t="shared" si="160"/>
        <v>4EX</v>
      </c>
      <c r="P275" s="89" t="s">
        <v>152</v>
      </c>
      <c r="Q275" s="90">
        <f>IF(ISERROR(VLOOKUP(H275,#REF!,10,0)),,VLOOKUP(H275,#REF!,10,0))</f>
        <v>0</v>
      </c>
      <c r="R275" s="90">
        <f>IF(ISERROR(VLOOKUP($H275,#REF!,12,0)),,VLOOKUP($H275,#REF!,12,0))</f>
        <v>0</v>
      </c>
      <c r="S275" s="90">
        <f>IF(ISERROR(VLOOKUP($H275,#REF!,14,0)),,VLOOKUP($H275,#REF!,14,0))</f>
        <v>0</v>
      </c>
      <c r="T275" s="90">
        <f>IF(ISERROR(VLOOKUP($H275,#REF!,16,0)),,VLOOKUP($H275,#REF!,16,0))</f>
        <v>0</v>
      </c>
      <c r="U275" s="90">
        <f>IF(ISERROR(VLOOKUP($H275,#REF!,18,0)),,VLOOKUP($H275,#REF!,18,0))</f>
        <v>0</v>
      </c>
      <c r="V275" s="90">
        <f>IF(ISERROR(VLOOKUP($H275,#REF!,20,0)),,VLOOKUP($H275,#REF!,20,0))</f>
        <v>0</v>
      </c>
      <c r="W275" s="197">
        <f t="shared" si="156"/>
        <v>0</v>
      </c>
      <c r="X275" t="e">
        <f t="shared" si="157"/>
        <v>#VALUE!</v>
      </c>
      <c r="Y275">
        <f t="shared" si="158"/>
        <v>0</v>
      </c>
    </row>
    <row r="276" spans="1:25" x14ac:dyDescent="0.3">
      <c r="A276">
        <v>5</v>
      </c>
      <c r="B276" t="str">
        <f t="shared" si="161"/>
        <v>4EX</v>
      </c>
      <c r="C276" t="str">
        <f t="shared" si="154"/>
        <v>4EX5</v>
      </c>
      <c r="D276">
        <v>0.01</v>
      </c>
      <c r="E276" s="72" t="e">
        <f>IF(IF(ISERROR(VLOOKUP(C276,#REF!,25,0)),"A",VLOOKUP(C276,#REF!,25,0))=0,"A",IF(ISERROR(VLOOKUP(C276,#REF!,25,0)),"A",VLOOKUP(C276,#REF!,25,0))+D276)</f>
        <v>#VALUE!</v>
      </c>
      <c r="F276" s="249" t="e">
        <f t="shared" si="159"/>
        <v>#VALUE!</v>
      </c>
      <c r="G276" s="44">
        <f>IF(ISERROR(VLOOKUP($C276,#REF!,2,0)),0,VLOOKUP($C276,#REF!,2,0))</f>
        <v>0</v>
      </c>
      <c r="H276" s="249">
        <f t="shared" si="155"/>
        <v>0</v>
      </c>
      <c r="K276" s="249">
        <v>5</v>
      </c>
      <c r="L276" s="89">
        <f>IF(ISERROR(VLOOKUP(H276,#REF!,5,0)&amp;" "&amp;VLOOKUP(H276,#REF!,6,0)),,VLOOKUP(H276,#REF!,5,0)&amp;" "&amp;VLOOKUP(H276,#REF!,6,0))</f>
        <v>0</v>
      </c>
      <c r="M276" s="90">
        <f>IF(ISERROR(VLOOKUP(H276,#REF!,2,0)),,VLOOKUP(H276,#REF!,2,0))</f>
        <v>0</v>
      </c>
      <c r="N276" s="90">
        <f>IF(ISERROR(VLOOKUP(H276,#REF!,1,0)),,VLOOKUP(H276,#REF!,1,0))</f>
        <v>0</v>
      </c>
      <c r="O276" s="90" t="str">
        <f t="shared" ref="O276:O304" si="162">B276</f>
        <v>4EX</v>
      </c>
      <c r="P276" s="89" t="s">
        <v>152</v>
      </c>
      <c r="Q276" s="90">
        <f>IF(ISERROR(VLOOKUP(H276,#REF!,10,0)),,VLOOKUP(H276,#REF!,10,0))</f>
        <v>0</v>
      </c>
      <c r="R276" s="90">
        <f>IF(ISERROR(VLOOKUP($H276,#REF!,12,0)),,VLOOKUP($H276,#REF!,12,0))</f>
        <v>0</v>
      </c>
      <c r="S276" s="90">
        <f>IF(ISERROR(VLOOKUP($H276,#REF!,14,0)),,VLOOKUP($H276,#REF!,14,0))</f>
        <v>0</v>
      </c>
      <c r="T276" s="90">
        <f>IF(ISERROR(VLOOKUP($H276,#REF!,16,0)),,VLOOKUP($H276,#REF!,16,0))</f>
        <v>0</v>
      </c>
      <c r="U276" s="90">
        <f>IF(ISERROR(VLOOKUP($H276,#REF!,18,0)),,VLOOKUP($H276,#REF!,18,0))</f>
        <v>0</v>
      </c>
      <c r="V276" s="90">
        <f>IF(ISERROR(VLOOKUP($H276,#REF!,20,0)),,VLOOKUP($H276,#REF!,20,0))</f>
        <v>0</v>
      </c>
      <c r="W276" s="197">
        <f t="shared" si="156"/>
        <v>0</v>
      </c>
      <c r="X276" t="e">
        <f t="shared" si="157"/>
        <v>#VALUE!</v>
      </c>
      <c r="Y276">
        <f t="shared" si="158"/>
        <v>0</v>
      </c>
    </row>
    <row r="277" spans="1:25" x14ac:dyDescent="0.3">
      <c r="A277">
        <v>6</v>
      </c>
      <c r="B277" t="str">
        <f t="shared" si="161"/>
        <v>4EX</v>
      </c>
      <c r="C277" t="str">
        <f t="shared" si="154"/>
        <v>4EX6</v>
      </c>
      <c r="E277" s="72" t="e">
        <f>IF(IF(ISERROR(VLOOKUP(C277,#REF!,25,0)),"A",VLOOKUP(C277,#REF!,25,0))=0,"A",IF(ISERROR(VLOOKUP(C277,#REF!,25,0)),"A",VLOOKUP(C277,#REF!,25,0))+D277)</f>
        <v>#VALUE!</v>
      </c>
      <c r="F277" s="249" t="e">
        <f t="shared" si="159"/>
        <v>#VALUE!</v>
      </c>
      <c r="G277" s="44">
        <f>IF(ISERROR(VLOOKUP($C277,#REF!,2,0)),0,VLOOKUP($C277,#REF!,2,0))</f>
        <v>0</v>
      </c>
      <c r="H277" s="249">
        <f t="shared" si="155"/>
        <v>0</v>
      </c>
      <c r="K277" s="249">
        <v>6</v>
      </c>
      <c r="L277" s="89">
        <f>IF(ISERROR(VLOOKUP(H277,#REF!,5,0)&amp;" "&amp;VLOOKUP(H277,#REF!,6,0)),,VLOOKUP(H277,#REF!,5,0)&amp;" "&amp;VLOOKUP(H277,#REF!,6,0))</f>
        <v>0</v>
      </c>
      <c r="M277" s="90">
        <f>IF(ISERROR(VLOOKUP(H277,#REF!,2,0)),,VLOOKUP(H277,#REF!,2,0))</f>
        <v>0</v>
      </c>
      <c r="N277" s="90">
        <f>IF(ISERROR(VLOOKUP(H277,#REF!,1,0)),,VLOOKUP(H277,#REF!,1,0))</f>
        <v>0</v>
      </c>
      <c r="O277" s="90" t="str">
        <f t="shared" si="162"/>
        <v>4EX</v>
      </c>
      <c r="P277" s="89" t="s">
        <v>152</v>
      </c>
      <c r="Q277" s="90">
        <f>IF(ISERROR(VLOOKUP(H277,#REF!,10,0)),,VLOOKUP(H277,#REF!,10,0))</f>
        <v>0</v>
      </c>
      <c r="R277" s="90">
        <f>IF(ISERROR(VLOOKUP($H277,#REF!,12,0)),,VLOOKUP($H277,#REF!,12,0))</f>
        <v>0</v>
      </c>
      <c r="S277" s="90">
        <f>IF(ISERROR(VLOOKUP($H277,#REF!,14,0)),,VLOOKUP($H277,#REF!,14,0))</f>
        <v>0</v>
      </c>
      <c r="T277" s="90">
        <f>IF(ISERROR(VLOOKUP($H277,#REF!,16,0)),,VLOOKUP($H277,#REF!,16,0))</f>
        <v>0</v>
      </c>
      <c r="U277" s="90">
        <f>IF(ISERROR(VLOOKUP($H277,#REF!,18,0)),,VLOOKUP($H277,#REF!,18,0))</f>
        <v>0</v>
      </c>
      <c r="V277" s="90">
        <f>IF(ISERROR(VLOOKUP($H277,#REF!,20,0)),,VLOOKUP($H277,#REF!,20,0))</f>
        <v>0</v>
      </c>
      <c r="W277" s="197">
        <f t="shared" si="156"/>
        <v>0</v>
      </c>
      <c r="X277" t="e">
        <f t="shared" si="157"/>
        <v>#VALUE!</v>
      </c>
      <c r="Y277">
        <f t="shared" si="158"/>
        <v>0</v>
      </c>
    </row>
    <row r="278" spans="1:25" x14ac:dyDescent="0.3">
      <c r="A278">
        <v>7</v>
      </c>
      <c r="B278" t="str">
        <f t="shared" si="161"/>
        <v>4EX</v>
      </c>
      <c r="C278" t="str">
        <f t="shared" si="154"/>
        <v>4EX7</v>
      </c>
      <c r="E278" s="72" t="e">
        <f>IF(IF(ISERROR(VLOOKUP(C278,#REF!,25,0)),"A",VLOOKUP(C278,#REF!,25,0))=0,"A",IF(ISERROR(VLOOKUP(C278,#REF!,25,0)),"A",VLOOKUP(C278,#REF!,25,0))+D278)</f>
        <v>#VALUE!</v>
      </c>
      <c r="F278" s="249" t="e">
        <f t="shared" si="159"/>
        <v>#VALUE!</v>
      </c>
      <c r="G278" s="44">
        <f>IF(ISERROR(VLOOKUP($C278,#REF!,2,0)),0,VLOOKUP($C278,#REF!,2,0))</f>
        <v>0</v>
      </c>
      <c r="H278" s="249">
        <f t="shared" si="155"/>
        <v>0</v>
      </c>
      <c r="K278" s="249">
        <v>7</v>
      </c>
      <c r="L278" s="89">
        <f>IF(ISERROR(VLOOKUP(H278,#REF!,5,0)&amp;" "&amp;VLOOKUP(H278,#REF!,6,0)),,VLOOKUP(H278,#REF!,5,0)&amp;" "&amp;VLOOKUP(H278,#REF!,6,0))</f>
        <v>0</v>
      </c>
      <c r="M278" s="90">
        <f>IF(ISERROR(VLOOKUP(H278,#REF!,2,0)),,VLOOKUP(H278,#REF!,2,0))</f>
        <v>0</v>
      </c>
      <c r="N278" s="90">
        <f>IF(ISERROR(VLOOKUP(H278,#REF!,1,0)),,VLOOKUP(H278,#REF!,1,0))</f>
        <v>0</v>
      </c>
      <c r="O278" s="90" t="str">
        <f t="shared" si="162"/>
        <v>4EX</v>
      </c>
      <c r="P278" s="89" t="s">
        <v>152</v>
      </c>
      <c r="Q278" s="90">
        <f>IF(ISERROR(VLOOKUP(H278,#REF!,10,0)),,VLOOKUP(H278,#REF!,10,0))</f>
        <v>0</v>
      </c>
      <c r="R278" s="90">
        <f>IF(ISERROR(VLOOKUP($H278,#REF!,12,0)),,VLOOKUP($H278,#REF!,12,0))</f>
        <v>0</v>
      </c>
      <c r="S278" s="90">
        <f>IF(ISERROR(VLOOKUP($H278,#REF!,14,0)),,VLOOKUP($H278,#REF!,14,0))</f>
        <v>0</v>
      </c>
      <c r="T278" s="90">
        <f>IF(ISERROR(VLOOKUP($H278,#REF!,16,0)),,VLOOKUP($H278,#REF!,16,0))</f>
        <v>0</v>
      </c>
      <c r="U278" s="90">
        <f>IF(ISERROR(VLOOKUP($H278,#REF!,18,0)),,VLOOKUP($H278,#REF!,18,0))</f>
        <v>0</v>
      </c>
      <c r="V278" s="90">
        <f>IF(ISERROR(VLOOKUP($H278,#REF!,20,0)),,VLOOKUP($H278,#REF!,20,0))</f>
        <v>0</v>
      </c>
      <c r="W278" s="197">
        <f t="shared" si="156"/>
        <v>0</v>
      </c>
      <c r="X278" t="e">
        <f t="shared" si="157"/>
        <v>#VALUE!</v>
      </c>
      <c r="Y278">
        <f t="shared" si="158"/>
        <v>0</v>
      </c>
    </row>
    <row r="279" spans="1:25" x14ac:dyDescent="0.3">
      <c r="A279">
        <v>8</v>
      </c>
      <c r="B279" t="str">
        <f t="shared" si="161"/>
        <v>4EX</v>
      </c>
      <c r="C279" t="str">
        <f t="shared" si="154"/>
        <v>4EX8</v>
      </c>
      <c r="E279" s="72" t="e">
        <f>IF(IF(ISERROR(VLOOKUP(C279,#REF!,25,0)),"A",VLOOKUP(C279,#REF!,25,0))=0,"A",IF(ISERROR(VLOOKUP(C279,#REF!,25,0)),"A",VLOOKUP(C279,#REF!,25,0))+D279)</f>
        <v>#VALUE!</v>
      </c>
      <c r="F279" s="249" t="e">
        <f t="shared" si="159"/>
        <v>#VALUE!</v>
      </c>
      <c r="G279" s="44">
        <f>IF(ISERROR(VLOOKUP($C279,#REF!,2,0)),0,VLOOKUP($C279,#REF!,2,0))</f>
        <v>0</v>
      </c>
      <c r="H279" s="249">
        <f t="shared" si="155"/>
        <v>0</v>
      </c>
      <c r="K279" s="249">
        <v>8</v>
      </c>
      <c r="L279" s="89">
        <f>IF(ISERROR(VLOOKUP(H279,#REF!,5,0)&amp;" "&amp;VLOOKUP(H279,#REF!,6,0)),,VLOOKUP(H279,#REF!,5,0)&amp;" "&amp;VLOOKUP(H279,#REF!,6,0))</f>
        <v>0</v>
      </c>
      <c r="M279" s="90">
        <f>IF(ISERROR(VLOOKUP(H279,#REF!,2,0)),,VLOOKUP(H279,#REF!,2,0))</f>
        <v>0</v>
      </c>
      <c r="N279" s="90">
        <f>IF(ISERROR(VLOOKUP(H279,#REF!,1,0)),,VLOOKUP(H279,#REF!,1,0))</f>
        <v>0</v>
      </c>
      <c r="O279" s="90" t="str">
        <f t="shared" si="162"/>
        <v>4EX</v>
      </c>
      <c r="P279" s="89" t="s">
        <v>152</v>
      </c>
      <c r="Q279" s="90">
        <f>IF(ISERROR(VLOOKUP(H279,#REF!,10,0)),,VLOOKUP(H279,#REF!,10,0))</f>
        <v>0</v>
      </c>
      <c r="R279" s="90">
        <f>IF(ISERROR(VLOOKUP($H279,#REF!,12,0)),,VLOOKUP($H279,#REF!,12,0))</f>
        <v>0</v>
      </c>
      <c r="S279" s="90">
        <f>IF(ISERROR(VLOOKUP($H279,#REF!,14,0)),,VLOOKUP($H279,#REF!,14,0))</f>
        <v>0</v>
      </c>
      <c r="T279" s="90">
        <f>IF(ISERROR(VLOOKUP($H279,#REF!,16,0)),,VLOOKUP($H279,#REF!,16,0))</f>
        <v>0</v>
      </c>
      <c r="U279" s="90">
        <f>IF(ISERROR(VLOOKUP($H279,#REF!,18,0)),,VLOOKUP($H279,#REF!,18,0))</f>
        <v>0</v>
      </c>
      <c r="V279" s="90">
        <f>IF(ISERROR(VLOOKUP($H279,#REF!,20,0)),,VLOOKUP($H279,#REF!,20,0))</f>
        <v>0</v>
      </c>
      <c r="W279" s="197">
        <f t="shared" si="156"/>
        <v>0</v>
      </c>
      <c r="X279" t="e">
        <f t="shared" si="157"/>
        <v>#VALUE!</v>
      </c>
      <c r="Y279">
        <f t="shared" si="158"/>
        <v>0</v>
      </c>
    </row>
    <row r="280" spans="1:25" x14ac:dyDescent="0.3">
      <c r="A280">
        <v>9</v>
      </c>
      <c r="B280" t="str">
        <f t="shared" si="161"/>
        <v>4EX</v>
      </c>
      <c r="C280" t="str">
        <f t="shared" si="154"/>
        <v>4EX9</v>
      </c>
      <c r="E280" s="72" t="e">
        <f>IF(IF(ISERROR(VLOOKUP(C280,#REF!,25,0)),"A",VLOOKUP(C280,#REF!,25,0))=0,"A",IF(ISERROR(VLOOKUP(C280,#REF!,25,0)),"A",VLOOKUP(C280,#REF!,25,0))+D280)</f>
        <v>#VALUE!</v>
      </c>
      <c r="F280" s="249" t="e">
        <f t="shared" si="159"/>
        <v>#VALUE!</v>
      </c>
      <c r="G280" s="44">
        <f>IF(ISERROR(VLOOKUP($C280,#REF!,2,0)),0,VLOOKUP($C280,#REF!,2,0))</f>
        <v>0</v>
      </c>
      <c r="H280" s="249">
        <f t="shared" si="155"/>
        <v>0</v>
      </c>
      <c r="K280" s="249">
        <v>9</v>
      </c>
      <c r="L280" s="89">
        <f>IF(ISERROR(VLOOKUP(H280,#REF!,5,0)&amp;" "&amp;VLOOKUP(H280,#REF!,6,0)),,VLOOKUP(H280,#REF!,5,0)&amp;" "&amp;VLOOKUP(H280,#REF!,6,0))</f>
        <v>0</v>
      </c>
      <c r="M280" s="90">
        <f>IF(ISERROR(VLOOKUP(H280,#REF!,2,0)),,VLOOKUP(H280,#REF!,2,0))</f>
        <v>0</v>
      </c>
      <c r="N280" s="90">
        <f>IF(ISERROR(VLOOKUP(H280,#REF!,1,0)),,VLOOKUP(H280,#REF!,1,0))</f>
        <v>0</v>
      </c>
      <c r="O280" s="90" t="str">
        <f t="shared" si="162"/>
        <v>4EX</v>
      </c>
      <c r="P280" s="89" t="s">
        <v>152</v>
      </c>
      <c r="Q280" s="90">
        <f>IF(ISERROR(VLOOKUP(H280,#REF!,10,0)),,VLOOKUP(H280,#REF!,10,0))</f>
        <v>0</v>
      </c>
      <c r="R280" s="90">
        <f>IF(ISERROR(VLOOKUP($H280,#REF!,12,0)),,VLOOKUP($H280,#REF!,12,0))</f>
        <v>0</v>
      </c>
      <c r="S280" s="90">
        <f>IF(ISERROR(VLOOKUP($H280,#REF!,14,0)),,VLOOKUP($H280,#REF!,14,0))</f>
        <v>0</v>
      </c>
      <c r="T280" s="90">
        <f>IF(ISERROR(VLOOKUP($H280,#REF!,16,0)),,VLOOKUP($H280,#REF!,16,0))</f>
        <v>0</v>
      </c>
      <c r="U280" s="90">
        <f>IF(ISERROR(VLOOKUP($H280,#REF!,18,0)),,VLOOKUP($H280,#REF!,18,0))</f>
        <v>0</v>
      </c>
      <c r="V280" s="90">
        <f>IF(ISERROR(VLOOKUP($H280,#REF!,20,0)),,VLOOKUP($H280,#REF!,20,0))</f>
        <v>0</v>
      </c>
      <c r="W280" s="197">
        <f t="shared" si="156"/>
        <v>0</v>
      </c>
      <c r="X280" t="e">
        <f t="shared" si="157"/>
        <v>#VALUE!</v>
      </c>
      <c r="Y280">
        <f t="shared" si="158"/>
        <v>0</v>
      </c>
    </row>
    <row r="281" spans="1:25" x14ac:dyDescent="0.3">
      <c r="A281">
        <v>10</v>
      </c>
      <c r="B281" t="str">
        <f t="shared" si="161"/>
        <v>4EX</v>
      </c>
      <c r="C281" t="str">
        <f t="shared" si="154"/>
        <v>4EX10</v>
      </c>
      <c r="D281" s="241">
        <v>0.01</v>
      </c>
      <c r="E281" s="72" t="e">
        <f>IF(IF(ISERROR(VLOOKUP(C281,#REF!,25,0)),"A",VLOOKUP(C281,#REF!,25,0))=0,"A",IF(ISERROR(VLOOKUP(C281,#REF!,25,0)),"A",VLOOKUP(C281,#REF!,25,0))+D281)</f>
        <v>#VALUE!</v>
      </c>
      <c r="F281" s="249" t="e">
        <f t="shared" si="159"/>
        <v>#VALUE!</v>
      </c>
      <c r="G281" s="44">
        <f>IF(ISERROR(VLOOKUP($C281,#REF!,2,0)),0,VLOOKUP($C281,#REF!,2,0))</f>
        <v>0</v>
      </c>
      <c r="H281" s="249">
        <f t="shared" si="155"/>
        <v>0</v>
      </c>
      <c r="K281" s="249">
        <v>10</v>
      </c>
      <c r="L281" s="89">
        <f>IF(ISERROR(VLOOKUP(H281,#REF!,5,0)&amp;" "&amp;VLOOKUP(H281,#REF!,6,0)),,VLOOKUP(H281,#REF!,5,0)&amp;" "&amp;VLOOKUP(H281,#REF!,6,0))</f>
        <v>0</v>
      </c>
      <c r="M281" s="90">
        <f>IF(ISERROR(VLOOKUP(H281,#REF!,2,0)),,VLOOKUP(H281,#REF!,2,0))</f>
        <v>0</v>
      </c>
      <c r="N281" s="90">
        <f>IF(ISERROR(VLOOKUP(H281,#REF!,1,0)),,VLOOKUP(H281,#REF!,1,0))</f>
        <v>0</v>
      </c>
      <c r="O281" s="90" t="str">
        <f t="shared" si="162"/>
        <v>4EX</v>
      </c>
      <c r="P281" s="89" t="s">
        <v>152</v>
      </c>
      <c r="Q281" s="90">
        <f>IF(ISERROR(VLOOKUP(H281,#REF!,10,0)),,VLOOKUP(H281,#REF!,10,0))</f>
        <v>0</v>
      </c>
      <c r="R281" s="90">
        <f>IF(ISERROR(VLOOKUP($H281,#REF!,12,0)),,VLOOKUP($H281,#REF!,12,0))</f>
        <v>0</v>
      </c>
      <c r="S281" s="90">
        <f>IF(ISERROR(VLOOKUP($H281,#REF!,14,0)),,VLOOKUP($H281,#REF!,14,0))</f>
        <v>0</v>
      </c>
      <c r="T281" s="90">
        <f>IF(ISERROR(VLOOKUP($H281,#REF!,16,0)),,VLOOKUP($H281,#REF!,16,0))</f>
        <v>0</v>
      </c>
      <c r="U281" s="90">
        <f>IF(ISERROR(VLOOKUP($H281,#REF!,18,0)),,VLOOKUP($H281,#REF!,18,0))</f>
        <v>0</v>
      </c>
      <c r="V281" s="90">
        <f>IF(ISERROR(VLOOKUP($H281,#REF!,20,0)),,VLOOKUP($H281,#REF!,20,0))</f>
        <v>0</v>
      </c>
      <c r="W281" s="197">
        <f t="shared" si="156"/>
        <v>0</v>
      </c>
      <c r="X281" t="e">
        <f t="shared" si="157"/>
        <v>#VALUE!</v>
      </c>
      <c r="Y281">
        <f t="shared" si="158"/>
        <v>0</v>
      </c>
    </row>
    <row r="282" spans="1:25" x14ac:dyDescent="0.3">
      <c r="A282">
        <v>11</v>
      </c>
      <c r="B282" t="str">
        <f t="shared" si="161"/>
        <v>4EX</v>
      </c>
      <c r="C282" t="str">
        <f t="shared" si="154"/>
        <v>4EX11</v>
      </c>
      <c r="E282" s="72" t="e">
        <f>IF(IF(ISERROR(VLOOKUP(C282,#REF!,25,0)),"A",VLOOKUP(C282,#REF!,25,0))=0,"A",IF(ISERROR(VLOOKUP(C282,#REF!,25,0)),"A",VLOOKUP(C282,#REF!,25,0))+D282)</f>
        <v>#VALUE!</v>
      </c>
      <c r="F282" s="249" t="e">
        <f t="shared" si="159"/>
        <v>#VALUE!</v>
      </c>
      <c r="G282" s="44">
        <f>IF(ISERROR(VLOOKUP($C282,#REF!,2,0)),0,VLOOKUP($C282,#REF!,2,0))</f>
        <v>0</v>
      </c>
      <c r="H282" s="249">
        <f t="shared" si="155"/>
        <v>0</v>
      </c>
      <c r="K282" s="249">
        <v>11</v>
      </c>
      <c r="L282" s="89">
        <f>IF(ISERROR(VLOOKUP(H282,#REF!,5,0)&amp;" "&amp;VLOOKUP(H282,#REF!,6,0)),,VLOOKUP(H282,#REF!,5,0)&amp;" "&amp;VLOOKUP(H282,#REF!,6,0))</f>
        <v>0</v>
      </c>
      <c r="M282" s="90">
        <f>IF(ISERROR(VLOOKUP(H282,#REF!,2,0)),,VLOOKUP(H282,#REF!,2,0))</f>
        <v>0</v>
      </c>
      <c r="N282" s="90">
        <f>IF(ISERROR(VLOOKUP(H282,#REF!,1,0)),,VLOOKUP(H282,#REF!,1,0))</f>
        <v>0</v>
      </c>
      <c r="O282" s="90" t="str">
        <f t="shared" si="162"/>
        <v>4EX</v>
      </c>
      <c r="P282" s="89" t="s">
        <v>152</v>
      </c>
      <c r="Q282" s="90">
        <f>IF(ISERROR(VLOOKUP(H282,#REF!,10,0)),,VLOOKUP(H282,#REF!,10,0))</f>
        <v>0</v>
      </c>
      <c r="R282" s="90">
        <f>IF(ISERROR(VLOOKUP($H282,#REF!,12,0)),,VLOOKUP($H282,#REF!,12,0))</f>
        <v>0</v>
      </c>
      <c r="S282" s="90">
        <f>IF(ISERROR(VLOOKUP($H282,#REF!,14,0)),,VLOOKUP($H282,#REF!,14,0))</f>
        <v>0</v>
      </c>
      <c r="T282" s="90">
        <f>IF(ISERROR(VLOOKUP($H282,#REF!,16,0)),,VLOOKUP($H282,#REF!,16,0))</f>
        <v>0</v>
      </c>
      <c r="U282" s="90">
        <f>IF(ISERROR(VLOOKUP($H282,#REF!,18,0)),,VLOOKUP($H282,#REF!,18,0))</f>
        <v>0</v>
      </c>
      <c r="V282" s="90">
        <f>IF(ISERROR(VLOOKUP($H282,#REF!,20,0)),,VLOOKUP($H282,#REF!,20,0))</f>
        <v>0</v>
      </c>
      <c r="W282" s="197">
        <f t="shared" si="156"/>
        <v>0</v>
      </c>
      <c r="X282" t="e">
        <f t="shared" si="157"/>
        <v>#VALUE!</v>
      </c>
      <c r="Y282">
        <f t="shared" si="158"/>
        <v>0</v>
      </c>
    </row>
    <row r="283" spans="1:25" x14ac:dyDescent="0.3">
      <c r="A283">
        <v>12</v>
      </c>
      <c r="B283" t="str">
        <f t="shared" si="161"/>
        <v>4EX</v>
      </c>
      <c r="C283" t="str">
        <f t="shared" si="154"/>
        <v>4EX12</v>
      </c>
      <c r="E283" s="72" t="e">
        <f>IF(IF(ISERROR(VLOOKUP(C283,#REF!,25,0)),"A",VLOOKUP(C283,#REF!,25,0))=0,"A",IF(ISERROR(VLOOKUP(C283,#REF!,25,0)),"A",VLOOKUP(C283,#REF!,25,0))+D283)</f>
        <v>#VALUE!</v>
      </c>
      <c r="F283" s="249" t="e">
        <f t="shared" si="159"/>
        <v>#VALUE!</v>
      </c>
      <c r="G283" s="44">
        <f>IF(ISERROR(VLOOKUP($C283,#REF!,2,0)),0,VLOOKUP($C283,#REF!,2,0))</f>
        <v>0</v>
      </c>
      <c r="H283" s="249">
        <f t="shared" si="155"/>
        <v>0</v>
      </c>
      <c r="K283" s="249">
        <v>12</v>
      </c>
      <c r="L283" s="89">
        <f>IF(ISERROR(VLOOKUP(H283,#REF!,5,0)&amp;" "&amp;VLOOKUP(H283,#REF!,6,0)),,VLOOKUP(H283,#REF!,5,0)&amp;" "&amp;VLOOKUP(H283,#REF!,6,0))</f>
        <v>0</v>
      </c>
      <c r="M283" s="90">
        <f>IF(ISERROR(VLOOKUP(H283,#REF!,2,0)),,VLOOKUP(H283,#REF!,2,0))</f>
        <v>0</v>
      </c>
      <c r="N283" s="90">
        <f>IF(ISERROR(VLOOKUP(H283,#REF!,1,0)),,VLOOKUP(H283,#REF!,1,0))</f>
        <v>0</v>
      </c>
      <c r="O283" s="90" t="str">
        <f t="shared" si="162"/>
        <v>4EX</v>
      </c>
      <c r="P283" s="89" t="s">
        <v>152</v>
      </c>
      <c r="Q283" s="90">
        <f>IF(ISERROR(VLOOKUP(H283,#REF!,10,0)),,VLOOKUP(H283,#REF!,10,0))</f>
        <v>0</v>
      </c>
      <c r="R283" s="90">
        <f>IF(ISERROR(VLOOKUP($H283,#REF!,12,0)),,VLOOKUP($H283,#REF!,12,0))</f>
        <v>0</v>
      </c>
      <c r="S283" s="90">
        <f>IF(ISERROR(VLOOKUP($H283,#REF!,14,0)),,VLOOKUP($H283,#REF!,14,0))</f>
        <v>0</v>
      </c>
      <c r="T283" s="90">
        <f>IF(ISERROR(VLOOKUP($H283,#REF!,16,0)),,VLOOKUP($H283,#REF!,16,0))</f>
        <v>0</v>
      </c>
      <c r="U283" s="90">
        <f>IF(ISERROR(VLOOKUP($H283,#REF!,18,0)),,VLOOKUP($H283,#REF!,18,0))</f>
        <v>0</v>
      </c>
      <c r="V283" s="90">
        <f>IF(ISERROR(VLOOKUP($H283,#REF!,20,0)),,VLOOKUP($H283,#REF!,20,0))</f>
        <v>0</v>
      </c>
      <c r="W283" s="197">
        <f t="shared" si="156"/>
        <v>0</v>
      </c>
      <c r="X283" t="e">
        <f t="shared" si="157"/>
        <v>#VALUE!</v>
      </c>
      <c r="Y283">
        <f t="shared" si="158"/>
        <v>0</v>
      </c>
    </row>
    <row r="284" spans="1:25" x14ac:dyDescent="0.3">
      <c r="A284">
        <v>13</v>
      </c>
      <c r="B284" t="str">
        <f t="shared" si="161"/>
        <v>4EX</v>
      </c>
      <c r="C284" t="str">
        <f t="shared" si="154"/>
        <v>4EX13</v>
      </c>
      <c r="E284" s="72" t="e">
        <f>IF(IF(ISERROR(VLOOKUP(C284,#REF!,25,0)),"A",VLOOKUP(C284,#REF!,25,0))=0,"A",IF(ISERROR(VLOOKUP(C284,#REF!,25,0)),"A",VLOOKUP(C284,#REF!,25,0))+D284)</f>
        <v>#VALUE!</v>
      </c>
      <c r="F284" s="249" t="e">
        <f t="shared" si="159"/>
        <v>#VALUE!</v>
      </c>
      <c r="G284" s="44">
        <f>IF(ISERROR(VLOOKUP($C284,#REF!,2,0)),0,VLOOKUP($C284,#REF!,2,0))</f>
        <v>0</v>
      </c>
      <c r="H284" s="249">
        <f t="shared" si="155"/>
        <v>0</v>
      </c>
      <c r="K284" s="249">
        <v>13</v>
      </c>
      <c r="L284" s="89">
        <f>IF(ISERROR(VLOOKUP(H284,#REF!,5,0)&amp;" "&amp;VLOOKUP(H284,#REF!,6,0)),,VLOOKUP(H284,#REF!,5,0)&amp;" "&amp;VLOOKUP(H284,#REF!,6,0))</f>
        <v>0</v>
      </c>
      <c r="M284" s="90">
        <f>IF(ISERROR(VLOOKUP(H284,#REF!,2,0)),,VLOOKUP(H284,#REF!,2,0))</f>
        <v>0</v>
      </c>
      <c r="N284" s="90">
        <f>IF(ISERROR(VLOOKUP(H284,#REF!,1,0)),,VLOOKUP(H284,#REF!,1,0))</f>
        <v>0</v>
      </c>
      <c r="O284" s="90" t="str">
        <f t="shared" si="162"/>
        <v>4EX</v>
      </c>
      <c r="P284" s="89" t="s">
        <v>152</v>
      </c>
      <c r="Q284" s="90">
        <f>IF(ISERROR(VLOOKUP(H284,#REF!,10,0)),,VLOOKUP(H284,#REF!,10,0))</f>
        <v>0</v>
      </c>
      <c r="R284" s="90">
        <f>IF(ISERROR(VLOOKUP($H284,#REF!,12,0)),,VLOOKUP($H284,#REF!,12,0))</f>
        <v>0</v>
      </c>
      <c r="S284" s="90">
        <f>IF(ISERROR(VLOOKUP($H284,#REF!,14,0)),,VLOOKUP($H284,#REF!,14,0))</f>
        <v>0</v>
      </c>
      <c r="T284" s="90">
        <f>IF(ISERROR(VLOOKUP($H284,#REF!,16,0)),,VLOOKUP($H284,#REF!,16,0))</f>
        <v>0</v>
      </c>
      <c r="U284" s="90">
        <f>IF(ISERROR(VLOOKUP($H284,#REF!,18,0)),,VLOOKUP($H284,#REF!,18,0))</f>
        <v>0</v>
      </c>
      <c r="V284" s="90">
        <f>IF(ISERROR(VLOOKUP($H284,#REF!,20,0)),,VLOOKUP($H284,#REF!,20,0))</f>
        <v>0</v>
      </c>
      <c r="W284" s="197">
        <f t="shared" si="156"/>
        <v>0</v>
      </c>
      <c r="X284" t="e">
        <f t="shared" si="157"/>
        <v>#VALUE!</v>
      </c>
      <c r="Y284">
        <f t="shared" si="158"/>
        <v>0</v>
      </c>
    </row>
    <row r="285" spans="1:25" x14ac:dyDescent="0.3">
      <c r="A285">
        <v>14</v>
      </c>
      <c r="B285" t="str">
        <f t="shared" si="161"/>
        <v>4EX</v>
      </c>
      <c r="C285" t="str">
        <f t="shared" si="154"/>
        <v>4EX14</v>
      </c>
      <c r="E285" s="72" t="e">
        <f>IF(IF(ISERROR(VLOOKUP(C285,#REF!,25,0)),"A",VLOOKUP(C285,#REF!,25,0))=0,"A",IF(ISERROR(VLOOKUP(C285,#REF!,25,0)),"A",VLOOKUP(C285,#REF!,25,0))+D285)</f>
        <v>#VALUE!</v>
      </c>
      <c r="F285" s="249" t="e">
        <f t="shared" si="159"/>
        <v>#VALUE!</v>
      </c>
      <c r="G285" s="44">
        <f>IF(ISERROR(VLOOKUP($C285,#REF!,2,0)),0,VLOOKUP($C285,#REF!,2,0))</f>
        <v>0</v>
      </c>
      <c r="H285" s="249">
        <f t="shared" si="155"/>
        <v>0</v>
      </c>
      <c r="K285" s="249">
        <v>14</v>
      </c>
      <c r="L285" s="89">
        <f>IF(ISERROR(VLOOKUP(H285,#REF!,5,0)&amp;" "&amp;VLOOKUP(H285,#REF!,6,0)),,VLOOKUP(H285,#REF!,5,0)&amp;" "&amp;VLOOKUP(H285,#REF!,6,0))</f>
        <v>0</v>
      </c>
      <c r="M285" s="90">
        <f>IF(ISERROR(VLOOKUP(H285,#REF!,2,0)),,VLOOKUP(H285,#REF!,2,0))</f>
        <v>0</v>
      </c>
      <c r="N285" s="90">
        <f>IF(ISERROR(VLOOKUP(H285,#REF!,1,0)),,VLOOKUP(H285,#REF!,1,0))</f>
        <v>0</v>
      </c>
      <c r="O285" s="90" t="str">
        <f t="shared" si="162"/>
        <v>4EX</v>
      </c>
      <c r="P285" s="89" t="s">
        <v>152</v>
      </c>
      <c r="Q285" s="90">
        <f>IF(ISERROR(VLOOKUP(H285,#REF!,10,0)),,VLOOKUP(H285,#REF!,10,0))</f>
        <v>0</v>
      </c>
      <c r="R285" s="90">
        <f>IF(ISERROR(VLOOKUP($H285,#REF!,12,0)),,VLOOKUP($H285,#REF!,12,0))</f>
        <v>0</v>
      </c>
      <c r="S285" s="90">
        <f>IF(ISERROR(VLOOKUP($H285,#REF!,14,0)),,VLOOKUP($H285,#REF!,14,0))</f>
        <v>0</v>
      </c>
      <c r="T285" s="90">
        <f>IF(ISERROR(VLOOKUP($H285,#REF!,16,0)),,VLOOKUP($H285,#REF!,16,0))</f>
        <v>0</v>
      </c>
      <c r="U285" s="90">
        <f>IF(ISERROR(VLOOKUP($H285,#REF!,18,0)),,VLOOKUP($H285,#REF!,18,0))</f>
        <v>0</v>
      </c>
      <c r="V285" s="90">
        <f>IF(ISERROR(VLOOKUP($H285,#REF!,20,0)),,VLOOKUP($H285,#REF!,20,0))</f>
        <v>0</v>
      </c>
      <c r="W285" s="197">
        <f t="shared" si="156"/>
        <v>0</v>
      </c>
      <c r="X285" t="e">
        <f t="shared" si="157"/>
        <v>#VALUE!</v>
      </c>
      <c r="Y285">
        <f t="shared" si="158"/>
        <v>0</v>
      </c>
    </row>
    <row r="286" spans="1:25" x14ac:dyDescent="0.3">
      <c r="A286">
        <v>15</v>
      </c>
      <c r="B286" t="str">
        <f t="shared" si="161"/>
        <v>4EX</v>
      </c>
      <c r="C286" t="str">
        <f t="shared" si="154"/>
        <v>4EX15</v>
      </c>
      <c r="E286" s="72" t="e">
        <f>IF(IF(ISERROR(VLOOKUP(C286,#REF!,25,0)),"A",VLOOKUP(C286,#REF!,25,0))=0,"A",IF(ISERROR(VLOOKUP(C286,#REF!,25,0)),"A",VLOOKUP(C286,#REF!,25,0))+D286)</f>
        <v>#VALUE!</v>
      </c>
      <c r="F286" s="249" t="e">
        <f t="shared" si="159"/>
        <v>#VALUE!</v>
      </c>
      <c r="G286" s="44">
        <f>IF(ISERROR(VLOOKUP($C286,#REF!,2,0)),0,VLOOKUP($C286,#REF!,2,0))</f>
        <v>0</v>
      </c>
      <c r="H286" s="249">
        <f t="shared" si="155"/>
        <v>0</v>
      </c>
      <c r="K286" s="249">
        <v>15</v>
      </c>
      <c r="L286" s="89">
        <f>IF(ISERROR(VLOOKUP(H286,#REF!,5,0)&amp;" "&amp;VLOOKUP(H286,#REF!,6,0)),,VLOOKUP(H286,#REF!,5,0)&amp;" "&amp;VLOOKUP(H286,#REF!,6,0))</f>
        <v>0</v>
      </c>
      <c r="M286" s="90">
        <f>IF(ISERROR(VLOOKUP(H286,#REF!,2,0)),,VLOOKUP(H286,#REF!,2,0))</f>
        <v>0</v>
      </c>
      <c r="N286" s="90">
        <f>IF(ISERROR(VLOOKUP(H286,#REF!,1,0)),,VLOOKUP(H286,#REF!,1,0))</f>
        <v>0</v>
      </c>
      <c r="O286" s="90" t="str">
        <f t="shared" si="162"/>
        <v>4EX</v>
      </c>
      <c r="P286" s="89" t="s">
        <v>152</v>
      </c>
      <c r="Q286" s="90">
        <f>IF(ISERROR(VLOOKUP(H286,#REF!,10,0)),,VLOOKUP(H286,#REF!,10,0))</f>
        <v>0</v>
      </c>
      <c r="R286" s="90">
        <f>IF(ISERROR(VLOOKUP($H286,#REF!,12,0)),,VLOOKUP($H286,#REF!,12,0))</f>
        <v>0</v>
      </c>
      <c r="S286" s="90">
        <f>IF(ISERROR(VLOOKUP($H286,#REF!,14,0)),,VLOOKUP($H286,#REF!,14,0))</f>
        <v>0</v>
      </c>
      <c r="T286" s="90">
        <f>IF(ISERROR(VLOOKUP($H286,#REF!,16,0)),,VLOOKUP($H286,#REF!,16,0))</f>
        <v>0</v>
      </c>
      <c r="U286" s="90">
        <f>IF(ISERROR(VLOOKUP($H286,#REF!,18,0)),,VLOOKUP($H286,#REF!,18,0))</f>
        <v>0</v>
      </c>
      <c r="V286" s="90">
        <f>IF(ISERROR(VLOOKUP($H286,#REF!,20,0)),,VLOOKUP($H286,#REF!,20,0))</f>
        <v>0</v>
      </c>
      <c r="W286" s="197">
        <f t="shared" si="156"/>
        <v>0</v>
      </c>
      <c r="X286" t="e">
        <f t="shared" si="157"/>
        <v>#VALUE!</v>
      </c>
      <c r="Y286">
        <f t="shared" si="158"/>
        <v>0</v>
      </c>
    </row>
    <row r="287" spans="1:25" x14ac:dyDescent="0.3">
      <c r="A287">
        <v>16</v>
      </c>
      <c r="B287" t="str">
        <f>B286</f>
        <v>4EX</v>
      </c>
      <c r="C287" t="str">
        <f>B287&amp;A287</f>
        <v>4EX16</v>
      </c>
      <c r="E287" s="72" t="e">
        <f>IF(IF(ISERROR(VLOOKUP(C287,#REF!,25,0)),"A",VLOOKUP(C287,#REF!,25,0))=0,"A",IF(ISERROR(VLOOKUP(C287,#REF!,25,0)),"A",VLOOKUP(C287,#REF!,25,0))+D287)</f>
        <v>#VALUE!</v>
      </c>
      <c r="F287" s="249" t="e">
        <f t="shared" si="159"/>
        <v>#VALUE!</v>
      </c>
      <c r="G287" s="44">
        <f>IF(ISERROR(VLOOKUP($C287,#REF!,2,0)),0,VLOOKUP($C287,#REF!,2,0))</f>
        <v>0</v>
      </c>
      <c r="H287" s="249">
        <f t="shared" si="155"/>
        <v>0</v>
      </c>
      <c r="K287" s="249">
        <v>16</v>
      </c>
      <c r="L287" s="89">
        <f>IF(ISERROR(VLOOKUP(H287,#REF!,5,0)&amp;" "&amp;VLOOKUP(H287,#REF!,6,0)),,VLOOKUP(H287,#REF!,5,0)&amp;" "&amp;VLOOKUP(H287,#REF!,6,0))</f>
        <v>0</v>
      </c>
      <c r="M287" s="90">
        <f>IF(ISERROR(VLOOKUP(H287,#REF!,2,0)),,VLOOKUP(H287,#REF!,2,0))</f>
        <v>0</v>
      </c>
      <c r="N287" s="90">
        <f>IF(ISERROR(VLOOKUP(H287,#REF!,1,0)),,VLOOKUP(H287,#REF!,1,0))</f>
        <v>0</v>
      </c>
      <c r="O287" s="90" t="str">
        <f t="shared" si="162"/>
        <v>4EX</v>
      </c>
      <c r="P287" s="89" t="s">
        <v>152</v>
      </c>
      <c r="Q287" s="90">
        <f>IF(ISERROR(VLOOKUP(H287,#REF!,10,0)),,VLOOKUP(H287,#REF!,10,0))</f>
        <v>0</v>
      </c>
      <c r="R287" s="90">
        <f>IF(ISERROR(VLOOKUP($H287,#REF!,12,0)),,VLOOKUP($H287,#REF!,12,0))</f>
        <v>0</v>
      </c>
      <c r="S287" s="90">
        <f>IF(ISERROR(VLOOKUP($H287,#REF!,14,0)),,VLOOKUP($H287,#REF!,14,0))</f>
        <v>0</v>
      </c>
      <c r="T287" s="90">
        <f>IF(ISERROR(VLOOKUP($H287,#REF!,16,0)),,VLOOKUP($H287,#REF!,16,0))</f>
        <v>0</v>
      </c>
      <c r="U287" s="90">
        <f>IF(ISERROR(VLOOKUP($H287,#REF!,18,0)),,VLOOKUP($H287,#REF!,18,0))</f>
        <v>0</v>
      </c>
      <c r="V287" s="90">
        <f>IF(ISERROR(VLOOKUP($H287,#REF!,20,0)),,VLOOKUP($H287,#REF!,20,0))</f>
        <v>0</v>
      </c>
      <c r="W287" s="197">
        <f t="shared" si="156"/>
        <v>0</v>
      </c>
      <c r="X287" t="e">
        <f t="shared" si="157"/>
        <v>#VALUE!</v>
      </c>
      <c r="Y287">
        <f t="shared" si="158"/>
        <v>0</v>
      </c>
    </row>
    <row r="288" spans="1:25" x14ac:dyDescent="0.3">
      <c r="A288">
        <v>17</v>
      </c>
      <c r="B288" t="str">
        <f>B287</f>
        <v>4EX</v>
      </c>
      <c r="C288" t="str">
        <f>B288&amp;A288</f>
        <v>4EX17</v>
      </c>
      <c r="E288" s="72" t="e">
        <f>IF(IF(ISERROR(VLOOKUP(C288,#REF!,25,0)),"A",VLOOKUP(C288,#REF!,25,0))=0,"A",IF(ISERROR(VLOOKUP(C288,#REF!,25,0)),"A",VLOOKUP(C288,#REF!,25,0))+D288)</f>
        <v>#VALUE!</v>
      </c>
      <c r="F288" s="249" t="e">
        <f t="shared" si="159"/>
        <v>#VALUE!</v>
      </c>
      <c r="G288" s="44">
        <f>IF(ISERROR(VLOOKUP($C288,#REF!,2,0)),0,VLOOKUP($C288,#REF!,2,0))</f>
        <v>0</v>
      </c>
      <c r="H288" s="249">
        <f t="shared" si="155"/>
        <v>0</v>
      </c>
      <c r="K288" s="249">
        <v>17</v>
      </c>
      <c r="L288" s="89">
        <f>IF(ISERROR(VLOOKUP(H288,#REF!,5,0)&amp;" "&amp;VLOOKUP(H288,#REF!,6,0)),,VLOOKUP(H288,#REF!,5,0)&amp;" "&amp;VLOOKUP(H288,#REF!,6,0))</f>
        <v>0</v>
      </c>
      <c r="M288" s="90">
        <f>IF(ISERROR(VLOOKUP(H288,#REF!,2,0)),,VLOOKUP(H288,#REF!,2,0))</f>
        <v>0</v>
      </c>
      <c r="N288" s="90">
        <f>IF(ISERROR(VLOOKUP(H288,#REF!,1,0)),,VLOOKUP(H288,#REF!,1,0))</f>
        <v>0</v>
      </c>
      <c r="O288" s="90" t="str">
        <f t="shared" si="162"/>
        <v>4EX</v>
      </c>
      <c r="P288" s="89" t="s">
        <v>152</v>
      </c>
      <c r="Q288" s="90">
        <f>IF(ISERROR(VLOOKUP(H288,#REF!,10,0)),,VLOOKUP(H288,#REF!,10,0))</f>
        <v>0</v>
      </c>
      <c r="R288" s="90">
        <f>IF(ISERROR(VLOOKUP($H288,#REF!,12,0)),,VLOOKUP($H288,#REF!,12,0))</f>
        <v>0</v>
      </c>
      <c r="S288" s="90">
        <f>IF(ISERROR(VLOOKUP($H288,#REF!,14,0)),,VLOOKUP($H288,#REF!,14,0))</f>
        <v>0</v>
      </c>
      <c r="T288" s="90">
        <f>IF(ISERROR(VLOOKUP($H288,#REF!,16,0)),,VLOOKUP($H288,#REF!,16,0))</f>
        <v>0</v>
      </c>
      <c r="U288" s="90">
        <f>IF(ISERROR(VLOOKUP($H288,#REF!,18,0)),,VLOOKUP($H288,#REF!,18,0))</f>
        <v>0</v>
      </c>
      <c r="V288" s="90">
        <f>IF(ISERROR(VLOOKUP($H288,#REF!,20,0)),,VLOOKUP($H288,#REF!,20,0))</f>
        <v>0</v>
      </c>
      <c r="W288" s="197">
        <f t="shared" si="156"/>
        <v>0</v>
      </c>
      <c r="X288" t="e">
        <f t="shared" si="157"/>
        <v>#VALUE!</v>
      </c>
      <c r="Y288">
        <f t="shared" si="158"/>
        <v>0</v>
      </c>
    </row>
    <row r="289" spans="1:25" x14ac:dyDescent="0.3">
      <c r="A289">
        <v>18</v>
      </c>
      <c r="B289" t="str">
        <f t="shared" ref="B289:B304" si="163">B288</f>
        <v>4EX</v>
      </c>
      <c r="C289" t="str">
        <f t="shared" ref="C289:C304" si="164">B289&amp;A289</f>
        <v>4EX18</v>
      </c>
      <c r="E289" s="72" t="e">
        <f>IF(IF(ISERROR(VLOOKUP(C289,#REF!,25,0)),"A",VLOOKUP(C289,#REF!,25,0))=0,"A",IF(ISERROR(VLOOKUP(C289,#REF!,25,0)),"A",VLOOKUP(C289,#REF!,25,0))+D289)</f>
        <v>#VALUE!</v>
      </c>
      <c r="F289" s="249" t="e">
        <f t="shared" si="159"/>
        <v>#VALUE!</v>
      </c>
      <c r="G289" s="44">
        <f>IF(ISERROR(VLOOKUP($C289,#REF!,2,0)),0,VLOOKUP($C289,#REF!,2,0))</f>
        <v>0</v>
      </c>
      <c r="H289" s="249">
        <f t="shared" si="155"/>
        <v>0</v>
      </c>
      <c r="K289" s="249">
        <v>18</v>
      </c>
      <c r="L289" s="89">
        <f>IF(ISERROR(VLOOKUP(H289,#REF!,5,0)&amp;" "&amp;VLOOKUP(H289,#REF!,6,0)),,VLOOKUP(H289,#REF!,5,0)&amp;" "&amp;VLOOKUP(H289,#REF!,6,0))</f>
        <v>0</v>
      </c>
      <c r="M289" s="90">
        <f>IF(ISERROR(VLOOKUP(H289,#REF!,2,0)),,VLOOKUP(H289,#REF!,2,0))</f>
        <v>0</v>
      </c>
      <c r="N289" s="90">
        <f>IF(ISERROR(VLOOKUP(H289,#REF!,1,0)),,VLOOKUP(H289,#REF!,1,0))</f>
        <v>0</v>
      </c>
      <c r="O289" s="90" t="str">
        <f t="shared" si="162"/>
        <v>4EX</v>
      </c>
      <c r="P289" s="89" t="s">
        <v>152</v>
      </c>
      <c r="Q289" s="90">
        <f>IF(ISERROR(VLOOKUP(H289,#REF!,10,0)),,VLOOKUP(H289,#REF!,10,0))</f>
        <v>0</v>
      </c>
      <c r="R289" s="90">
        <f>IF(ISERROR(VLOOKUP($H289,#REF!,12,0)),,VLOOKUP($H289,#REF!,12,0))</f>
        <v>0</v>
      </c>
      <c r="S289" s="90">
        <f>IF(ISERROR(VLOOKUP($H289,#REF!,14,0)),,VLOOKUP($H289,#REF!,14,0))</f>
        <v>0</v>
      </c>
      <c r="T289" s="90">
        <f>IF(ISERROR(VLOOKUP($H289,#REF!,16,0)),,VLOOKUP($H289,#REF!,16,0))</f>
        <v>0</v>
      </c>
      <c r="U289" s="90">
        <f>IF(ISERROR(VLOOKUP($H289,#REF!,18,0)),,VLOOKUP($H289,#REF!,18,0))</f>
        <v>0</v>
      </c>
      <c r="V289" s="90">
        <f>IF(ISERROR(VLOOKUP($H289,#REF!,20,0)),,VLOOKUP($H289,#REF!,20,0))</f>
        <v>0</v>
      </c>
      <c r="W289" s="197">
        <f t="shared" si="156"/>
        <v>0</v>
      </c>
      <c r="X289" t="e">
        <f t="shared" si="157"/>
        <v>#VALUE!</v>
      </c>
      <c r="Y289">
        <f t="shared" si="158"/>
        <v>0</v>
      </c>
    </row>
    <row r="290" spans="1:25" x14ac:dyDescent="0.3">
      <c r="A290">
        <v>19</v>
      </c>
      <c r="B290" t="str">
        <f t="shared" si="163"/>
        <v>4EX</v>
      </c>
      <c r="C290" t="str">
        <f t="shared" si="164"/>
        <v>4EX19</v>
      </c>
      <c r="E290" s="72" t="e">
        <f>IF(IF(ISERROR(VLOOKUP(C290,#REF!,25,0)),"A",VLOOKUP(C290,#REF!,25,0))=0,"A",IF(ISERROR(VLOOKUP(C290,#REF!,25,0)),"A",VLOOKUP(C290,#REF!,25,0))+D290)</f>
        <v>#VALUE!</v>
      </c>
      <c r="F290" s="249" t="e">
        <f t="shared" si="159"/>
        <v>#VALUE!</v>
      </c>
      <c r="G290" s="44">
        <f>IF(ISERROR(VLOOKUP($C290,#REF!,2,0)),0,VLOOKUP($C290,#REF!,2,0))</f>
        <v>0</v>
      </c>
      <c r="H290" s="249">
        <f t="shared" si="155"/>
        <v>0</v>
      </c>
      <c r="K290" s="249">
        <v>19</v>
      </c>
      <c r="L290" s="89">
        <f>IF(ISERROR(VLOOKUP(H290,#REF!,5,0)&amp;" "&amp;VLOOKUP(H290,#REF!,6,0)),,VLOOKUP(H290,#REF!,5,0)&amp;" "&amp;VLOOKUP(H290,#REF!,6,0))</f>
        <v>0</v>
      </c>
      <c r="M290" s="90">
        <f>IF(ISERROR(VLOOKUP(H290,#REF!,2,0)),,VLOOKUP(H290,#REF!,2,0))</f>
        <v>0</v>
      </c>
      <c r="N290" s="90">
        <f>IF(ISERROR(VLOOKUP(H290,#REF!,1,0)),,VLOOKUP(H290,#REF!,1,0))</f>
        <v>0</v>
      </c>
      <c r="O290" s="90" t="str">
        <f t="shared" si="162"/>
        <v>4EX</v>
      </c>
      <c r="P290" s="89" t="s">
        <v>152</v>
      </c>
      <c r="Q290" s="90">
        <f>IF(ISERROR(VLOOKUP(H290,#REF!,10,0)),,VLOOKUP(H290,#REF!,10,0))</f>
        <v>0</v>
      </c>
      <c r="R290" s="90">
        <f>IF(ISERROR(VLOOKUP($H290,#REF!,12,0)),,VLOOKUP($H290,#REF!,12,0))</f>
        <v>0</v>
      </c>
      <c r="S290" s="90">
        <f>IF(ISERROR(VLOOKUP($H290,#REF!,14,0)),,VLOOKUP($H290,#REF!,14,0))</f>
        <v>0</v>
      </c>
      <c r="T290" s="90">
        <f>IF(ISERROR(VLOOKUP($H290,#REF!,16,0)),,VLOOKUP($H290,#REF!,16,0))</f>
        <v>0</v>
      </c>
      <c r="U290" s="90">
        <f>IF(ISERROR(VLOOKUP($H290,#REF!,18,0)),,VLOOKUP($H290,#REF!,18,0))</f>
        <v>0</v>
      </c>
      <c r="V290" s="90">
        <f>IF(ISERROR(VLOOKUP($H290,#REF!,20,0)),,VLOOKUP($H290,#REF!,20,0))</f>
        <v>0</v>
      </c>
      <c r="W290" s="197">
        <f t="shared" si="156"/>
        <v>0</v>
      </c>
      <c r="X290" t="e">
        <f t="shared" si="157"/>
        <v>#VALUE!</v>
      </c>
      <c r="Y290">
        <f t="shared" si="158"/>
        <v>0</v>
      </c>
    </row>
    <row r="291" spans="1:25" x14ac:dyDescent="0.3">
      <c r="A291" s="241">
        <v>20</v>
      </c>
      <c r="B291" t="str">
        <f t="shared" si="163"/>
        <v>4EX</v>
      </c>
      <c r="C291" t="str">
        <f t="shared" si="164"/>
        <v>4EX20</v>
      </c>
      <c r="E291" s="72" t="e">
        <f>IF(IF(ISERROR(VLOOKUP(C291,#REF!,25,0)),"A",VLOOKUP(C291,#REF!,25,0))=0,"A",IF(ISERROR(VLOOKUP(C291,#REF!,25,0)),"A",VLOOKUP(C291,#REF!,25,0))+D291)</f>
        <v>#VALUE!</v>
      </c>
      <c r="F291" s="249" t="e">
        <f t="shared" si="159"/>
        <v>#VALUE!</v>
      </c>
      <c r="G291" s="44">
        <f>IF(ISERROR(VLOOKUP($C291,#REF!,2,0)),0,VLOOKUP($C291,#REF!,2,0))</f>
        <v>0</v>
      </c>
      <c r="H291" s="249">
        <f t="shared" si="155"/>
        <v>0</v>
      </c>
      <c r="K291" s="249">
        <v>20</v>
      </c>
      <c r="L291" s="89">
        <f>IF(ISERROR(VLOOKUP(H291,#REF!,5,0)&amp;" "&amp;VLOOKUP(H291,#REF!,6,0)),,VLOOKUP(H291,#REF!,5,0)&amp;" "&amp;VLOOKUP(H291,#REF!,6,0))</f>
        <v>0</v>
      </c>
      <c r="M291" s="90">
        <f>IF(ISERROR(VLOOKUP(H291,#REF!,2,0)),,VLOOKUP(H291,#REF!,2,0))</f>
        <v>0</v>
      </c>
      <c r="N291" s="90">
        <f>IF(ISERROR(VLOOKUP(H291,#REF!,1,0)),,VLOOKUP(H291,#REF!,1,0))</f>
        <v>0</v>
      </c>
      <c r="O291" s="90" t="str">
        <f t="shared" si="162"/>
        <v>4EX</v>
      </c>
      <c r="P291" s="89" t="s">
        <v>152</v>
      </c>
      <c r="Q291" s="90">
        <f>IF(ISERROR(VLOOKUP(H291,#REF!,10,0)),,VLOOKUP(H291,#REF!,10,0))</f>
        <v>0</v>
      </c>
      <c r="R291" s="90">
        <f>IF(ISERROR(VLOOKUP($H291,#REF!,12,0)),,VLOOKUP($H291,#REF!,12,0))</f>
        <v>0</v>
      </c>
      <c r="S291" s="90">
        <f>IF(ISERROR(VLOOKUP($H291,#REF!,14,0)),,VLOOKUP($H291,#REF!,14,0))</f>
        <v>0</v>
      </c>
      <c r="T291" s="90">
        <f>IF(ISERROR(VLOOKUP($H291,#REF!,16,0)),,VLOOKUP($H291,#REF!,16,0))</f>
        <v>0</v>
      </c>
      <c r="U291" s="90">
        <f>IF(ISERROR(VLOOKUP($H291,#REF!,18,0)),,VLOOKUP($H291,#REF!,18,0))</f>
        <v>0</v>
      </c>
      <c r="V291" s="90">
        <f>IF(ISERROR(VLOOKUP($H291,#REF!,20,0)),,VLOOKUP($H291,#REF!,20,0))</f>
        <v>0</v>
      </c>
      <c r="W291" s="197">
        <f t="shared" si="156"/>
        <v>0</v>
      </c>
      <c r="X291" t="e">
        <f t="shared" si="157"/>
        <v>#VALUE!</v>
      </c>
      <c r="Y291">
        <f t="shared" si="158"/>
        <v>0</v>
      </c>
    </row>
    <row r="292" spans="1:25" x14ac:dyDescent="0.3">
      <c r="A292" s="241">
        <f>A291+1</f>
        <v>21</v>
      </c>
      <c r="B292" t="str">
        <f t="shared" si="163"/>
        <v>4EX</v>
      </c>
      <c r="C292" t="str">
        <f t="shared" si="164"/>
        <v>4EX21</v>
      </c>
      <c r="E292" s="72" t="e">
        <f>IF(IF(ISERROR(VLOOKUP(C292,#REF!,25,0)),"A",VLOOKUP(C292,#REF!,25,0))=0,"A",IF(ISERROR(VLOOKUP(C292,#REF!,25,0)),"A",VLOOKUP(C292,#REF!,25,0))+D292)</f>
        <v>#VALUE!</v>
      </c>
      <c r="F292" s="249" t="e">
        <f t="shared" si="159"/>
        <v>#VALUE!</v>
      </c>
      <c r="G292" s="44">
        <f>IF(ISERROR(VLOOKUP($C292,#REF!,2,0)),0,VLOOKUP($C292,#REF!,2,0))</f>
        <v>0</v>
      </c>
      <c r="H292" s="249">
        <f t="shared" si="155"/>
        <v>0</v>
      </c>
      <c r="K292" s="249">
        <v>21</v>
      </c>
      <c r="L292" s="89">
        <f>IF(ISERROR(VLOOKUP(H292,#REF!,5,0)&amp;" "&amp;VLOOKUP(H292,#REF!,6,0)),,VLOOKUP(H292,#REF!,5,0)&amp;" "&amp;VLOOKUP(H292,#REF!,6,0))</f>
        <v>0</v>
      </c>
      <c r="M292" s="90">
        <f>IF(ISERROR(VLOOKUP(H292,#REF!,2,0)),,VLOOKUP(H292,#REF!,2,0))</f>
        <v>0</v>
      </c>
      <c r="N292" s="90">
        <f>IF(ISERROR(VLOOKUP(H292,#REF!,1,0)),,VLOOKUP(H292,#REF!,1,0))</f>
        <v>0</v>
      </c>
      <c r="O292" s="90" t="str">
        <f t="shared" si="162"/>
        <v>4EX</v>
      </c>
      <c r="P292" s="89" t="s">
        <v>152</v>
      </c>
      <c r="Q292" s="90">
        <f>IF(ISERROR(VLOOKUP(H292,#REF!,10,0)),,VLOOKUP(H292,#REF!,10,0))</f>
        <v>0</v>
      </c>
      <c r="R292" s="90">
        <f>IF(ISERROR(VLOOKUP($H292,#REF!,12,0)),,VLOOKUP($H292,#REF!,12,0))</f>
        <v>0</v>
      </c>
      <c r="S292" s="90">
        <f>IF(ISERROR(VLOOKUP($H292,#REF!,14,0)),,VLOOKUP($H292,#REF!,14,0))</f>
        <v>0</v>
      </c>
      <c r="T292" s="90">
        <f>IF(ISERROR(VLOOKUP($H292,#REF!,16,0)),,VLOOKUP($H292,#REF!,16,0))</f>
        <v>0</v>
      </c>
      <c r="U292" s="90">
        <f>IF(ISERROR(VLOOKUP($H292,#REF!,18,0)),,VLOOKUP($H292,#REF!,18,0))</f>
        <v>0</v>
      </c>
      <c r="V292" s="90">
        <f>IF(ISERROR(VLOOKUP($H292,#REF!,20,0)),,VLOOKUP($H292,#REF!,20,0))</f>
        <v>0</v>
      </c>
      <c r="W292" s="197">
        <f t="shared" si="156"/>
        <v>0</v>
      </c>
      <c r="X292" t="e">
        <f t="shared" si="157"/>
        <v>#VALUE!</v>
      </c>
      <c r="Y292">
        <f t="shared" si="158"/>
        <v>0</v>
      </c>
    </row>
    <row r="293" spans="1:25" x14ac:dyDescent="0.3">
      <c r="A293" s="241">
        <f t="shared" ref="A293:A304" si="165">A292+1</f>
        <v>22</v>
      </c>
      <c r="B293" t="str">
        <f t="shared" si="163"/>
        <v>4EX</v>
      </c>
      <c r="C293" t="str">
        <f t="shared" si="164"/>
        <v>4EX22</v>
      </c>
      <c r="D293">
        <v>0.01</v>
      </c>
      <c r="E293" s="72" t="e">
        <f>IF(IF(ISERROR(VLOOKUP(C293,#REF!,25,0)),"A",VLOOKUP(C293,#REF!,25,0))=0,"A",IF(ISERROR(VLOOKUP(C293,#REF!,25,0)),"A",VLOOKUP(C293,#REF!,25,0))+D293)</f>
        <v>#VALUE!</v>
      </c>
      <c r="F293" s="249" t="e">
        <f t="shared" si="159"/>
        <v>#VALUE!</v>
      </c>
      <c r="G293" s="44">
        <f>IF(ISERROR(VLOOKUP($C293,#REF!,2,0)),0,VLOOKUP($C293,#REF!,2,0))</f>
        <v>0</v>
      </c>
      <c r="H293" s="249">
        <f t="shared" si="155"/>
        <v>0</v>
      </c>
      <c r="K293" s="249">
        <v>22</v>
      </c>
      <c r="L293" s="89">
        <f>IF(ISERROR(VLOOKUP(H293,#REF!,5,0)&amp;" "&amp;VLOOKUP(H293,#REF!,6,0)),,VLOOKUP(H293,#REF!,5,0)&amp;" "&amp;VLOOKUP(H293,#REF!,6,0))</f>
        <v>0</v>
      </c>
      <c r="M293" s="90">
        <f>IF(ISERROR(VLOOKUP(H293,#REF!,2,0)),,VLOOKUP(H293,#REF!,2,0))</f>
        <v>0</v>
      </c>
      <c r="N293" s="90">
        <f>IF(ISERROR(VLOOKUP(H293,#REF!,1,0)),,VLOOKUP(H293,#REF!,1,0))</f>
        <v>0</v>
      </c>
      <c r="O293" s="90" t="str">
        <f t="shared" si="162"/>
        <v>4EX</v>
      </c>
      <c r="P293" s="89" t="s">
        <v>152</v>
      </c>
      <c r="Q293" s="90">
        <f>IF(ISERROR(VLOOKUP(H293,#REF!,10,0)),,VLOOKUP(H293,#REF!,10,0))</f>
        <v>0</v>
      </c>
      <c r="R293" s="90">
        <f>IF(ISERROR(VLOOKUP($H293,#REF!,12,0)),,VLOOKUP($H293,#REF!,12,0))</f>
        <v>0</v>
      </c>
      <c r="S293" s="90">
        <f>IF(ISERROR(VLOOKUP($H293,#REF!,14,0)),,VLOOKUP($H293,#REF!,14,0))</f>
        <v>0</v>
      </c>
      <c r="T293" s="90">
        <f>IF(ISERROR(VLOOKUP($H293,#REF!,16,0)),,VLOOKUP($H293,#REF!,16,0))</f>
        <v>0</v>
      </c>
      <c r="U293" s="90">
        <f>IF(ISERROR(VLOOKUP($H293,#REF!,18,0)),,VLOOKUP($H293,#REF!,18,0))</f>
        <v>0</v>
      </c>
      <c r="V293" s="90">
        <f>IF(ISERROR(VLOOKUP($H293,#REF!,20,0)),,VLOOKUP($H293,#REF!,20,0))</f>
        <v>0</v>
      </c>
      <c r="W293" s="197">
        <f t="shared" si="156"/>
        <v>0</v>
      </c>
      <c r="X293" t="e">
        <f t="shared" si="157"/>
        <v>#VALUE!</v>
      </c>
      <c r="Y293">
        <f t="shared" si="158"/>
        <v>0</v>
      </c>
    </row>
    <row r="294" spans="1:25" x14ac:dyDescent="0.3">
      <c r="A294" s="241">
        <f t="shared" si="165"/>
        <v>23</v>
      </c>
      <c r="B294" t="str">
        <f t="shared" si="163"/>
        <v>4EX</v>
      </c>
      <c r="C294" t="str">
        <f t="shared" si="164"/>
        <v>4EX23</v>
      </c>
      <c r="D294">
        <v>0.02</v>
      </c>
      <c r="E294" s="72" t="e">
        <f>IF(IF(ISERROR(VLOOKUP(C294,#REF!,25,0)),"A",VLOOKUP(C294,#REF!,25,0))=0,"A",IF(ISERROR(VLOOKUP(C294,#REF!,25,0)),"A",VLOOKUP(C294,#REF!,25,0))+D294)</f>
        <v>#VALUE!</v>
      </c>
      <c r="F294" s="249" t="e">
        <f t="shared" si="159"/>
        <v>#VALUE!</v>
      </c>
      <c r="G294" s="44">
        <f>IF(ISERROR(VLOOKUP($C294,#REF!,2,0)),0,VLOOKUP($C294,#REF!,2,0))</f>
        <v>0</v>
      </c>
      <c r="H294" s="249">
        <f t="shared" si="155"/>
        <v>0</v>
      </c>
      <c r="K294" s="249">
        <v>23</v>
      </c>
      <c r="L294" s="89">
        <f>IF(ISERROR(VLOOKUP(H294,#REF!,5,0)&amp;" "&amp;VLOOKUP(H294,#REF!,6,0)),,VLOOKUP(H294,#REF!,5,0)&amp;" "&amp;VLOOKUP(H294,#REF!,6,0))</f>
        <v>0</v>
      </c>
      <c r="M294" s="90">
        <f>IF(ISERROR(VLOOKUP(H294,#REF!,2,0)),,VLOOKUP(H294,#REF!,2,0))</f>
        <v>0</v>
      </c>
      <c r="N294" s="90">
        <f>IF(ISERROR(VLOOKUP(H294,#REF!,1,0)),,VLOOKUP(H294,#REF!,1,0))</f>
        <v>0</v>
      </c>
      <c r="O294" s="90" t="str">
        <f t="shared" si="162"/>
        <v>4EX</v>
      </c>
      <c r="P294" s="89" t="s">
        <v>152</v>
      </c>
      <c r="Q294" s="90">
        <f>IF(ISERROR(VLOOKUP(H294,#REF!,10,0)),,VLOOKUP(H294,#REF!,10,0))</f>
        <v>0</v>
      </c>
      <c r="R294" s="90">
        <f>IF(ISERROR(VLOOKUP($H294,#REF!,12,0)),,VLOOKUP($H294,#REF!,12,0))</f>
        <v>0</v>
      </c>
      <c r="S294" s="90">
        <f>IF(ISERROR(VLOOKUP($H294,#REF!,14,0)),,VLOOKUP($H294,#REF!,14,0))</f>
        <v>0</v>
      </c>
      <c r="T294" s="90">
        <f>IF(ISERROR(VLOOKUP($H294,#REF!,16,0)),,VLOOKUP($H294,#REF!,16,0))</f>
        <v>0</v>
      </c>
      <c r="U294" s="90">
        <f>IF(ISERROR(VLOOKUP($H294,#REF!,18,0)),,VLOOKUP($H294,#REF!,18,0))</f>
        <v>0</v>
      </c>
      <c r="V294" s="90">
        <f>IF(ISERROR(VLOOKUP($H294,#REF!,20,0)),,VLOOKUP($H294,#REF!,20,0))</f>
        <v>0</v>
      </c>
      <c r="W294" s="197">
        <f t="shared" si="156"/>
        <v>0</v>
      </c>
      <c r="X294" t="e">
        <f t="shared" si="157"/>
        <v>#VALUE!</v>
      </c>
      <c r="Y294">
        <f t="shared" si="158"/>
        <v>0</v>
      </c>
    </row>
    <row r="295" spans="1:25" x14ac:dyDescent="0.3">
      <c r="A295" s="241">
        <f t="shared" si="165"/>
        <v>24</v>
      </c>
      <c r="B295" t="str">
        <f t="shared" si="163"/>
        <v>4EX</v>
      </c>
      <c r="C295" s="241" t="str">
        <f t="shared" si="164"/>
        <v>4EX24</v>
      </c>
      <c r="E295" s="72" t="e">
        <f>IF(IF(ISERROR(VLOOKUP(C295,#REF!,25,0)),"A",VLOOKUP(C295,#REF!,25,0))=0,"A",IF(ISERROR(VLOOKUP(C295,#REF!,25,0)),"A",VLOOKUP(C295,#REF!,25,0))+D295)</f>
        <v>#VALUE!</v>
      </c>
      <c r="F295" s="249" t="e">
        <f t="shared" si="159"/>
        <v>#VALUE!</v>
      </c>
      <c r="G295" s="44">
        <f>IF(ISERROR(VLOOKUP($C295,#REF!,2,0)),0,VLOOKUP($C295,#REF!,2,0))</f>
        <v>0</v>
      </c>
      <c r="H295" s="249">
        <f t="shared" si="155"/>
        <v>0</v>
      </c>
      <c r="K295" s="249">
        <v>24</v>
      </c>
      <c r="L295" s="89">
        <f>IF(ISERROR(VLOOKUP(H295,#REF!,5,0)&amp;" "&amp;VLOOKUP(H295,#REF!,6,0)),,VLOOKUP(H295,#REF!,5,0)&amp;" "&amp;VLOOKUP(H295,#REF!,6,0))</f>
        <v>0</v>
      </c>
      <c r="M295" s="90">
        <f>IF(ISERROR(VLOOKUP(H295,#REF!,2,0)),,VLOOKUP(H295,#REF!,2,0))</f>
        <v>0</v>
      </c>
      <c r="N295" s="90">
        <f>IF(ISERROR(VLOOKUP(H295,#REF!,1,0)),,VLOOKUP(H295,#REF!,1,0))</f>
        <v>0</v>
      </c>
      <c r="O295" s="90" t="str">
        <f t="shared" si="162"/>
        <v>4EX</v>
      </c>
      <c r="P295" s="89" t="s">
        <v>152</v>
      </c>
      <c r="Q295" s="90">
        <f>IF(ISERROR(VLOOKUP(H295,#REF!,10,0)),,VLOOKUP(H295,#REF!,10,0))</f>
        <v>0</v>
      </c>
      <c r="R295" s="90">
        <f>IF(ISERROR(VLOOKUP($H295,#REF!,12,0)),,VLOOKUP($H295,#REF!,12,0))</f>
        <v>0</v>
      </c>
      <c r="S295" s="90">
        <f>IF(ISERROR(VLOOKUP($H295,#REF!,14,0)),,VLOOKUP($H295,#REF!,14,0))</f>
        <v>0</v>
      </c>
      <c r="T295" s="90">
        <f>IF(ISERROR(VLOOKUP($H295,#REF!,16,0)),,VLOOKUP($H295,#REF!,16,0))</f>
        <v>0</v>
      </c>
      <c r="U295" s="90">
        <f>IF(ISERROR(VLOOKUP($H295,#REF!,18,0)),,VLOOKUP($H295,#REF!,18,0))</f>
        <v>0</v>
      </c>
      <c r="V295" s="90">
        <f>IF(ISERROR(VLOOKUP($H295,#REF!,20,0)),,VLOOKUP($H295,#REF!,20,0))</f>
        <v>0</v>
      </c>
      <c r="W295" s="197">
        <f t="shared" si="156"/>
        <v>0</v>
      </c>
      <c r="X295" t="e">
        <f t="shared" si="157"/>
        <v>#VALUE!</v>
      </c>
      <c r="Y295">
        <f t="shared" si="158"/>
        <v>0</v>
      </c>
    </row>
    <row r="296" spans="1:25" x14ac:dyDescent="0.3">
      <c r="A296" s="241">
        <f t="shared" si="165"/>
        <v>25</v>
      </c>
      <c r="B296" t="str">
        <f t="shared" si="163"/>
        <v>4EX</v>
      </c>
      <c r="C296" s="241" t="str">
        <f t="shared" si="164"/>
        <v>4EX25</v>
      </c>
      <c r="E296" s="72" t="str">
        <f>IF(IF(ISERROR(VLOOKUP(C296,#REF!,25,0)),"A",VLOOKUP(C296,#REF!,25,0))=0,"A",IF(ISERROR(VLOOKUP(C296,#REF!,25,0)),"A",VLOOKUP(C296,#REF!,25,0)))</f>
        <v>A</v>
      </c>
      <c r="F296" s="249" t="e">
        <f t="shared" si="159"/>
        <v>#VALUE!</v>
      </c>
      <c r="G296" s="44">
        <f>IF(ISERROR(VLOOKUP($C296,#REF!,2,0)),0,VLOOKUP($C296,#REF!,2,0))</f>
        <v>0</v>
      </c>
      <c r="H296" s="249">
        <f t="shared" si="155"/>
        <v>0</v>
      </c>
      <c r="K296" s="249">
        <v>25</v>
      </c>
      <c r="L296" s="89">
        <f>IF(ISERROR(VLOOKUP(H296,#REF!,5,0)&amp;" "&amp;VLOOKUP(H296,#REF!,6,0)),,VLOOKUP(H296,#REF!,5,0)&amp;" "&amp;VLOOKUP(H296,#REF!,6,0))</f>
        <v>0</v>
      </c>
      <c r="M296" s="90">
        <f>IF(ISERROR(VLOOKUP(H296,#REF!,2,0)),,VLOOKUP(H296,#REF!,2,0))</f>
        <v>0</v>
      </c>
      <c r="N296" s="90">
        <f>IF(ISERROR(VLOOKUP(H296,#REF!,1,0)),,VLOOKUP(H296,#REF!,1,0))</f>
        <v>0</v>
      </c>
      <c r="O296" s="90" t="str">
        <f t="shared" si="162"/>
        <v>4EX</v>
      </c>
      <c r="P296" s="89" t="s">
        <v>152</v>
      </c>
      <c r="Q296" s="90">
        <f>IF(ISERROR(VLOOKUP(H296,#REF!,10,0)),,VLOOKUP(H296,#REF!,10,0))</f>
        <v>0</v>
      </c>
      <c r="R296" s="90">
        <f>IF(ISERROR(VLOOKUP($H296,#REF!,12,0)),,VLOOKUP($H296,#REF!,12,0))</f>
        <v>0</v>
      </c>
      <c r="S296" s="90">
        <f>IF(ISERROR(VLOOKUP($H296,#REF!,14,0)),,VLOOKUP($H296,#REF!,14,0))</f>
        <v>0</v>
      </c>
      <c r="T296" s="90">
        <f>IF(ISERROR(VLOOKUP($H296,#REF!,16,0)),,VLOOKUP($H296,#REF!,16,0))</f>
        <v>0</v>
      </c>
      <c r="U296" s="90">
        <f>IF(ISERROR(VLOOKUP($H296,#REF!,18,0)),,VLOOKUP($H296,#REF!,18,0))</f>
        <v>0</v>
      </c>
      <c r="V296" s="90">
        <f>IF(ISERROR(VLOOKUP($H296,#REF!,20,0)),,VLOOKUP($H296,#REF!,20,0))</f>
        <v>0</v>
      </c>
      <c r="W296" s="197">
        <f t="shared" si="156"/>
        <v>0</v>
      </c>
      <c r="X296">
        <f t="shared" si="157"/>
        <v>0</v>
      </c>
      <c r="Y296">
        <f t="shared" si="158"/>
        <v>0</v>
      </c>
    </row>
    <row r="297" spans="1:25" s="241" customFormat="1" x14ac:dyDescent="0.3">
      <c r="A297" s="241">
        <f t="shared" si="165"/>
        <v>26</v>
      </c>
      <c r="B297" s="241" t="str">
        <f t="shared" si="163"/>
        <v>4EX</v>
      </c>
      <c r="C297" s="241" t="str">
        <f t="shared" si="164"/>
        <v>4EX26</v>
      </c>
      <c r="E297" s="72" t="str">
        <f>IF(IF(ISERROR(VLOOKUP(C297,#REF!,25,0)),"A",VLOOKUP(C297,#REF!,25,0))=0,"A",IF(ISERROR(VLOOKUP(C297,#REF!,25,0)),"A",VLOOKUP(C297,#REF!,25,0)))</f>
        <v>A</v>
      </c>
      <c r="F297" s="249" t="e">
        <f t="shared" si="159"/>
        <v>#VALUE!</v>
      </c>
      <c r="G297" s="249">
        <f>IF(ISERROR(VLOOKUP($C297,#REF!,2,0)),0,VLOOKUP($C297,#REF!,2,0))</f>
        <v>0</v>
      </c>
      <c r="H297" s="249">
        <f t="shared" si="155"/>
        <v>0</v>
      </c>
      <c r="K297" s="249">
        <v>26</v>
      </c>
      <c r="L297" s="89">
        <f>IF(ISERROR(VLOOKUP(H297,#REF!,5,0)&amp;" "&amp;VLOOKUP(H297,#REF!,6,0)),,VLOOKUP(H297,#REF!,5,0)&amp;" "&amp;VLOOKUP(H297,#REF!,6,0))</f>
        <v>0</v>
      </c>
      <c r="M297" s="90">
        <f>IF(ISERROR(VLOOKUP(H297,#REF!,2,0)),,VLOOKUP(H297,#REF!,2,0))</f>
        <v>0</v>
      </c>
      <c r="N297" s="90">
        <f>IF(ISERROR(VLOOKUP(H297,#REF!,1,0)),,VLOOKUP(H297,#REF!,1,0))</f>
        <v>0</v>
      </c>
      <c r="O297" s="90" t="str">
        <f t="shared" si="162"/>
        <v>4EX</v>
      </c>
      <c r="P297" s="89" t="s">
        <v>152</v>
      </c>
      <c r="Q297" s="90">
        <f>IF(ISERROR(VLOOKUP(H297,#REF!,10,0)),,VLOOKUP(H297,#REF!,10,0))</f>
        <v>0</v>
      </c>
      <c r="R297" s="90">
        <f>IF(ISERROR(VLOOKUP($H297,#REF!,12,0)),,VLOOKUP($H297,#REF!,12,0))</f>
        <v>0</v>
      </c>
      <c r="S297" s="90">
        <f>IF(ISERROR(VLOOKUP($H297,#REF!,14,0)),,VLOOKUP($H297,#REF!,14,0))</f>
        <v>0</v>
      </c>
      <c r="T297" s="90">
        <f>IF(ISERROR(VLOOKUP($H297,#REF!,16,0)),,VLOOKUP($H297,#REF!,16,0))</f>
        <v>0</v>
      </c>
      <c r="U297" s="90">
        <f>IF(ISERROR(VLOOKUP($H297,#REF!,18,0)),,VLOOKUP($H297,#REF!,18,0))</f>
        <v>0</v>
      </c>
      <c r="V297" s="90">
        <f>IF(ISERROR(VLOOKUP($H297,#REF!,20,0)),,VLOOKUP($H297,#REF!,20,0))</f>
        <v>0</v>
      </c>
      <c r="W297" s="197">
        <f t="shared" ref="W297:W304" si="166">SUBTOTAL(9,Q297:V297)</f>
        <v>0</v>
      </c>
      <c r="X297" s="241">
        <f t="shared" ref="X297:X304" si="167">IF(E297="A",0,COUNTIF($E$272:$E$288,E297))</f>
        <v>0</v>
      </c>
      <c r="Y297" s="241">
        <f t="shared" ref="Y297:Y304" si="168">IF(H297=0,0,COUNTIF(H$272:H$296,H297))</f>
        <v>0</v>
      </c>
    </row>
    <row r="298" spans="1:25" s="241" customFormat="1" x14ac:dyDescent="0.3">
      <c r="A298" s="241">
        <f t="shared" si="165"/>
        <v>27</v>
      </c>
      <c r="B298" s="241" t="str">
        <f t="shared" si="163"/>
        <v>4EX</v>
      </c>
      <c r="C298" s="241" t="str">
        <f t="shared" si="164"/>
        <v>4EX27</v>
      </c>
      <c r="E298" s="72" t="str">
        <f>IF(IF(ISERROR(VLOOKUP(C298,#REF!,25,0)),"A",VLOOKUP(C298,#REF!,25,0))=0,"A",IF(ISERROR(VLOOKUP(C298,#REF!,25,0)),"A",VLOOKUP(C298,#REF!,25,0)))</f>
        <v>A</v>
      </c>
      <c r="F298" s="249" t="e">
        <f t="shared" si="159"/>
        <v>#VALUE!</v>
      </c>
      <c r="G298" s="249">
        <f>IF(ISERROR(VLOOKUP($C298,#REF!,2,0)),0,VLOOKUP($C298,#REF!,2,0))</f>
        <v>0</v>
      </c>
      <c r="H298" s="249">
        <f t="shared" si="155"/>
        <v>0</v>
      </c>
      <c r="K298" s="249">
        <v>27</v>
      </c>
      <c r="L298" s="89">
        <f>IF(ISERROR(VLOOKUP(H298,#REF!,5,0)&amp;" "&amp;VLOOKUP(H298,#REF!,6,0)),,VLOOKUP(H298,#REF!,5,0)&amp;" "&amp;VLOOKUP(H298,#REF!,6,0))</f>
        <v>0</v>
      </c>
      <c r="M298" s="90">
        <f>IF(ISERROR(VLOOKUP(H298,#REF!,2,0)),,VLOOKUP(H298,#REF!,2,0))</f>
        <v>0</v>
      </c>
      <c r="N298" s="90">
        <f>IF(ISERROR(VLOOKUP(H298,#REF!,1,0)),,VLOOKUP(H298,#REF!,1,0))</f>
        <v>0</v>
      </c>
      <c r="O298" s="90" t="str">
        <f t="shared" si="162"/>
        <v>4EX</v>
      </c>
      <c r="P298" s="89" t="s">
        <v>152</v>
      </c>
      <c r="Q298" s="90">
        <f>IF(ISERROR(VLOOKUP(H298,#REF!,10,0)),,VLOOKUP(H298,#REF!,10,0))</f>
        <v>0</v>
      </c>
      <c r="R298" s="90">
        <f>IF(ISERROR(VLOOKUP($H298,#REF!,12,0)),,VLOOKUP($H298,#REF!,12,0))</f>
        <v>0</v>
      </c>
      <c r="S298" s="90">
        <f>IF(ISERROR(VLOOKUP($H298,#REF!,14,0)),,VLOOKUP($H298,#REF!,14,0))</f>
        <v>0</v>
      </c>
      <c r="T298" s="90">
        <f>IF(ISERROR(VLOOKUP($H298,#REF!,16,0)),,VLOOKUP($H298,#REF!,16,0))</f>
        <v>0</v>
      </c>
      <c r="U298" s="90">
        <f>IF(ISERROR(VLOOKUP($H298,#REF!,18,0)),,VLOOKUP($H298,#REF!,18,0))</f>
        <v>0</v>
      </c>
      <c r="V298" s="90">
        <f>IF(ISERROR(VLOOKUP($H298,#REF!,20,0)),,VLOOKUP($H298,#REF!,20,0))</f>
        <v>0</v>
      </c>
      <c r="W298" s="197">
        <f t="shared" si="166"/>
        <v>0</v>
      </c>
      <c r="X298" s="241">
        <f t="shared" si="167"/>
        <v>0</v>
      </c>
      <c r="Y298" s="241">
        <f t="shared" si="168"/>
        <v>0</v>
      </c>
    </row>
    <row r="299" spans="1:25" s="241" customFormat="1" x14ac:dyDescent="0.3">
      <c r="A299" s="241">
        <f t="shared" si="165"/>
        <v>28</v>
      </c>
      <c r="B299" s="241" t="str">
        <f t="shared" si="163"/>
        <v>4EX</v>
      </c>
      <c r="C299" s="241" t="str">
        <f t="shared" si="164"/>
        <v>4EX28</v>
      </c>
      <c r="E299" s="72" t="str">
        <f>IF(IF(ISERROR(VLOOKUP(C299,#REF!,25,0)),"A",VLOOKUP(C299,#REF!,25,0))=0,"A",IF(ISERROR(VLOOKUP(C299,#REF!,25,0)),"A",VLOOKUP(C299,#REF!,25,0)))</f>
        <v>A</v>
      </c>
      <c r="F299" s="249" t="e">
        <f t="shared" si="159"/>
        <v>#VALUE!</v>
      </c>
      <c r="G299" s="249">
        <f>IF(ISERROR(VLOOKUP($C299,#REF!,2,0)),0,VLOOKUP($C299,#REF!,2,0))</f>
        <v>0</v>
      </c>
      <c r="H299" s="249">
        <f t="shared" si="155"/>
        <v>0</v>
      </c>
      <c r="K299" s="249">
        <v>28</v>
      </c>
      <c r="L299" s="89">
        <f>IF(ISERROR(VLOOKUP(H299,#REF!,5,0)&amp;" "&amp;VLOOKUP(H299,#REF!,6,0)),,VLOOKUP(H299,#REF!,5,0)&amp;" "&amp;VLOOKUP(H299,#REF!,6,0))</f>
        <v>0</v>
      </c>
      <c r="M299" s="90">
        <f>IF(ISERROR(VLOOKUP(H299,#REF!,2,0)),,VLOOKUP(H299,#REF!,2,0))</f>
        <v>0</v>
      </c>
      <c r="N299" s="90">
        <f>IF(ISERROR(VLOOKUP(H299,#REF!,1,0)),,VLOOKUP(H299,#REF!,1,0))</f>
        <v>0</v>
      </c>
      <c r="O299" s="90" t="str">
        <f t="shared" si="162"/>
        <v>4EX</v>
      </c>
      <c r="P299" s="89" t="s">
        <v>152</v>
      </c>
      <c r="Q299" s="90">
        <f>IF(ISERROR(VLOOKUP(H299,#REF!,10,0)),,VLOOKUP(H299,#REF!,10,0))</f>
        <v>0</v>
      </c>
      <c r="R299" s="90">
        <f>IF(ISERROR(VLOOKUP($H299,#REF!,12,0)),,VLOOKUP($H299,#REF!,12,0))</f>
        <v>0</v>
      </c>
      <c r="S299" s="90">
        <f>IF(ISERROR(VLOOKUP($H299,#REF!,14,0)),,VLOOKUP($H299,#REF!,14,0))</f>
        <v>0</v>
      </c>
      <c r="T299" s="90">
        <f>IF(ISERROR(VLOOKUP($H299,#REF!,16,0)),,VLOOKUP($H299,#REF!,16,0))</f>
        <v>0</v>
      </c>
      <c r="U299" s="90">
        <f>IF(ISERROR(VLOOKUP($H299,#REF!,18,0)),,VLOOKUP($H299,#REF!,18,0))</f>
        <v>0</v>
      </c>
      <c r="V299" s="90">
        <f>IF(ISERROR(VLOOKUP($H299,#REF!,20,0)),,VLOOKUP($H299,#REF!,20,0))</f>
        <v>0</v>
      </c>
      <c r="W299" s="197">
        <f t="shared" si="166"/>
        <v>0</v>
      </c>
      <c r="X299" s="241">
        <f t="shared" si="167"/>
        <v>0</v>
      </c>
      <c r="Y299" s="241">
        <f t="shared" si="168"/>
        <v>0</v>
      </c>
    </row>
    <row r="300" spans="1:25" s="241" customFormat="1" x14ac:dyDescent="0.3">
      <c r="A300" s="241">
        <f t="shared" si="165"/>
        <v>29</v>
      </c>
      <c r="B300" s="241" t="str">
        <f t="shared" si="163"/>
        <v>4EX</v>
      </c>
      <c r="C300" s="241" t="str">
        <f t="shared" si="164"/>
        <v>4EX29</v>
      </c>
      <c r="E300" s="72" t="str">
        <f>IF(IF(ISERROR(VLOOKUP(C300,#REF!,25,0)),"A",VLOOKUP(C300,#REF!,25,0))=0,"A",IF(ISERROR(VLOOKUP(C300,#REF!,25,0)),"A",VLOOKUP(C300,#REF!,25,0)))</f>
        <v>A</v>
      </c>
      <c r="F300" s="249" t="e">
        <f t="shared" si="159"/>
        <v>#VALUE!</v>
      </c>
      <c r="G300" s="249">
        <f>IF(ISERROR(VLOOKUP($C300,#REF!,2,0)),0,VLOOKUP($C300,#REF!,2,0))</f>
        <v>0</v>
      </c>
      <c r="H300" s="249">
        <f t="shared" si="155"/>
        <v>0</v>
      </c>
      <c r="K300" s="249">
        <v>29</v>
      </c>
      <c r="L300" s="89">
        <f>IF(ISERROR(VLOOKUP(H300,#REF!,5,0)&amp;" "&amp;VLOOKUP(H300,#REF!,6,0)),,VLOOKUP(H300,#REF!,5,0)&amp;" "&amp;VLOOKUP(H300,#REF!,6,0))</f>
        <v>0</v>
      </c>
      <c r="M300" s="90">
        <f>IF(ISERROR(VLOOKUP(H300,#REF!,2,0)),,VLOOKUP(H300,#REF!,2,0))</f>
        <v>0</v>
      </c>
      <c r="N300" s="90">
        <f>IF(ISERROR(VLOOKUP(H300,#REF!,1,0)),,VLOOKUP(H300,#REF!,1,0))</f>
        <v>0</v>
      </c>
      <c r="O300" s="90" t="str">
        <f t="shared" si="162"/>
        <v>4EX</v>
      </c>
      <c r="P300" s="89" t="s">
        <v>152</v>
      </c>
      <c r="Q300" s="90">
        <f>IF(ISERROR(VLOOKUP(H300,#REF!,10,0)),,VLOOKUP(H300,#REF!,10,0))</f>
        <v>0</v>
      </c>
      <c r="R300" s="90">
        <f>IF(ISERROR(VLOOKUP($H300,#REF!,12,0)),,VLOOKUP($H300,#REF!,12,0))</f>
        <v>0</v>
      </c>
      <c r="S300" s="90">
        <f>IF(ISERROR(VLOOKUP($H300,#REF!,14,0)),,VLOOKUP($H300,#REF!,14,0))</f>
        <v>0</v>
      </c>
      <c r="T300" s="90">
        <f>IF(ISERROR(VLOOKUP($H300,#REF!,16,0)),,VLOOKUP($H300,#REF!,16,0))</f>
        <v>0</v>
      </c>
      <c r="U300" s="90">
        <f>IF(ISERROR(VLOOKUP($H300,#REF!,18,0)),,VLOOKUP($H300,#REF!,18,0))</f>
        <v>0</v>
      </c>
      <c r="V300" s="90">
        <f>IF(ISERROR(VLOOKUP($H300,#REF!,20,0)),,VLOOKUP($H300,#REF!,20,0))</f>
        <v>0</v>
      </c>
      <c r="W300" s="197">
        <f t="shared" si="166"/>
        <v>0</v>
      </c>
      <c r="X300" s="241">
        <f t="shared" si="167"/>
        <v>0</v>
      </c>
      <c r="Y300" s="241">
        <f t="shared" si="168"/>
        <v>0</v>
      </c>
    </row>
    <row r="301" spans="1:25" s="241" customFormat="1" x14ac:dyDescent="0.3">
      <c r="A301" s="241">
        <f t="shared" si="165"/>
        <v>30</v>
      </c>
      <c r="B301" s="241" t="str">
        <f t="shared" si="163"/>
        <v>4EX</v>
      </c>
      <c r="C301" s="241" t="str">
        <f t="shared" si="164"/>
        <v>4EX30</v>
      </c>
      <c r="E301" s="72" t="str">
        <f>IF(IF(ISERROR(VLOOKUP(C301,#REF!,25,0)),"A",VLOOKUP(C301,#REF!,25,0))=0,"A",IF(ISERROR(VLOOKUP(C301,#REF!,25,0)),"A",VLOOKUP(C301,#REF!,25,0)))</f>
        <v>A</v>
      </c>
      <c r="F301" s="249" t="e">
        <f t="shared" si="159"/>
        <v>#VALUE!</v>
      </c>
      <c r="G301" s="249">
        <f>IF(ISERROR(VLOOKUP($C301,#REF!,2,0)),0,VLOOKUP($C301,#REF!,2,0))</f>
        <v>0</v>
      </c>
      <c r="H301" s="249">
        <f t="shared" si="155"/>
        <v>0</v>
      </c>
      <c r="K301" s="249">
        <v>30</v>
      </c>
      <c r="L301" s="89">
        <f>IF(ISERROR(VLOOKUP(H301,#REF!,5,0)&amp;" "&amp;VLOOKUP(H301,#REF!,6,0)),,VLOOKUP(H301,#REF!,5,0)&amp;" "&amp;VLOOKUP(H301,#REF!,6,0))</f>
        <v>0</v>
      </c>
      <c r="M301" s="90">
        <f>IF(ISERROR(VLOOKUP(H301,#REF!,2,0)),,VLOOKUP(H301,#REF!,2,0))</f>
        <v>0</v>
      </c>
      <c r="N301" s="90">
        <f>IF(ISERROR(VLOOKUP(H301,#REF!,1,0)),,VLOOKUP(H301,#REF!,1,0))</f>
        <v>0</v>
      </c>
      <c r="O301" s="90" t="str">
        <f t="shared" si="162"/>
        <v>4EX</v>
      </c>
      <c r="P301" s="89" t="s">
        <v>152</v>
      </c>
      <c r="Q301" s="90">
        <f>IF(ISERROR(VLOOKUP(H301,#REF!,10,0)),,VLOOKUP(H301,#REF!,10,0))</f>
        <v>0</v>
      </c>
      <c r="R301" s="90">
        <f>IF(ISERROR(VLOOKUP($H301,#REF!,12,0)),,VLOOKUP($H301,#REF!,12,0))</f>
        <v>0</v>
      </c>
      <c r="S301" s="90">
        <f>IF(ISERROR(VLOOKUP($H301,#REF!,14,0)),,VLOOKUP($H301,#REF!,14,0))</f>
        <v>0</v>
      </c>
      <c r="T301" s="90">
        <f>IF(ISERROR(VLOOKUP($H301,#REF!,16,0)),,VLOOKUP($H301,#REF!,16,0))</f>
        <v>0</v>
      </c>
      <c r="U301" s="90">
        <f>IF(ISERROR(VLOOKUP($H301,#REF!,18,0)),,VLOOKUP($H301,#REF!,18,0))</f>
        <v>0</v>
      </c>
      <c r="V301" s="90">
        <f>IF(ISERROR(VLOOKUP($H301,#REF!,20,0)),,VLOOKUP($H301,#REF!,20,0))</f>
        <v>0</v>
      </c>
      <c r="W301" s="197">
        <f t="shared" si="166"/>
        <v>0</v>
      </c>
      <c r="X301" s="241">
        <f t="shared" si="167"/>
        <v>0</v>
      </c>
      <c r="Y301" s="241">
        <f t="shared" si="168"/>
        <v>0</v>
      </c>
    </row>
    <row r="302" spans="1:25" s="241" customFormat="1" x14ac:dyDescent="0.3">
      <c r="A302" s="241">
        <f t="shared" si="165"/>
        <v>31</v>
      </c>
      <c r="B302" s="241" t="str">
        <f t="shared" si="163"/>
        <v>4EX</v>
      </c>
      <c r="C302" s="241" t="str">
        <f t="shared" si="164"/>
        <v>4EX31</v>
      </c>
      <c r="E302" s="72" t="str">
        <f>IF(IF(ISERROR(VLOOKUP(C302,#REF!,25,0)),"A",VLOOKUP(C302,#REF!,25,0))=0,"A",IF(ISERROR(VLOOKUP(C302,#REF!,25,0)),"A",VLOOKUP(C302,#REF!,25,0)))</f>
        <v>A</v>
      </c>
      <c r="F302" s="249" t="e">
        <f t="shared" si="159"/>
        <v>#VALUE!</v>
      </c>
      <c r="G302" s="249">
        <f>IF(ISERROR(VLOOKUP($C302,#REF!,2,0)),0,VLOOKUP($C302,#REF!,2,0))</f>
        <v>0</v>
      </c>
      <c r="H302" s="249">
        <f t="shared" si="155"/>
        <v>0</v>
      </c>
      <c r="K302" s="249">
        <v>31</v>
      </c>
      <c r="L302" s="89">
        <f>IF(ISERROR(VLOOKUP(H302,#REF!,5,0)&amp;" "&amp;VLOOKUP(H302,#REF!,6,0)),,VLOOKUP(H302,#REF!,5,0)&amp;" "&amp;VLOOKUP(H302,#REF!,6,0))</f>
        <v>0</v>
      </c>
      <c r="M302" s="90">
        <f>IF(ISERROR(VLOOKUP(H302,#REF!,2,0)),,VLOOKUP(H302,#REF!,2,0))</f>
        <v>0</v>
      </c>
      <c r="N302" s="90">
        <f>IF(ISERROR(VLOOKUP(H302,#REF!,1,0)),,VLOOKUP(H302,#REF!,1,0))</f>
        <v>0</v>
      </c>
      <c r="O302" s="90" t="str">
        <f t="shared" si="162"/>
        <v>4EX</v>
      </c>
      <c r="P302" s="89" t="s">
        <v>152</v>
      </c>
      <c r="Q302" s="90">
        <f>IF(ISERROR(VLOOKUP(H302,#REF!,10,0)),,VLOOKUP(H302,#REF!,10,0))</f>
        <v>0</v>
      </c>
      <c r="R302" s="90">
        <f>IF(ISERROR(VLOOKUP($H302,#REF!,12,0)),,VLOOKUP($H302,#REF!,12,0))</f>
        <v>0</v>
      </c>
      <c r="S302" s="90">
        <f>IF(ISERROR(VLOOKUP($H302,#REF!,14,0)),,VLOOKUP($H302,#REF!,14,0))</f>
        <v>0</v>
      </c>
      <c r="T302" s="90">
        <f>IF(ISERROR(VLOOKUP($H302,#REF!,16,0)),,VLOOKUP($H302,#REF!,16,0))</f>
        <v>0</v>
      </c>
      <c r="U302" s="90">
        <f>IF(ISERROR(VLOOKUP($H302,#REF!,18,0)),,VLOOKUP($H302,#REF!,18,0))</f>
        <v>0</v>
      </c>
      <c r="V302" s="90">
        <f>IF(ISERROR(VLOOKUP($H302,#REF!,20,0)),,VLOOKUP($H302,#REF!,20,0))</f>
        <v>0</v>
      </c>
      <c r="W302" s="197">
        <f t="shared" si="166"/>
        <v>0</v>
      </c>
      <c r="X302" s="241">
        <f t="shared" si="167"/>
        <v>0</v>
      </c>
      <c r="Y302" s="241">
        <f t="shared" si="168"/>
        <v>0</v>
      </c>
    </row>
    <row r="303" spans="1:25" s="241" customFormat="1" x14ac:dyDescent="0.3">
      <c r="A303" s="241">
        <f t="shared" si="165"/>
        <v>32</v>
      </c>
      <c r="B303" s="241" t="str">
        <f t="shared" si="163"/>
        <v>4EX</v>
      </c>
      <c r="C303" s="241" t="str">
        <f t="shared" si="164"/>
        <v>4EX32</v>
      </c>
      <c r="E303" s="72" t="str">
        <f>IF(IF(ISERROR(VLOOKUP(C303,#REF!,25,0)),"A",VLOOKUP(C303,#REF!,25,0))=0,"A",IF(ISERROR(VLOOKUP(C303,#REF!,25,0)),"A",VLOOKUP(C303,#REF!,25,0)))</f>
        <v>A</v>
      </c>
      <c r="F303" s="249" t="e">
        <f t="shared" si="159"/>
        <v>#VALUE!</v>
      </c>
      <c r="G303" s="249">
        <f>IF(ISERROR(VLOOKUP($C303,#REF!,2,0)),0,VLOOKUP($C303,#REF!,2,0))</f>
        <v>0</v>
      </c>
      <c r="H303" s="249">
        <f t="shared" si="155"/>
        <v>0</v>
      </c>
      <c r="K303" s="249">
        <v>32</v>
      </c>
      <c r="L303" s="89">
        <f>IF(ISERROR(VLOOKUP(H303,#REF!,5,0)&amp;" "&amp;VLOOKUP(H303,#REF!,6,0)),,VLOOKUP(H303,#REF!,5,0)&amp;" "&amp;VLOOKUP(H303,#REF!,6,0))</f>
        <v>0</v>
      </c>
      <c r="M303" s="90">
        <f>IF(ISERROR(VLOOKUP(H303,#REF!,2,0)),,VLOOKUP(H303,#REF!,2,0))</f>
        <v>0</v>
      </c>
      <c r="N303" s="90">
        <f>IF(ISERROR(VLOOKUP(H303,#REF!,1,0)),,VLOOKUP(H303,#REF!,1,0))</f>
        <v>0</v>
      </c>
      <c r="O303" s="90" t="str">
        <f t="shared" si="162"/>
        <v>4EX</v>
      </c>
      <c r="P303" s="89" t="s">
        <v>152</v>
      </c>
      <c r="Q303" s="90">
        <f>IF(ISERROR(VLOOKUP(H303,#REF!,10,0)),,VLOOKUP(H303,#REF!,10,0))</f>
        <v>0</v>
      </c>
      <c r="R303" s="90">
        <f>IF(ISERROR(VLOOKUP($H303,#REF!,12,0)),,VLOOKUP($H303,#REF!,12,0))</f>
        <v>0</v>
      </c>
      <c r="S303" s="90">
        <f>IF(ISERROR(VLOOKUP($H303,#REF!,14,0)),,VLOOKUP($H303,#REF!,14,0))</f>
        <v>0</v>
      </c>
      <c r="T303" s="90">
        <f>IF(ISERROR(VLOOKUP($H303,#REF!,16,0)),,VLOOKUP($H303,#REF!,16,0))</f>
        <v>0</v>
      </c>
      <c r="U303" s="90">
        <f>IF(ISERROR(VLOOKUP($H303,#REF!,18,0)),,VLOOKUP($H303,#REF!,18,0))</f>
        <v>0</v>
      </c>
      <c r="V303" s="90">
        <f>IF(ISERROR(VLOOKUP($H303,#REF!,20,0)),,VLOOKUP($H303,#REF!,20,0))</f>
        <v>0</v>
      </c>
      <c r="W303" s="197">
        <f t="shared" si="166"/>
        <v>0</v>
      </c>
      <c r="X303" s="241">
        <f t="shared" si="167"/>
        <v>0</v>
      </c>
      <c r="Y303" s="241">
        <f t="shared" si="168"/>
        <v>0</v>
      </c>
    </row>
    <row r="304" spans="1:25" s="241" customFormat="1" ht="15" thickBot="1" x14ac:dyDescent="0.35">
      <c r="A304" s="241">
        <f t="shared" si="165"/>
        <v>33</v>
      </c>
      <c r="B304" s="241" t="str">
        <f t="shared" si="163"/>
        <v>4EX</v>
      </c>
      <c r="C304" s="241" t="str">
        <f t="shared" si="164"/>
        <v>4EX33</v>
      </c>
      <c r="E304" s="72" t="str">
        <f>IF(IF(ISERROR(VLOOKUP(C304,#REF!,25,0)),"A",VLOOKUP(C304,#REF!,25,0))=0,"A",IF(ISERROR(VLOOKUP(C304,#REF!,25,0)),"A",VLOOKUP(C304,#REF!,25,0)))</f>
        <v>A</v>
      </c>
      <c r="F304" s="249" t="e">
        <f t="shared" si="159"/>
        <v>#VALUE!</v>
      </c>
      <c r="G304" s="249">
        <f>IF(ISERROR(VLOOKUP($C304,#REF!,2,0)),0,VLOOKUP($C304,#REF!,2,0))</f>
        <v>0</v>
      </c>
      <c r="H304" s="249">
        <f t="shared" si="155"/>
        <v>0</v>
      </c>
      <c r="K304" s="249">
        <v>33</v>
      </c>
      <c r="L304" s="89">
        <f>IF(ISERROR(VLOOKUP(H304,#REF!,5,0)&amp;" "&amp;VLOOKUP(H304,#REF!,6,0)),,VLOOKUP(H304,#REF!,5,0)&amp;" "&amp;VLOOKUP(H304,#REF!,6,0))</f>
        <v>0</v>
      </c>
      <c r="M304" s="90">
        <f>IF(ISERROR(VLOOKUP(H304,#REF!,2,0)),,VLOOKUP(H304,#REF!,2,0))</f>
        <v>0</v>
      </c>
      <c r="N304" s="90">
        <f>IF(ISERROR(VLOOKUP(H304,#REF!,1,0)),,VLOOKUP(H304,#REF!,1,0))</f>
        <v>0</v>
      </c>
      <c r="O304" s="90" t="str">
        <f t="shared" si="162"/>
        <v>4EX</v>
      </c>
      <c r="P304" s="89" t="s">
        <v>152</v>
      </c>
      <c r="Q304" s="90">
        <f>IF(ISERROR(VLOOKUP(H304,#REF!,10,0)),,VLOOKUP(H304,#REF!,10,0))</f>
        <v>0</v>
      </c>
      <c r="R304" s="90">
        <f>IF(ISERROR(VLOOKUP($H304,#REF!,12,0)),,VLOOKUP($H304,#REF!,12,0))</f>
        <v>0</v>
      </c>
      <c r="S304" s="90">
        <f>IF(ISERROR(VLOOKUP($H304,#REF!,14,0)),,VLOOKUP($H304,#REF!,14,0))</f>
        <v>0</v>
      </c>
      <c r="T304" s="90">
        <f>IF(ISERROR(VLOOKUP($H304,#REF!,16,0)),,VLOOKUP($H304,#REF!,16,0))</f>
        <v>0</v>
      </c>
      <c r="U304" s="90">
        <f>IF(ISERROR(VLOOKUP($H304,#REF!,18,0)),,VLOOKUP($H304,#REF!,18,0))</f>
        <v>0</v>
      </c>
      <c r="V304" s="90">
        <f>IF(ISERROR(VLOOKUP($H304,#REF!,20,0)),,VLOOKUP($H304,#REF!,20,0))</f>
        <v>0</v>
      </c>
      <c r="W304" s="197">
        <f t="shared" si="166"/>
        <v>0</v>
      </c>
      <c r="X304" s="241">
        <f t="shared" si="167"/>
        <v>0</v>
      </c>
      <c r="Y304" s="241">
        <f t="shared" si="168"/>
        <v>0</v>
      </c>
    </row>
    <row r="305" spans="1:24" ht="29.4" thickBot="1" x14ac:dyDescent="0.35">
      <c r="E305" s="102" t="s">
        <v>126</v>
      </c>
      <c r="F305" s="137" t="s">
        <v>167</v>
      </c>
      <c r="G305" s="102" t="s">
        <v>33</v>
      </c>
      <c r="H305" s="137" t="s">
        <v>166</v>
      </c>
      <c r="K305" s="50" t="s">
        <v>137</v>
      </c>
      <c r="L305" s="51" t="s">
        <v>138</v>
      </c>
      <c r="M305" s="52" t="s">
        <v>139</v>
      </c>
      <c r="N305" s="52" t="s">
        <v>140</v>
      </c>
      <c r="O305" s="52" t="s">
        <v>35</v>
      </c>
      <c r="P305" s="53" t="s">
        <v>141</v>
      </c>
      <c r="Q305" s="55">
        <v>1</v>
      </c>
      <c r="R305" s="55">
        <v>2</v>
      </c>
      <c r="S305" s="55">
        <v>3</v>
      </c>
      <c r="T305" s="55">
        <v>4</v>
      </c>
      <c r="U305" s="55">
        <v>5</v>
      </c>
      <c r="V305" s="93">
        <v>6</v>
      </c>
      <c r="W305" s="197"/>
    </row>
    <row r="306" spans="1:24" x14ac:dyDescent="0.3">
      <c r="A306">
        <v>1</v>
      </c>
      <c r="B306" t="s">
        <v>134</v>
      </c>
      <c r="C306" t="str">
        <f t="shared" ref="C306:C320" si="169">B306&amp;A306</f>
        <v>6BF1</v>
      </c>
      <c r="E306" s="72" t="str">
        <f>IF(IF(ISERROR(VLOOKUP(C306,#REF!,25,0)),"A",VLOOKUP(C306,#REF!,25,0))=0,"A",IF(ISERROR(VLOOKUP(C306,#REF!,25,0)),"A",VLOOKUP(C306,#REF!,25,0)))</f>
        <v>A</v>
      </c>
      <c r="F306" s="44" t="e">
        <f>LARGE(E306:E320,A306)</f>
        <v>#NUM!</v>
      </c>
      <c r="G306" s="44">
        <f>IF(ISERROR(VLOOKUP($C306,#REF!,2,0)),0,VLOOKUP($C306,#REF!,2,0))</f>
        <v>0</v>
      </c>
      <c r="H306" s="44">
        <f>IF(ISERROR(VLOOKUP(F306,E306:G320,3,0)),0,VLOOKUP(F306,E306:G320,3,0))</f>
        <v>0</v>
      </c>
      <c r="K306" s="44">
        <v>1</v>
      </c>
      <c r="L306" s="89">
        <f>IF(ISERROR(VLOOKUP(H306,#REF!,5,0)&amp;" "&amp;VLOOKUP(H306,#REF!,6,0)),,VLOOKUP(H306,#REF!,5,0)&amp;" "&amp;VLOOKUP(H306,#REF!,6,0))</f>
        <v>0</v>
      </c>
      <c r="M306" s="90">
        <f>IF(ISERROR(VLOOKUP(H306,#REF!,2,0)),,VLOOKUP(H306,#REF!,2,0))</f>
        <v>0</v>
      </c>
      <c r="N306" s="90">
        <f>IF(ISERROR(VLOOKUP(H306,#REF!,1,0)),,VLOOKUP(H306,#REF!,1,0))</f>
        <v>0</v>
      </c>
      <c r="O306" s="90" t="str">
        <f t="shared" ref="O306:O320" si="170">B306</f>
        <v>6BF</v>
      </c>
      <c r="P306" s="89" t="s">
        <v>152</v>
      </c>
      <c r="Q306" s="90">
        <f>IF(ISERROR(VLOOKUP(H306,#REF!,10,0)),,VLOOKUP(H306,#REF!,10,0))</f>
        <v>0</v>
      </c>
      <c r="R306" s="90">
        <f>IF(ISERROR(VLOOKUP($H306,#REF!,12,0)),,VLOOKUP($H306,#REF!,12,0))</f>
        <v>0</v>
      </c>
      <c r="S306" s="90">
        <f>IF(ISERROR(VLOOKUP($H306,#REF!,14,0)),,VLOOKUP($H306,#REF!,14,0))</f>
        <v>0</v>
      </c>
      <c r="T306" s="90">
        <f>IF(ISERROR(VLOOKUP($H306,#REF!,16,0)),,VLOOKUP($H306,#REF!,16,0))</f>
        <v>0</v>
      </c>
      <c r="U306" s="90">
        <f>IF(ISERROR(VLOOKUP($H306,#REF!,18,0)),,VLOOKUP($H306,#REF!,18,0))</f>
        <v>0</v>
      </c>
      <c r="V306" s="90">
        <f>IF(ISERROR(VLOOKUP($H306,#REF!,20,0)),,VLOOKUP($H306,#REF!,20,0))</f>
        <v>0</v>
      </c>
      <c r="W306" s="197">
        <f t="shared" ref="W306:W320" si="171">SUBTOTAL(9,Q306:V306)</f>
        <v>0</v>
      </c>
      <c r="X306">
        <f t="shared" ref="X306:X320" si="172">IF(E306="A",0,COUNTIF($E$306:$E$320,E306))</f>
        <v>0</v>
      </c>
    </row>
    <row r="307" spans="1:24" x14ac:dyDescent="0.3">
      <c r="A307">
        <v>2</v>
      </c>
      <c r="B307" t="str">
        <f>B306</f>
        <v>6BF</v>
      </c>
      <c r="C307" t="str">
        <f t="shared" si="169"/>
        <v>6BF2</v>
      </c>
      <c r="E307" s="72" t="str">
        <f>IF(IF(ISERROR(VLOOKUP(C307,#REF!,25,0)),"A",VLOOKUP(C307,#REF!,25,0))=0,"A",IF(ISERROR(VLOOKUP(C307,#REF!,25,0)),"A",VLOOKUP(C307,#REF!,25,0)))</f>
        <v>A</v>
      </c>
      <c r="F307" s="44" t="e">
        <f>LARGE(E306:E320,A307)</f>
        <v>#NUM!</v>
      </c>
      <c r="G307" s="44">
        <f>IF(ISERROR(VLOOKUP($C307,#REF!,2,0)),0,VLOOKUP($C307,#REF!,2,0))</f>
        <v>0</v>
      </c>
      <c r="H307" s="44">
        <f>IF(ISERROR(VLOOKUP(F307,E306:G320,3,0)),0,VLOOKUP(F307,E306:G320,3,0))</f>
        <v>0</v>
      </c>
      <c r="K307" s="44">
        <v>2</v>
      </c>
      <c r="L307" s="89">
        <f>IF(ISERROR(VLOOKUP(H307,#REF!,5,0)&amp;" "&amp;VLOOKUP(H307,#REF!,6,0)),,VLOOKUP(H307,#REF!,5,0)&amp;" "&amp;VLOOKUP(H307,#REF!,6,0))</f>
        <v>0</v>
      </c>
      <c r="M307" s="90">
        <f>IF(ISERROR(VLOOKUP(H307,#REF!,2,0)),,VLOOKUP(H307,#REF!,2,0))</f>
        <v>0</v>
      </c>
      <c r="N307" s="90">
        <f>IF(ISERROR(VLOOKUP(H307,#REF!,1,0)),,VLOOKUP(H307,#REF!,1,0))</f>
        <v>0</v>
      </c>
      <c r="O307" s="90" t="str">
        <f t="shared" si="170"/>
        <v>6BF</v>
      </c>
      <c r="P307" s="89" t="s">
        <v>152</v>
      </c>
      <c r="Q307" s="90">
        <f>IF(ISERROR(VLOOKUP(H307,#REF!,10,0)),,VLOOKUP(H307,#REF!,10,0))</f>
        <v>0</v>
      </c>
      <c r="R307" s="90">
        <f>IF(ISERROR(VLOOKUP($H307,#REF!,12,0)),,VLOOKUP($H307,#REF!,12,0))</f>
        <v>0</v>
      </c>
      <c r="S307" s="90">
        <f>IF(ISERROR(VLOOKUP($H307,#REF!,14,0)),,VLOOKUP($H307,#REF!,14,0))</f>
        <v>0</v>
      </c>
      <c r="T307" s="90">
        <f>IF(ISERROR(VLOOKUP($H307,#REF!,16,0)),,VLOOKUP($H307,#REF!,16,0))</f>
        <v>0</v>
      </c>
      <c r="U307" s="90">
        <f>IF(ISERROR(VLOOKUP($H307,#REF!,18,0)),,VLOOKUP($H307,#REF!,18,0))</f>
        <v>0</v>
      </c>
      <c r="V307" s="90">
        <f>IF(ISERROR(VLOOKUP($H307,#REF!,20,0)),,VLOOKUP($H307,#REF!,20,0))</f>
        <v>0</v>
      </c>
      <c r="W307" s="197">
        <f t="shared" si="171"/>
        <v>0</v>
      </c>
      <c r="X307">
        <f t="shared" si="172"/>
        <v>0</v>
      </c>
    </row>
    <row r="308" spans="1:24" x14ac:dyDescent="0.3">
      <c r="A308">
        <v>3</v>
      </c>
      <c r="B308" t="str">
        <f t="shared" ref="B308:B320" si="173">B307</f>
        <v>6BF</v>
      </c>
      <c r="C308" t="str">
        <f t="shared" si="169"/>
        <v>6BF3</v>
      </c>
      <c r="E308" s="72" t="str">
        <f>IF(IF(ISERROR(VLOOKUP(C308,#REF!,25,0)),"A",VLOOKUP(C308,#REF!,25,0))=0,"A",IF(ISERROR(VLOOKUP(C308,#REF!,25,0)),"A",VLOOKUP(C308,#REF!,25,0)))</f>
        <v>A</v>
      </c>
      <c r="F308" s="44" t="e">
        <f>LARGE(E306:E320,A308)</f>
        <v>#NUM!</v>
      </c>
      <c r="G308" s="44">
        <f>IF(ISERROR(VLOOKUP($C308,#REF!,2,0)),0,VLOOKUP($C308,#REF!,2,0))</f>
        <v>0</v>
      </c>
      <c r="H308" s="44">
        <f>IF(ISERROR(VLOOKUP(F308,E306:G320,3,0)),0,VLOOKUP(F308,E306:G320,3,0))</f>
        <v>0</v>
      </c>
      <c r="K308" s="44">
        <v>3</v>
      </c>
      <c r="L308" s="89">
        <f>IF(ISERROR(VLOOKUP(H308,#REF!,5,0)&amp;" "&amp;VLOOKUP(H308,#REF!,6,0)),,VLOOKUP(H308,#REF!,5,0)&amp;" "&amp;VLOOKUP(H308,#REF!,6,0))</f>
        <v>0</v>
      </c>
      <c r="M308" s="90">
        <f>IF(ISERROR(VLOOKUP(H308,#REF!,2,0)),,VLOOKUP(H308,#REF!,2,0))</f>
        <v>0</v>
      </c>
      <c r="N308" s="90">
        <f>IF(ISERROR(VLOOKUP(H308,#REF!,1,0)),,VLOOKUP(H308,#REF!,1,0))</f>
        <v>0</v>
      </c>
      <c r="O308" s="90" t="str">
        <f t="shared" si="170"/>
        <v>6BF</v>
      </c>
      <c r="P308" s="89" t="s">
        <v>152</v>
      </c>
      <c r="Q308" s="90">
        <f>IF(ISERROR(VLOOKUP(H308,#REF!,10,0)),,VLOOKUP(H308,#REF!,10,0))</f>
        <v>0</v>
      </c>
      <c r="R308" s="90">
        <f>IF(ISERROR(VLOOKUP($H308,#REF!,12,0)),,VLOOKUP($H308,#REF!,12,0))</f>
        <v>0</v>
      </c>
      <c r="S308" s="90">
        <f>IF(ISERROR(VLOOKUP($H308,#REF!,14,0)),,VLOOKUP($H308,#REF!,14,0))</f>
        <v>0</v>
      </c>
      <c r="T308" s="90">
        <f>IF(ISERROR(VLOOKUP($H308,#REF!,16,0)),,VLOOKUP($H308,#REF!,16,0))</f>
        <v>0</v>
      </c>
      <c r="U308" s="90">
        <f>IF(ISERROR(VLOOKUP($H308,#REF!,18,0)),,VLOOKUP($H308,#REF!,18,0))</f>
        <v>0</v>
      </c>
      <c r="V308" s="90">
        <f>IF(ISERROR(VLOOKUP($H308,#REF!,20,0)),,VLOOKUP($H308,#REF!,20,0))</f>
        <v>0</v>
      </c>
      <c r="W308" s="197">
        <f t="shared" si="171"/>
        <v>0</v>
      </c>
      <c r="X308">
        <f t="shared" si="172"/>
        <v>0</v>
      </c>
    </row>
    <row r="309" spans="1:24" x14ac:dyDescent="0.3">
      <c r="A309">
        <v>4</v>
      </c>
      <c r="B309" t="str">
        <f t="shared" si="173"/>
        <v>6BF</v>
      </c>
      <c r="C309" t="str">
        <f t="shared" si="169"/>
        <v>6BF4</v>
      </c>
      <c r="E309" s="72" t="str">
        <f>IF(IF(ISERROR(VLOOKUP(C309,#REF!,25,0)),"A",VLOOKUP(C309,#REF!,25,0))=0,"A",IF(ISERROR(VLOOKUP(C309,#REF!,25,0)),"A",VLOOKUP(C309,#REF!,25,0)))</f>
        <v>A</v>
      </c>
      <c r="F309" s="44" t="e">
        <f>LARGE(E306:E320,A309)</f>
        <v>#NUM!</v>
      </c>
      <c r="G309" s="44">
        <f>IF(ISERROR(VLOOKUP($C309,#REF!,2,0)),0,VLOOKUP($C309,#REF!,2,0))</f>
        <v>0</v>
      </c>
      <c r="H309" s="44">
        <f>IF(ISERROR(VLOOKUP(F309,E306:G320,3,0)),0,VLOOKUP(F309,E306:G320,3,0))</f>
        <v>0</v>
      </c>
      <c r="K309" s="44">
        <v>4</v>
      </c>
      <c r="L309" s="89">
        <f>IF(ISERROR(VLOOKUP(H309,#REF!,5,0)&amp;" "&amp;VLOOKUP(H309,#REF!,6,0)),,VLOOKUP(H309,#REF!,5,0)&amp;" "&amp;VLOOKUP(H309,#REF!,6,0))</f>
        <v>0</v>
      </c>
      <c r="M309" s="90">
        <f>IF(ISERROR(VLOOKUP(H309,#REF!,2,0)),,VLOOKUP(H309,#REF!,2,0))</f>
        <v>0</v>
      </c>
      <c r="N309" s="90">
        <f>IF(ISERROR(VLOOKUP(H309,#REF!,1,0)),,VLOOKUP(H309,#REF!,1,0))</f>
        <v>0</v>
      </c>
      <c r="O309" s="90" t="str">
        <f t="shared" si="170"/>
        <v>6BF</v>
      </c>
      <c r="P309" s="89" t="s">
        <v>152</v>
      </c>
      <c r="Q309" s="90">
        <f>IF(ISERROR(VLOOKUP(H309,#REF!,10,0)),,VLOOKUP(H309,#REF!,10,0))</f>
        <v>0</v>
      </c>
      <c r="R309" s="90">
        <f>IF(ISERROR(VLOOKUP($H309,#REF!,12,0)),,VLOOKUP($H309,#REF!,12,0))</f>
        <v>0</v>
      </c>
      <c r="S309" s="90">
        <f>IF(ISERROR(VLOOKUP($H309,#REF!,14,0)),,VLOOKUP($H309,#REF!,14,0))</f>
        <v>0</v>
      </c>
      <c r="T309" s="90">
        <f>IF(ISERROR(VLOOKUP($H309,#REF!,16,0)),,VLOOKUP($H309,#REF!,16,0))</f>
        <v>0</v>
      </c>
      <c r="U309" s="90">
        <f>IF(ISERROR(VLOOKUP($H309,#REF!,18,0)),,VLOOKUP($H309,#REF!,18,0))</f>
        <v>0</v>
      </c>
      <c r="V309" s="90">
        <f>IF(ISERROR(VLOOKUP($H309,#REF!,20,0)),,VLOOKUP($H309,#REF!,20,0))</f>
        <v>0</v>
      </c>
      <c r="W309" s="197">
        <f t="shared" si="171"/>
        <v>0</v>
      </c>
      <c r="X309">
        <f t="shared" si="172"/>
        <v>0</v>
      </c>
    </row>
    <row r="310" spans="1:24" x14ac:dyDescent="0.3">
      <c r="A310">
        <v>5</v>
      </c>
      <c r="B310" t="str">
        <f t="shared" si="173"/>
        <v>6BF</v>
      </c>
      <c r="C310" t="str">
        <f t="shared" si="169"/>
        <v>6BF5</v>
      </c>
      <c r="E310" s="72" t="str">
        <f>IF(IF(ISERROR(VLOOKUP(C310,#REF!,25,0)),"A",VLOOKUP(C310,#REF!,25,0))=0,"A",IF(ISERROR(VLOOKUP(C310,#REF!,25,0)),"A",VLOOKUP(C310,#REF!,25,0)))</f>
        <v>A</v>
      </c>
      <c r="F310" s="44" t="e">
        <f>LARGE(E306:E320,A310)</f>
        <v>#NUM!</v>
      </c>
      <c r="G310" s="44">
        <f>IF(ISERROR(VLOOKUP($C310,#REF!,2,0)),0,VLOOKUP($C310,#REF!,2,0))</f>
        <v>0</v>
      </c>
      <c r="H310" s="44">
        <f>IF(ISERROR(VLOOKUP(F310,E306:G320,3,0)),0,VLOOKUP(F310,E306:G320,3,0))</f>
        <v>0</v>
      </c>
      <c r="K310" s="44">
        <v>5</v>
      </c>
      <c r="L310" s="89">
        <f>IF(ISERROR(VLOOKUP(H310,#REF!,5,0)&amp;" "&amp;VLOOKUP(H310,#REF!,6,0)),,VLOOKUP(H310,#REF!,5,0)&amp;" "&amp;VLOOKUP(H310,#REF!,6,0))</f>
        <v>0</v>
      </c>
      <c r="M310" s="90">
        <f>IF(ISERROR(VLOOKUP(H310,#REF!,2,0)),,VLOOKUP(H310,#REF!,2,0))</f>
        <v>0</v>
      </c>
      <c r="N310" s="90">
        <f>IF(ISERROR(VLOOKUP(H310,#REF!,1,0)),,VLOOKUP(H310,#REF!,1,0))</f>
        <v>0</v>
      </c>
      <c r="O310" s="90" t="str">
        <f t="shared" si="170"/>
        <v>6BF</v>
      </c>
      <c r="P310" s="89" t="s">
        <v>152</v>
      </c>
      <c r="Q310" s="90">
        <f>IF(ISERROR(VLOOKUP(H310,#REF!,10,0)),,VLOOKUP(H310,#REF!,10,0))</f>
        <v>0</v>
      </c>
      <c r="R310" s="90">
        <f>IF(ISERROR(VLOOKUP($H310,#REF!,12,0)),,VLOOKUP($H310,#REF!,12,0))</f>
        <v>0</v>
      </c>
      <c r="S310" s="90">
        <f>IF(ISERROR(VLOOKUP($H310,#REF!,14,0)),,VLOOKUP($H310,#REF!,14,0))</f>
        <v>0</v>
      </c>
      <c r="T310" s="90">
        <f>IF(ISERROR(VLOOKUP($H310,#REF!,16,0)),,VLOOKUP($H310,#REF!,16,0))</f>
        <v>0</v>
      </c>
      <c r="U310" s="90">
        <f>IF(ISERROR(VLOOKUP($H310,#REF!,18,0)),,VLOOKUP($H310,#REF!,18,0))</f>
        <v>0</v>
      </c>
      <c r="V310" s="90">
        <f>IF(ISERROR(VLOOKUP($H310,#REF!,20,0)),,VLOOKUP($H310,#REF!,20,0))</f>
        <v>0</v>
      </c>
      <c r="W310" s="197">
        <f t="shared" si="171"/>
        <v>0</v>
      </c>
      <c r="X310">
        <f t="shared" si="172"/>
        <v>0</v>
      </c>
    </row>
    <row r="311" spans="1:24" x14ac:dyDescent="0.3">
      <c r="A311">
        <v>6</v>
      </c>
      <c r="B311" t="str">
        <f t="shared" si="173"/>
        <v>6BF</v>
      </c>
      <c r="C311" t="str">
        <f t="shared" si="169"/>
        <v>6BF6</v>
      </c>
      <c r="E311" s="72" t="str">
        <f>IF(IF(ISERROR(VLOOKUP(C311,#REF!,25,0)),"A",VLOOKUP(C311,#REF!,25,0))=0,"A",IF(ISERROR(VLOOKUP(C311,#REF!,25,0)),"A",VLOOKUP(C311,#REF!,25,0)))</f>
        <v>A</v>
      </c>
      <c r="F311" s="44" t="e">
        <f>LARGE(E306:E320,A311)</f>
        <v>#NUM!</v>
      </c>
      <c r="G311" s="44">
        <f>IF(ISERROR(VLOOKUP($C311,#REF!,2,0)),0,VLOOKUP($C311,#REF!,2,0))</f>
        <v>0</v>
      </c>
      <c r="H311" s="44">
        <f>IF(ISERROR(VLOOKUP(F311,E306:G320,3,0)),0,VLOOKUP(F311,E306:G320,3,0))</f>
        <v>0</v>
      </c>
      <c r="K311" s="44">
        <v>6</v>
      </c>
      <c r="L311" s="89">
        <f>IF(ISERROR(VLOOKUP(H311,#REF!,5,0)&amp;" "&amp;VLOOKUP(H311,#REF!,6,0)),,VLOOKUP(H311,#REF!,5,0)&amp;" "&amp;VLOOKUP(H311,#REF!,6,0))</f>
        <v>0</v>
      </c>
      <c r="M311" s="90">
        <f>IF(ISERROR(VLOOKUP(H311,#REF!,2,0)),,VLOOKUP(H311,#REF!,2,0))</f>
        <v>0</v>
      </c>
      <c r="N311" s="90">
        <f>IF(ISERROR(VLOOKUP(H311,#REF!,1,0)),,VLOOKUP(H311,#REF!,1,0))</f>
        <v>0</v>
      </c>
      <c r="O311" s="90" t="str">
        <f t="shared" si="170"/>
        <v>6BF</v>
      </c>
      <c r="P311" s="89" t="s">
        <v>152</v>
      </c>
      <c r="Q311" s="90">
        <f>IF(ISERROR(VLOOKUP(H311,#REF!,10,0)),,VLOOKUP(H311,#REF!,10,0))</f>
        <v>0</v>
      </c>
      <c r="R311" s="90">
        <f>IF(ISERROR(VLOOKUP($H311,#REF!,12,0)),,VLOOKUP($H311,#REF!,12,0))</f>
        <v>0</v>
      </c>
      <c r="S311" s="90">
        <f>IF(ISERROR(VLOOKUP($H311,#REF!,14,0)),,VLOOKUP($H311,#REF!,14,0))</f>
        <v>0</v>
      </c>
      <c r="T311" s="90">
        <f>IF(ISERROR(VLOOKUP($H311,#REF!,16,0)),,VLOOKUP($H311,#REF!,16,0))</f>
        <v>0</v>
      </c>
      <c r="U311" s="90">
        <f>IF(ISERROR(VLOOKUP($H311,#REF!,18,0)),,VLOOKUP($H311,#REF!,18,0))</f>
        <v>0</v>
      </c>
      <c r="V311" s="90">
        <f>IF(ISERROR(VLOOKUP($H311,#REF!,20,0)),,VLOOKUP($H311,#REF!,20,0))</f>
        <v>0</v>
      </c>
      <c r="W311" s="197">
        <f t="shared" si="171"/>
        <v>0</v>
      </c>
      <c r="X311">
        <f t="shared" si="172"/>
        <v>0</v>
      </c>
    </row>
    <row r="312" spans="1:24" x14ac:dyDescent="0.3">
      <c r="A312">
        <v>7</v>
      </c>
      <c r="B312" t="str">
        <f t="shared" si="173"/>
        <v>6BF</v>
      </c>
      <c r="C312" t="str">
        <f t="shared" si="169"/>
        <v>6BF7</v>
      </c>
      <c r="E312" s="72" t="str">
        <f>IF(IF(ISERROR(VLOOKUP(C312,#REF!,25,0)),"A",VLOOKUP(C312,#REF!,25,0))=0,"A",IF(ISERROR(VLOOKUP(C312,#REF!,25,0)),"A",VLOOKUP(C312,#REF!,25,0)))</f>
        <v>A</v>
      </c>
      <c r="F312" s="44" t="e">
        <f>LARGE(E306:E320,A312)</f>
        <v>#NUM!</v>
      </c>
      <c r="G312" s="44">
        <f>IF(ISERROR(VLOOKUP($C312,#REF!,2,0)),0,VLOOKUP($C312,#REF!,2,0))</f>
        <v>0</v>
      </c>
      <c r="H312" s="44">
        <f>IF(ISERROR(VLOOKUP(F312,E306:G320,3,0)),0,VLOOKUP(F312,E306:G320,3,0))</f>
        <v>0</v>
      </c>
      <c r="K312" s="44">
        <v>7</v>
      </c>
      <c r="L312" s="89">
        <f>IF(ISERROR(VLOOKUP(H312,#REF!,5,0)&amp;" "&amp;VLOOKUP(H312,#REF!,6,0)),,VLOOKUP(H312,#REF!,5,0)&amp;" "&amp;VLOOKUP(H312,#REF!,6,0))</f>
        <v>0</v>
      </c>
      <c r="M312" s="90">
        <f>IF(ISERROR(VLOOKUP(H312,#REF!,2,0)),,VLOOKUP(H312,#REF!,2,0))</f>
        <v>0</v>
      </c>
      <c r="N312" s="90">
        <f>IF(ISERROR(VLOOKUP(H312,#REF!,1,0)),,VLOOKUP(H312,#REF!,1,0))</f>
        <v>0</v>
      </c>
      <c r="O312" s="90" t="str">
        <f t="shared" si="170"/>
        <v>6BF</v>
      </c>
      <c r="P312" s="89" t="s">
        <v>152</v>
      </c>
      <c r="Q312" s="90">
        <f>IF(ISERROR(VLOOKUP(H312,#REF!,10,0)),,VLOOKUP(H312,#REF!,10,0))</f>
        <v>0</v>
      </c>
      <c r="R312" s="90">
        <f>IF(ISERROR(VLOOKUP($H312,#REF!,12,0)),,VLOOKUP($H312,#REF!,12,0))</f>
        <v>0</v>
      </c>
      <c r="S312" s="90">
        <f>IF(ISERROR(VLOOKUP($H312,#REF!,14,0)),,VLOOKUP($H312,#REF!,14,0))</f>
        <v>0</v>
      </c>
      <c r="T312" s="90">
        <f>IF(ISERROR(VLOOKUP($H312,#REF!,16,0)),,VLOOKUP($H312,#REF!,16,0))</f>
        <v>0</v>
      </c>
      <c r="U312" s="90">
        <f>IF(ISERROR(VLOOKUP($H312,#REF!,18,0)),,VLOOKUP($H312,#REF!,18,0))</f>
        <v>0</v>
      </c>
      <c r="V312" s="90">
        <f>IF(ISERROR(VLOOKUP($H312,#REF!,20,0)),,VLOOKUP($H312,#REF!,20,0))</f>
        <v>0</v>
      </c>
      <c r="W312" s="197">
        <f t="shared" si="171"/>
        <v>0</v>
      </c>
      <c r="X312">
        <f t="shared" si="172"/>
        <v>0</v>
      </c>
    </row>
    <row r="313" spans="1:24" x14ac:dyDescent="0.3">
      <c r="A313">
        <v>8</v>
      </c>
      <c r="B313" t="str">
        <f t="shared" si="173"/>
        <v>6BF</v>
      </c>
      <c r="C313" t="str">
        <f t="shared" si="169"/>
        <v>6BF8</v>
      </c>
      <c r="E313" s="72" t="str">
        <f>IF(IF(ISERROR(VLOOKUP(C313,#REF!,25,0)),"A",VLOOKUP(C313,#REF!,25,0))=0,"A",IF(ISERROR(VLOOKUP(C313,#REF!,25,0)),"A",VLOOKUP(C313,#REF!,25,0)))</f>
        <v>A</v>
      </c>
      <c r="F313" s="44" t="e">
        <f>LARGE(E306:E320,A313)</f>
        <v>#NUM!</v>
      </c>
      <c r="G313" s="44">
        <f>IF(ISERROR(VLOOKUP($C313,#REF!,2,0)),0,VLOOKUP($C313,#REF!,2,0))</f>
        <v>0</v>
      </c>
      <c r="H313" s="44">
        <f>IF(ISERROR(VLOOKUP(F313,E306:G320,3,0)),0,VLOOKUP(F313,E306:G320,3,0))</f>
        <v>0</v>
      </c>
      <c r="K313" s="44">
        <v>8</v>
      </c>
      <c r="L313" s="89">
        <f>IF(ISERROR(VLOOKUP(H313,#REF!,5,0)&amp;" "&amp;VLOOKUP(H313,#REF!,6,0)),,VLOOKUP(H313,#REF!,5,0)&amp;" "&amp;VLOOKUP(H313,#REF!,6,0))</f>
        <v>0</v>
      </c>
      <c r="M313" s="90">
        <f>IF(ISERROR(VLOOKUP(H313,#REF!,2,0)),,VLOOKUP(H313,#REF!,2,0))</f>
        <v>0</v>
      </c>
      <c r="N313" s="90">
        <f>IF(ISERROR(VLOOKUP(H313,#REF!,1,0)),,VLOOKUP(H313,#REF!,1,0))</f>
        <v>0</v>
      </c>
      <c r="O313" s="90" t="str">
        <f t="shared" si="170"/>
        <v>6BF</v>
      </c>
      <c r="P313" s="89" t="s">
        <v>152</v>
      </c>
      <c r="Q313" s="90">
        <f>IF(ISERROR(VLOOKUP(H313,#REF!,10,0)),,VLOOKUP(H313,#REF!,10,0))</f>
        <v>0</v>
      </c>
      <c r="R313" s="90">
        <f>IF(ISERROR(VLOOKUP($H313,#REF!,12,0)),,VLOOKUP($H313,#REF!,12,0))</f>
        <v>0</v>
      </c>
      <c r="S313" s="90">
        <f>IF(ISERROR(VLOOKUP($H313,#REF!,14,0)),,VLOOKUP($H313,#REF!,14,0))</f>
        <v>0</v>
      </c>
      <c r="T313" s="90">
        <f>IF(ISERROR(VLOOKUP($H313,#REF!,16,0)),,VLOOKUP($H313,#REF!,16,0))</f>
        <v>0</v>
      </c>
      <c r="U313" s="90">
        <f>IF(ISERROR(VLOOKUP($H313,#REF!,18,0)),,VLOOKUP($H313,#REF!,18,0))</f>
        <v>0</v>
      </c>
      <c r="V313" s="90">
        <f>IF(ISERROR(VLOOKUP($H313,#REF!,20,0)),,VLOOKUP($H313,#REF!,20,0))</f>
        <v>0</v>
      </c>
      <c r="W313" s="197">
        <f t="shared" si="171"/>
        <v>0</v>
      </c>
      <c r="X313">
        <f t="shared" si="172"/>
        <v>0</v>
      </c>
    </row>
    <row r="314" spans="1:24" x14ac:dyDescent="0.3">
      <c r="A314">
        <v>9</v>
      </c>
      <c r="B314" t="str">
        <f t="shared" si="173"/>
        <v>6BF</v>
      </c>
      <c r="C314" t="str">
        <f t="shared" si="169"/>
        <v>6BF9</v>
      </c>
      <c r="E314" s="72" t="str">
        <f>IF(IF(ISERROR(VLOOKUP(C314,#REF!,25,0)),"A",VLOOKUP(C314,#REF!,25,0))=0,"A",IF(ISERROR(VLOOKUP(C314,#REF!,25,0)),"A",VLOOKUP(C314,#REF!,25,0)))</f>
        <v>A</v>
      </c>
      <c r="F314" s="44" t="e">
        <f>LARGE(E306:E320,A314)</f>
        <v>#NUM!</v>
      </c>
      <c r="G314" s="44">
        <f>IF(ISERROR(VLOOKUP($C314,#REF!,2,0)),0,VLOOKUP($C314,#REF!,2,0))</f>
        <v>0</v>
      </c>
      <c r="H314" s="44">
        <f>IF(ISERROR(VLOOKUP(F314,E306:G320,3,0)),0,VLOOKUP(F314,E306:G320,3,0))</f>
        <v>0</v>
      </c>
      <c r="K314" s="44">
        <v>9</v>
      </c>
      <c r="L314" s="89">
        <f>IF(ISERROR(VLOOKUP(H314,#REF!,5,0)&amp;" "&amp;VLOOKUP(H314,#REF!,6,0)),,VLOOKUP(H314,#REF!,5,0)&amp;" "&amp;VLOOKUP(H314,#REF!,6,0))</f>
        <v>0</v>
      </c>
      <c r="M314" s="90">
        <f>IF(ISERROR(VLOOKUP(H314,#REF!,2,0)),,VLOOKUP(H314,#REF!,2,0))</f>
        <v>0</v>
      </c>
      <c r="N314" s="90">
        <f>IF(ISERROR(VLOOKUP(H314,#REF!,1,0)),,VLOOKUP(H314,#REF!,1,0))</f>
        <v>0</v>
      </c>
      <c r="O314" s="90" t="str">
        <f t="shared" si="170"/>
        <v>6BF</v>
      </c>
      <c r="P314" s="89" t="s">
        <v>152</v>
      </c>
      <c r="Q314" s="90">
        <f>IF(ISERROR(VLOOKUP(H314,#REF!,10,0)),,VLOOKUP(H314,#REF!,10,0))</f>
        <v>0</v>
      </c>
      <c r="R314" s="90">
        <f>IF(ISERROR(VLOOKUP($H314,#REF!,12,0)),,VLOOKUP($H314,#REF!,12,0))</f>
        <v>0</v>
      </c>
      <c r="S314" s="90">
        <f>IF(ISERROR(VLOOKUP($H314,#REF!,14,0)),,VLOOKUP($H314,#REF!,14,0))</f>
        <v>0</v>
      </c>
      <c r="T314" s="90">
        <f>IF(ISERROR(VLOOKUP($H314,#REF!,16,0)),,VLOOKUP($H314,#REF!,16,0))</f>
        <v>0</v>
      </c>
      <c r="U314" s="90">
        <f>IF(ISERROR(VLOOKUP($H314,#REF!,18,0)),,VLOOKUP($H314,#REF!,18,0))</f>
        <v>0</v>
      </c>
      <c r="V314" s="90">
        <f>IF(ISERROR(VLOOKUP($H314,#REF!,20,0)),,VLOOKUP($H314,#REF!,20,0))</f>
        <v>0</v>
      </c>
      <c r="W314" s="197">
        <f t="shared" si="171"/>
        <v>0</v>
      </c>
      <c r="X314">
        <f t="shared" si="172"/>
        <v>0</v>
      </c>
    </row>
    <row r="315" spans="1:24" x14ac:dyDescent="0.3">
      <c r="A315">
        <v>10</v>
      </c>
      <c r="B315" t="str">
        <f t="shared" si="173"/>
        <v>6BF</v>
      </c>
      <c r="C315" t="str">
        <f t="shared" si="169"/>
        <v>6BF10</v>
      </c>
      <c r="E315" s="72" t="str">
        <f>IF(IF(ISERROR(VLOOKUP(C315,#REF!,25,0)),"A",VLOOKUP(C315,#REF!,25,0))=0,"A",IF(ISERROR(VLOOKUP(C315,#REF!,25,0)),"A",VLOOKUP(C315,#REF!,25,0)))</f>
        <v>A</v>
      </c>
      <c r="F315" s="44" t="e">
        <f>LARGE(E306:E320,A315)</f>
        <v>#NUM!</v>
      </c>
      <c r="G315" s="44">
        <f>IF(ISERROR(VLOOKUP($C315,#REF!,2,0)),0,VLOOKUP($C315,#REF!,2,0))</f>
        <v>0</v>
      </c>
      <c r="H315" s="44">
        <f>IF(ISERROR(VLOOKUP(F315,E306:G320,3,0)),0,VLOOKUP(F315,E306:G320,3,0))</f>
        <v>0</v>
      </c>
      <c r="K315" s="44">
        <v>10</v>
      </c>
      <c r="L315" s="89">
        <f>IF(ISERROR(VLOOKUP(H315,#REF!,5,0)&amp;" "&amp;VLOOKUP(H315,#REF!,6,0)),,VLOOKUP(H315,#REF!,5,0)&amp;" "&amp;VLOOKUP(H315,#REF!,6,0))</f>
        <v>0</v>
      </c>
      <c r="M315" s="90">
        <f>IF(ISERROR(VLOOKUP(H315,#REF!,2,0)),,VLOOKUP(H315,#REF!,2,0))</f>
        <v>0</v>
      </c>
      <c r="N315" s="90">
        <f>IF(ISERROR(VLOOKUP(H315,#REF!,1,0)),,VLOOKUP(H315,#REF!,1,0))</f>
        <v>0</v>
      </c>
      <c r="O315" s="90" t="str">
        <f t="shared" si="170"/>
        <v>6BF</v>
      </c>
      <c r="P315" s="89" t="s">
        <v>152</v>
      </c>
      <c r="Q315" s="90">
        <f>IF(ISERROR(VLOOKUP(H315,#REF!,10,0)),,VLOOKUP(H315,#REF!,10,0))</f>
        <v>0</v>
      </c>
      <c r="R315" s="90">
        <f>IF(ISERROR(VLOOKUP($H315,#REF!,12,0)),,VLOOKUP($H315,#REF!,12,0))</f>
        <v>0</v>
      </c>
      <c r="S315" s="90">
        <f>IF(ISERROR(VLOOKUP($H315,#REF!,14,0)),,VLOOKUP($H315,#REF!,14,0))</f>
        <v>0</v>
      </c>
      <c r="T315" s="90">
        <f>IF(ISERROR(VLOOKUP($H315,#REF!,16,0)),,VLOOKUP($H315,#REF!,16,0))</f>
        <v>0</v>
      </c>
      <c r="U315" s="90">
        <f>IF(ISERROR(VLOOKUP($H315,#REF!,18,0)),,VLOOKUP($H315,#REF!,18,0))</f>
        <v>0</v>
      </c>
      <c r="V315" s="90">
        <f>IF(ISERROR(VLOOKUP($H315,#REF!,20,0)),,VLOOKUP($H315,#REF!,20,0))</f>
        <v>0</v>
      </c>
      <c r="W315" s="197">
        <f t="shared" si="171"/>
        <v>0</v>
      </c>
      <c r="X315">
        <f t="shared" si="172"/>
        <v>0</v>
      </c>
    </row>
    <row r="316" spans="1:24" x14ac:dyDescent="0.3">
      <c r="A316">
        <v>11</v>
      </c>
      <c r="B316" t="str">
        <f t="shared" si="173"/>
        <v>6BF</v>
      </c>
      <c r="C316" t="str">
        <f t="shared" si="169"/>
        <v>6BF11</v>
      </c>
      <c r="E316" s="72" t="str">
        <f>IF(IF(ISERROR(VLOOKUP(C316,#REF!,25,0)),"A",VLOOKUP(C316,#REF!,25,0))=0,"A",IF(ISERROR(VLOOKUP(C316,#REF!,25,0)),"A",VLOOKUP(C316,#REF!,25,0)))</f>
        <v>A</v>
      </c>
      <c r="F316" s="44" t="e">
        <f>LARGE(E306:E320,A316)</f>
        <v>#NUM!</v>
      </c>
      <c r="G316" s="44">
        <f>IF(ISERROR(VLOOKUP($C316,#REF!,2,0)),0,VLOOKUP($C316,#REF!,2,0))</f>
        <v>0</v>
      </c>
      <c r="H316" s="44">
        <f>IF(ISERROR(VLOOKUP(F316,E306:G320,3,0)),0,VLOOKUP(F316,E306:G320,3,0))</f>
        <v>0</v>
      </c>
      <c r="K316" s="44">
        <v>11</v>
      </c>
      <c r="L316" s="89">
        <f>IF(ISERROR(VLOOKUP(H316,#REF!,5,0)&amp;" "&amp;VLOOKUP(H316,#REF!,6,0)),,VLOOKUP(H316,#REF!,5,0)&amp;" "&amp;VLOOKUP(H316,#REF!,6,0))</f>
        <v>0</v>
      </c>
      <c r="M316" s="90">
        <f>IF(ISERROR(VLOOKUP(H316,#REF!,2,0)),,VLOOKUP(H316,#REF!,2,0))</f>
        <v>0</v>
      </c>
      <c r="N316" s="90">
        <f>IF(ISERROR(VLOOKUP(H316,#REF!,1,0)),,VLOOKUP(H316,#REF!,1,0))</f>
        <v>0</v>
      </c>
      <c r="O316" s="90" t="str">
        <f t="shared" si="170"/>
        <v>6BF</v>
      </c>
      <c r="P316" s="89" t="s">
        <v>152</v>
      </c>
      <c r="Q316" s="90">
        <f>IF(ISERROR(VLOOKUP(H316,#REF!,10,0)),,VLOOKUP(H316,#REF!,10,0))</f>
        <v>0</v>
      </c>
      <c r="R316" s="90">
        <f>IF(ISERROR(VLOOKUP($H316,#REF!,12,0)),,VLOOKUP($H316,#REF!,12,0))</f>
        <v>0</v>
      </c>
      <c r="S316" s="90">
        <f>IF(ISERROR(VLOOKUP($H316,#REF!,14,0)),,VLOOKUP($H316,#REF!,14,0))</f>
        <v>0</v>
      </c>
      <c r="T316" s="90">
        <f>IF(ISERROR(VLOOKUP($H316,#REF!,16,0)),,VLOOKUP($H316,#REF!,16,0))</f>
        <v>0</v>
      </c>
      <c r="U316" s="90">
        <f>IF(ISERROR(VLOOKUP($H316,#REF!,18,0)),,VLOOKUP($H316,#REF!,18,0))</f>
        <v>0</v>
      </c>
      <c r="V316" s="90">
        <f>IF(ISERROR(VLOOKUP($H316,#REF!,20,0)),,VLOOKUP($H316,#REF!,20,0))</f>
        <v>0</v>
      </c>
      <c r="W316" s="197">
        <f t="shared" si="171"/>
        <v>0</v>
      </c>
      <c r="X316">
        <f t="shared" si="172"/>
        <v>0</v>
      </c>
    </row>
    <row r="317" spans="1:24" x14ac:dyDescent="0.3">
      <c r="A317">
        <v>12</v>
      </c>
      <c r="B317" t="str">
        <f t="shared" si="173"/>
        <v>6BF</v>
      </c>
      <c r="C317" t="str">
        <f t="shared" si="169"/>
        <v>6BF12</v>
      </c>
      <c r="E317" s="72" t="str">
        <f>IF(IF(ISERROR(VLOOKUP(C317,#REF!,25,0)),"A",VLOOKUP(C317,#REF!,25,0))=0,"A",IF(ISERROR(VLOOKUP(C317,#REF!,25,0)),"A",VLOOKUP(C317,#REF!,25,0)))</f>
        <v>A</v>
      </c>
      <c r="F317" s="44" t="e">
        <f>LARGE(E306:E320,A317)</f>
        <v>#NUM!</v>
      </c>
      <c r="G317" s="44">
        <f>IF(ISERROR(VLOOKUP($C317,#REF!,2,0)),0,VLOOKUP($C317,#REF!,2,0))</f>
        <v>0</v>
      </c>
      <c r="H317" s="44">
        <f>IF(ISERROR(VLOOKUP(F317,E306:G320,3,0)),0,VLOOKUP(F317,E306:G320,3,0))</f>
        <v>0</v>
      </c>
      <c r="K317" s="44">
        <v>12</v>
      </c>
      <c r="L317" s="89">
        <f>IF(ISERROR(VLOOKUP(H317,#REF!,5,0)&amp;" "&amp;VLOOKUP(H317,#REF!,6,0)),,VLOOKUP(H317,#REF!,5,0)&amp;" "&amp;VLOOKUP(H317,#REF!,6,0))</f>
        <v>0</v>
      </c>
      <c r="M317" s="90">
        <f>IF(ISERROR(VLOOKUP(H317,#REF!,2,0)),,VLOOKUP(H317,#REF!,2,0))</f>
        <v>0</v>
      </c>
      <c r="N317" s="90">
        <f>IF(ISERROR(VLOOKUP(H317,#REF!,1,0)),,VLOOKUP(H317,#REF!,1,0))</f>
        <v>0</v>
      </c>
      <c r="O317" s="90" t="str">
        <f t="shared" si="170"/>
        <v>6BF</v>
      </c>
      <c r="P317" s="89" t="s">
        <v>152</v>
      </c>
      <c r="Q317" s="90">
        <f>IF(ISERROR(VLOOKUP(H317,#REF!,10,0)),,VLOOKUP(H317,#REF!,10,0))</f>
        <v>0</v>
      </c>
      <c r="R317" s="90">
        <f>IF(ISERROR(VLOOKUP($H317,#REF!,12,0)),,VLOOKUP($H317,#REF!,12,0))</f>
        <v>0</v>
      </c>
      <c r="S317" s="90">
        <f>IF(ISERROR(VLOOKUP($H317,#REF!,14,0)),,VLOOKUP($H317,#REF!,14,0))</f>
        <v>0</v>
      </c>
      <c r="T317" s="90">
        <f>IF(ISERROR(VLOOKUP($H317,#REF!,16,0)),,VLOOKUP($H317,#REF!,16,0))</f>
        <v>0</v>
      </c>
      <c r="U317" s="90">
        <f>IF(ISERROR(VLOOKUP($H317,#REF!,18,0)),,VLOOKUP($H317,#REF!,18,0))</f>
        <v>0</v>
      </c>
      <c r="V317" s="90">
        <f>IF(ISERROR(VLOOKUP($H317,#REF!,20,0)),,VLOOKUP($H317,#REF!,20,0))</f>
        <v>0</v>
      </c>
      <c r="W317" s="197">
        <f t="shared" si="171"/>
        <v>0</v>
      </c>
      <c r="X317">
        <f t="shared" si="172"/>
        <v>0</v>
      </c>
    </row>
    <row r="318" spans="1:24" x14ac:dyDescent="0.3">
      <c r="A318">
        <v>13</v>
      </c>
      <c r="B318" t="str">
        <f t="shared" si="173"/>
        <v>6BF</v>
      </c>
      <c r="C318" t="str">
        <f t="shared" si="169"/>
        <v>6BF13</v>
      </c>
      <c r="E318" s="72" t="str">
        <f>IF(IF(ISERROR(VLOOKUP(C318,#REF!,25,0)),"A",VLOOKUP(C318,#REF!,25,0))=0,"A",IF(ISERROR(VLOOKUP(C318,#REF!,25,0)),"A",VLOOKUP(C318,#REF!,25,0)))</f>
        <v>A</v>
      </c>
      <c r="F318" s="44" t="e">
        <f>LARGE(E306:E320,A318)</f>
        <v>#NUM!</v>
      </c>
      <c r="G318" s="44">
        <f>IF(ISERROR(VLOOKUP($C318,#REF!,2,0)),0,VLOOKUP($C318,#REF!,2,0))</f>
        <v>0</v>
      </c>
      <c r="H318" s="44">
        <f>IF(ISERROR(VLOOKUP(F318,E306:G320,3,0)),0,VLOOKUP(F318,E306:G320,3,0))</f>
        <v>0</v>
      </c>
      <c r="K318" s="44">
        <v>13</v>
      </c>
      <c r="L318" s="89">
        <f>IF(ISERROR(VLOOKUP(H318,#REF!,5,0)&amp;" "&amp;VLOOKUP(H318,#REF!,6,0)),,VLOOKUP(H318,#REF!,5,0)&amp;" "&amp;VLOOKUP(H318,#REF!,6,0))</f>
        <v>0</v>
      </c>
      <c r="M318" s="90">
        <f>IF(ISERROR(VLOOKUP(H318,#REF!,2,0)),,VLOOKUP(H318,#REF!,2,0))</f>
        <v>0</v>
      </c>
      <c r="N318" s="90">
        <f>IF(ISERROR(VLOOKUP(H318,#REF!,1,0)),,VLOOKUP(H318,#REF!,1,0))</f>
        <v>0</v>
      </c>
      <c r="O318" s="90" t="str">
        <f t="shared" si="170"/>
        <v>6BF</v>
      </c>
      <c r="P318" s="89" t="s">
        <v>152</v>
      </c>
      <c r="Q318" s="90">
        <f>IF(ISERROR(VLOOKUP(H318,#REF!,10,0)),,VLOOKUP(H318,#REF!,10,0))</f>
        <v>0</v>
      </c>
      <c r="R318" s="90">
        <f>IF(ISERROR(VLOOKUP($H318,#REF!,12,0)),,VLOOKUP($H318,#REF!,12,0))</f>
        <v>0</v>
      </c>
      <c r="S318" s="90">
        <f>IF(ISERROR(VLOOKUP($H318,#REF!,14,0)),,VLOOKUP($H318,#REF!,14,0))</f>
        <v>0</v>
      </c>
      <c r="T318" s="90">
        <f>IF(ISERROR(VLOOKUP($H318,#REF!,16,0)),,VLOOKUP($H318,#REF!,16,0))</f>
        <v>0</v>
      </c>
      <c r="U318" s="90">
        <f>IF(ISERROR(VLOOKUP($H318,#REF!,18,0)),,VLOOKUP($H318,#REF!,18,0))</f>
        <v>0</v>
      </c>
      <c r="V318" s="90">
        <f>IF(ISERROR(VLOOKUP($H318,#REF!,20,0)),,VLOOKUP($H318,#REF!,20,0))</f>
        <v>0</v>
      </c>
      <c r="W318" s="197">
        <f t="shared" si="171"/>
        <v>0</v>
      </c>
      <c r="X318">
        <f t="shared" si="172"/>
        <v>0</v>
      </c>
    </row>
    <row r="319" spans="1:24" x14ac:dyDescent="0.3">
      <c r="A319">
        <v>14</v>
      </c>
      <c r="B319" t="str">
        <f t="shared" si="173"/>
        <v>6BF</v>
      </c>
      <c r="C319" t="str">
        <f t="shared" si="169"/>
        <v>6BF14</v>
      </c>
      <c r="E319" s="72" t="str">
        <f>IF(IF(ISERROR(VLOOKUP(C319,#REF!,25,0)),"A",VLOOKUP(C319,#REF!,25,0))=0,"A",IF(ISERROR(VLOOKUP(C319,#REF!,25,0)),"A",VLOOKUP(C319,#REF!,25,0)))</f>
        <v>A</v>
      </c>
      <c r="F319" s="44" t="e">
        <f>LARGE(E306:E320,A319)</f>
        <v>#NUM!</v>
      </c>
      <c r="G319" s="44">
        <f>IF(ISERROR(VLOOKUP($C319,#REF!,2,0)),0,VLOOKUP($C319,#REF!,2,0))</f>
        <v>0</v>
      </c>
      <c r="H319" s="44">
        <f>IF(ISERROR(VLOOKUP(F319,E306:G320,3,0)),0,VLOOKUP(F319,E306:G320,3,0))</f>
        <v>0</v>
      </c>
      <c r="K319" s="44">
        <v>14</v>
      </c>
      <c r="L319" s="89">
        <f>IF(ISERROR(VLOOKUP(H319,#REF!,5,0)&amp;" "&amp;VLOOKUP(H319,#REF!,6,0)),,VLOOKUP(H319,#REF!,5,0)&amp;" "&amp;VLOOKUP(H319,#REF!,6,0))</f>
        <v>0</v>
      </c>
      <c r="M319" s="90">
        <f>IF(ISERROR(VLOOKUP(H319,#REF!,2,0)),,VLOOKUP(H319,#REF!,2,0))</f>
        <v>0</v>
      </c>
      <c r="N319" s="90">
        <f>IF(ISERROR(VLOOKUP(H319,#REF!,1,0)),,VLOOKUP(H319,#REF!,1,0))</f>
        <v>0</v>
      </c>
      <c r="O319" s="90" t="str">
        <f t="shared" si="170"/>
        <v>6BF</v>
      </c>
      <c r="P319" s="89" t="s">
        <v>152</v>
      </c>
      <c r="Q319" s="90">
        <f>IF(ISERROR(VLOOKUP(H319,#REF!,10,0)),,VLOOKUP(H319,#REF!,10,0))</f>
        <v>0</v>
      </c>
      <c r="R319" s="90">
        <f>IF(ISERROR(VLOOKUP($H319,#REF!,12,0)),,VLOOKUP($H319,#REF!,12,0))</f>
        <v>0</v>
      </c>
      <c r="S319" s="90">
        <f>IF(ISERROR(VLOOKUP($H319,#REF!,14,0)),,VLOOKUP($H319,#REF!,14,0))</f>
        <v>0</v>
      </c>
      <c r="T319" s="90">
        <f>IF(ISERROR(VLOOKUP($H319,#REF!,16,0)),,VLOOKUP($H319,#REF!,16,0))</f>
        <v>0</v>
      </c>
      <c r="U319" s="90">
        <f>IF(ISERROR(VLOOKUP($H319,#REF!,18,0)),,VLOOKUP($H319,#REF!,18,0))</f>
        <v>0</v>
      </c>
      <c r="V319" s="90">
        <f>IF(ISERROR(VLOOKUP($H319,#REF!,20,0)),,VLOOKUP($H319,#REF!,20,0))</f>
        <v>0</v>
      </c>
      <c r="W319" s="197">
        <f t="shared" si="171"/>
        <v>0</v>
      </c>
      <c r="X319">
        <f t="shared" si="172"/>
        <v>0</v>
      </c>
    </row>
    <row r="320" spans="1:24" ht="15" thickBot="1" x14ac:dyDescent="0.35">
      <c r="A320">
        <v>15</v>
      </c>
      <c r="B320" t="str">
        <f t="shared" si="173"/>
        <v>6BF</v>
      </c>
      <c r="C320" t="str">
        <f t="shared" si="169"/>
        <v>6BF15</v>
      </c>
      <c r="E320" s="72" t="str">
        <f>IF(IF(ISERROR(VLOOKUP(C320,#REF!,25,0)),"A",VLOOKUP(C320,#REF!,25,0))=0,"A",IF(ISERROR(VLOOKUP(C320,#REF!,25,0)),"A",VLOOKUP(C320,#REF!,25,0)))</f>
        <v>A</v>
      </c>
      <c r="F320" s="44" t="e">
        <f>LARGE(E306:E320,A320)</f>
        <v>#NUM!</v>
      </c>
      <c r="G320" s="44">
        <f>IF(ISERROR(VLOOKUP($C320,#REF!,2,0)),0,VLOOKUP($C320,#REF!,2,0))</f>
        <v>0</v>
      </c>
      <c r="H320" s="44">
        <f>IF(ISERROR(VLOOKUP(F320,E306:G320,3,0)),0,VLOOKUP(F320,E306:G320,3,0))</f>
        <v>0</v>
      </c>
      <c r="K320" s="44">
        <v>15</v>
      </c>
      <c r="L320" s="89">
        <f>IF(ISERROR(VLOOKUP(H320,#REF!,5,0)&amp;" "&amp;VLOOKUP(H320,#REF!,6,0)),,VLOOKUP(H320,#REF!,5,0)&amp;" "&amp;VLOOKUP(H320,#REF!,6,0))</f>
        <v>0</v>
      </c>
      <c r="M320" s="90">
        <f>IF(ISERROR(VLOOKUP(H320,#REF!,2,0)),,VLOOKUP(H320,#REF!,2,0))</f>
        <v>0</v>
      </c>
      <c r="N320" s="90">
        <f>IF(ISERROR(VLOOKUP(H320,#REF!,1,0)),,VLOOKUP(H320,#REF!,1,0))</f>
        <v>0</v>
      </c>
      <c r="O320" s="90" t="str">
        <f t="shared" si="170"/>
        <v>6BF</v>
      </c>
      <c r="P320" s="89" t="s">
        <v>152</v>
      </c>
      <c r="Q320" s="90">
        <f>IF(ISERROR(VLOOKUP(H320,#REF!,10,0)),,VLOOKUP(H320,#REF!,10,0))</f>
        <v>0</v>
      </c>
      <c r="R320" s="90">
        <f>IF(ISERROR(VLOOKUP($H320,#REF!,12,0)),,VLOOKUP($H320,#REF!,12,0))</f>
        <v>0</v>
      </c>
      <c r="S320" s="90">
        <f>IF(ISERROR(VLOOKUP($H320,#REF!,14,0)),,VLOOKUP($H320,#REF!,14,0))</f>
        <v>0</v>
      </c>
      <c r="T320" s="90">
        <f>IF(ISERROR(VLOOKUP($H320,#REF!,16,0)),,VLOOKUP($H320,#REF!,16,0))</f>
        <v>0</v>
      </c>
      <c r="U320" s="90">
        <f>IF(ISERROR(VLOOKUP($H320,#REF!,18,0)),,VLOOKUP($H320,#REF!,18,0))</f>
        <v>0</v>
      </c>
      <c r="V320" s="90">
        <f>IF(ISERROR(VLOOKUP($H320,#REF!,20,0)),,VLOOKUP($H320,#REF!,20,0))</f>
        <v>0</v>
      </c>
      <c r="W320" s="197">
        <f t="shared" si="171"/>
        <v>0</v>
      </c>
      <c r="X320">
        <f t="shared" si="172"/>
        <v>0</v>
      </c>
    </row>
    <row r="321" spans="1:24" ht="29.4" thickBot="1" x14ac:dyDescent="0.35">
      <c r="E321" s="102" t="s">
        <v>126</v>
      </c>
      <c r="F321" s="137" t="s">
        <v>167</v>
      </c>
      <c r="G321" s="102" t="s">
        <v>33</v>
      </c>
      <c r="H321" s="137" t="s">
        <v>166</v>
      </c>
      <c r="K321" s="50" t="s">
        <v>137</v>
      </c>
      <c r="L321" s="51" t="s">
        <v>138</v>
      </c>
      <c r="M321" s="52" t="s">
        <v>139</v>
      </c>
      <c r="N321" s="52" t="s">
        <v>140</v>
      </c>
      <c r="O321" s="52" t="s">
        <v>35</v>
      </c>
      <c r="P321" s="53" t="s">
        <v>141</v>
      </c>
      <c r="Q321" s="55">
        <v>1</v>
      </c>
      <c r="R321" s="55">
        <v>2</v>
      </c>
      <c r="S321" s="55">
        <v>3</v>
      </c>
      <c r="T321" s="55">
        <v>4</v>
      </c>
      <c r="U321" s="55">
        <v>5</v>
      </c>
      <c r="V321" s="93">
        <v>6</v>
      </c>
      <c r="W321" s="197"/>
    </row>
    <row r="322" spans="1:24" x14ac:dyDescent="0.3">
      <c r="A322">
        <v>1</v>
      </c>
      <c r="B322" t="s">
        <v>93</v>
      </c>
      <c r="C322" t="str">
        <f t="shared" ref="C322:C336" si="174">B322&amp;A322</f>
        <v>6AR1</v>
      </c>
      <c r="E322" s="72" t="str">
        <f>IF(IF(ISERROR(VLOOKUP(C322,#REF!,25,0)),"A",VLOOKUP(C322,#REF!,25,0))=0,"A",IF(ISERROR(VLOOKUP(C322,#REF!,25,0)),"A",VLOOKUP(C322,#REF!,25,0)))</f>
        <v>A</v>
      </c>
      <c r="F322" s="44" t="e">
        <f>LARGE(E322:E336,A322)</f>
        <v>#NUM!</v>
      </c>
      <c r="G322" s="44">
        <f>IF(ISERROR(VLOOKUP($C322,#REF!,2,0)),0,VLOOKUP($C322,#REF!,2,0))</f>
        <v>0</v>
      </c>
      <c r="H322" s="44">
        <f>IF(ISERROR(VLOOKUP(F322,E322:G336,3,0)),0,VLOOKUP(F322,E322:G336,3,0))</f>
        <v>0</v>
      </c>
      <c r="K322" s="44">
        <v>1</v>
      </c>
      <c r="L322" s="89">
        <f>IF(ISERROR(VLOOKUP(H322,#REF!,5,0)&amp;" "&amp;VLOOKUP(H322,#REF!,6,0)),,VLOOKUP(H322,#REF!,5,0)&amp;" "&amp;VLOOKUP(H322,#REF!,6,0))</f>
        <v>0</v>
      </c>
      <c r="M322" s="90">
        <f>IF(ISERROR(VLOOKUP(H322,#REF!,2,0)),,VLOOKUP(H322,#REF!,2,0))</f>
        <v>0</v>
      </c>
      <c r="N322" s="90">
        <f>IF(ISERROR(VLOOKUP(H322,#REF!,1,0)),,VLOOKUP(H322,#REF!,1,0))</f>
        <v>0</v>
      </c>
      <c r="O322" s="90" t="str">
        <f t="shared" ref="O322:O336" si="175">B322</f>
        <v>6AR</v>
      </c>
      <c r="P322" s="89" t="s">
        <v>152</v>
      </c>
      <c r="Q322" s="90">
        <f>IF(ISERROR(VLOOKUP(H322,#REF!,10,0)),,VLOOKUP(H322,#REF!,10,0))</f>
        <v>0</v>
      </c>
      <c r="R322" s="90">
        <f>IF(ISERROR(VLOOKUP($H322,#REF!,12,0)),,VLOOKUP($H322,#REF!,12,0))</f>
        <v>0</v>
      </c>
      <c r="S322" s="90">
        <f>IF(ISERROR(VLOOKUP($H322,#REF!,14,0)),,VLOOKUP($H322,#REF!,14,0))</f>
        <v>0</v>
      </c>
      <c r="T322" s="90">
        <f>IF(ISERROR(VLOOKUP($H322,#REF!,16,0)),,VLOOKUP($H322,#REF!,16,0))</f>
        <v>0</v>
      </c>
      <c r="U322" s="90">
        <f>IF(ISERROR(VLOOKUP($H322,#REF!,18,0)),,VLOOKUP($H322,#REF!,18,0))</f>
        <v>0</v>
      </c>
      <c r="V322" s="90">
        <f>IF(ISERROR(VLOOKUP($H322,#REF!,20,0)),,VLOOKUP($H322,#REF!,20,0))</f>
        <v>0</v>
      </c>
      <c r="W322" s="197">
        <f t="shared" ref="W322:W336" si="176">SUBTOTAL(9,Q322:V322)</f>
        <v>0</v>
      </c>
      <c r="X322">
        <f t="shared" ref="X322:X336" si="177">IF(E322="A",0,COUNTIF($E$322:$E$336,E322))</f>
        <v>0</v>
      </c>
    </row>
    <row r="323" spans="1:24" x14ac:dyDescent="0.3">
      <c r="A323">
        <v>2</v>
      </c>
      <c r="B323" t="str">
        <f>B322</f>
        <v>6AR</v>
      </c>
      <c r="C323" t="str">
        <f t="shared" si="174"/>
        <v>6AR2</v>
      </c>
      <c r="E323" s="72" t="str">
        <f>IF(IF(ISERROR(VLOOKUP(C323,#REF!,25,0)),"A",VLOOKUP(C323,#REF!,25,0))=0,"A",IF(ISERROR(VLOOKUP(C323,#REF!,25,0)),"A",VLOOKUP(C323,#REF!,25,0)))</f>
        <v>A</v>
      </c>
      <c r="F323" s="44" t="e">
        <f>LARGE(E322:E336,A323)</f>
        <v>#NUM!</v>
      </c>
      <c r="G323" s="44">
        <f>IF(ISERROR(VLOOKUP($C323,#REF!,2,0)),0,VLOOKUP($C323,#REF!,2,0))</f>
        <v>0</v>
      </c>
      <c r="H323" s="44">
        <f>IF(ISERROR(VLOOKUP(F323,E322:G336,3,0)),0,VLOOKUP(F323,E322:G336,3,0))</f>
        <v>0</v>
      </c>
      <c r="K323" s="44">
        <v>2</v>
      </c>
      <c r="L323" s="89">
        <f>IF(ISERROR(VLOOKUP(H323,#REF!,5,0)&amp;" "&amp;VLOOKUP(H323,#REF!,6,0)),,VLOOKUP(H323,#REF!,5,0)&amp;" "&amp;VLOOKUP(H323,#REF!,6,0))</f>
        <v>0</v>
      </c>
      <c r="M323" s="90">
        <f>IF(ISERROR(VLOOKUP(H323,#REF!,2,0)),,VLOOKUP(H323,#REF!,2,0))</f>
        <v>0</v>
      </c>
      <c r="N323" s="90">
        <f>IF(ISERROR(VLOOKUP(H323,#REF!,1,0)),,VLOOKUP(H323,#REF!,1,0))</f>
        <v>0</v>
      </c>
      <c r="O323" s="90" t="str">
        <f t="shared" si="175"/>
        <v>6AR</v>
      </c>
      <c r="P323" s="89" t="s">
        <v>152</v>
      </c>
      <c r="Q323" s="90">
        <f>IF(ISERROR(VLOOKUP(H323,#REF!,10,0)),,VLOOKUP(H323,#REF!,10,0))</f>
        <v>0</v>
      </c>
      <c r="R323" s="90">
        <f>IF(ISERROR(VLOOKUP($H323,#REF!,12,0)),,VLOOKUP($H323,#REF!,12,0))</f>
        <v>0</v>
      </c>
      <c r="S323" s="90">
        <f>IF(ISERROR(VLOOKUP($H323,#REF!,14,0)),,VLOOKUP($H323,#REF!,14,0))</f>
        <v>0</v>
      </c>
      <c r="T323" s="90">
        <f>IF(ISERROR(VLOOKUP($H323,#REF!,16,0)),,VLOOKUP($H323,#REF!,16,0))</f>
        <v>0</v>
      </c>
      <c r="U323" s="90">
        <f>IF(ISERROR(VLOOKUP($H323,#REF!,18,0)),,VLOOKUP($H323,#REF!,18,0))</f>
        <v>0</v>
      </c>
      <c r="V323" s="90">
        <f>IF(ISERROR(VLOOKUP($H323,#REF!,20,0)),,VLOOKUP($H323,#REF!,20,0))</f>
        <v>0</v>
      </c>
      <c r="W323" s="197">
        <f t="shared" si="176"/>
        <v>0</v>
      </c>
      <c r="X323">
        <f t="shared" si="177"/>
        <v>0</v>
      </c>
    </row>
    <row r="324" spans="1:24" x14ac:dyDescent="0.3">
      <c r="A324">
        <v>3</v>
      </c>
      <c r="B324" t="str">
        <f t="shared" ref="B324:B336" si="178">B323</f>
        <v>6AR</v>
      </c>
      <c r="C324" t="str">
        <f t="shared" si="174"/>
        <v>6AR3</v>
      </c>
      <c r="E324" s="72" t="str">
        <f>IF(IF(ISERROR(VLOOKUP(C324,#REF!,25,0)),"A",VLOOKUP(C324,#REF!,25,0))=0,"A",IF(ISERROR(VLOOKUP(C324,#REF!,25,0)),"A",VLOOKUP(C324,#REF!,25,0)))</f>
        <v>A</v>
      </c>
      <c r="F324" s="44" t="e">
        <f>LARGE(E322:E336,A324)</f>
        <v>#NUM!</v>
      </c>
      <c r="G324" s="44">
        <f>IF(ISERROR(VLOOKUP($C324,#REF!,2,0)),0,VLOOKUP($C324,#REF!,2,0))</f>
        <v>0</v>
      </c>
      <c r="H324" s="44">
        <f>IF(ISERROR(VLOOKUP(F324,E322:G336,3,0)),0,VLOOKUP(F324,E322:G336,3,0))</f>
        <v>0</v>
      </c>
      <c r="K324" s="44">
        <v>3</v>
      </c>
      <c r="L324" s="89">
        <f>IF(ISERROR(VLOOKUP(H324,#REF!,5,0)&amp;" "&amp;VLOOKUP(H324,#REF!,6,0)),,VLOOKUP(H324,#REF!,5,0)&amp;" "&amp;VLOOKUP(H324,#REF!,6,0))</f>
        <v>0</v>
      </c>
      <c r="M324" s="90">
        <f>IF(ISERROR(VLOOKUP(H324,#REF!,2,0)),,VLOOKUP(H324,#REF!,2,0))</f>
        <v>0</v>
      </c>
      <c r="N324" s="90">
        <f>IF(ISERROR(VLOOKUP(H324,#REF!,1,0)),,VLOOKUP(H324,#REF!,1,0))</f>
        <v>0</v>
      </c>
      <c r="O324" s="90" t="str">
        <f t="shared" si="175"/>
        <v>6AR</v>
      </c>
      <c r="P324" s="89" t="s">
        <v>152</v>
      </c>
      <c r="Q324" s="90">
        <f>IF(ISERROR(VLOOKUP(H324,#REF!,10,0)),,VLOOKUP(H324,#REF!,10,0))</f>
        <v>0</v>
      </c>
      <c r="R324" s="90">
        <f>IF(ISERROR(VLOOKUP($H324,#REF!,12,0)),,VLOOKUP($H324,#REF!,12,0))</f>
        <v>0</v>
      </c>
      <c r="S324" s="90">
        <f>IF(ISERROR(VLOOKUP($H324,#REF!,14,0)),,VLOOKUP($H324,#REF!,14,0))</f>
        <v>0</v>
      </c>
      <c r="T324" s="90">
        <f>IF(ISERROR(VLOOKUP($H324,#REF!,16,0)),,VLOOKUP($H324,#REF!,16,0))</f>
        <v>0</v>
      </c>
      <c r="U324" s="90">
        <f>IF(ISERROR(VLOOKUP($H324,#REF!,18,0)),,VLOOKUP($H324,#REF!,18,0))</f>
        <v>0</v>
      </c>
      <c r="V324" s="90">
        <f>IF(ISERROR(VLOOKUP($H324,#REF!,20,0)),,VLOOKUP($H324,#REF!,20,0))</f>
        <v>0</v>
      </c>
      <c r="W324" s="197">
        <f t="shared" si="176"/>
        <v>0</v>
      </c>
      <c r="X324">
        <f t="shared" si="177"/>
        <v>0</v>
      </c>
    </row>
    <row r="325" spans="1:24" x14ac:dyDescent="0.3">
      <c r="A325">
        <v>4</v>
      </c>
      <c r="B325" t="str">
        <f t="shared" si="178"/>
        <v>6AR</v>
      </c>
      <c r="C325" t="str">
        <f t="shared" si="174"/>
        <v>6AR4</v>
      </c>
      <c r="E325" s="72" t="str">
        <f>IF(IF(ISERROR(VLOOKUP(C325,#REF!,25,0)),"A",VLOOKUP(C325,#REF!,25,0))=0,"A",IF(ISERROR(VLOOKUP(C325,#REF!,25,0)),"A",VLOOKUP(C325,#REF!,25,0)))</f>
        <v>A</v>
      </c>
      <c r="F325" s="44" t="e">
        <f>LARGE(E322:E336,A325)</f>
        <v>#NUM!</v>
      </c>
      <c r="G325" s="44">
        <f>IF(ISERROR(VLOOKUP($C325,#REF!,2,0)),0,VLOOKUP($C325,#REF!,2,0))</f>
        <v>0</v>
      </c>
      <c r="H325" s="44">
        <f>IF(ISERROR(VLOOKUP(F325,E322:G336,3,0)),0,VLOOKUP(F325,E322:G336,3,0))</f>
        <v>0</v>
      </c>
      <c r="K325" s="44">
        <v>4</v>
      </c>
      <c r="L325" s="89">
        <f>IF(ISERROR(VLOOKUP(H325,#REF!,5,0)&amp;" "&amp;VLOOKUP(H325,#REF!,6,0)),,VLOOKUP(H325,#REF!,5,0)&amp;" "&amp;VLOOKUP(H325,#REF!,6,0))</f>
        <v>0</v>
      </c>
      <c r="M325" s="90">
        <f>IF(ISERROR(VLOOKUP(H325,#REF!,2,0)),,VLOOKUP(H325,#REF!,2,0))</f>
        <v>0</v>
      </c>
      <c r="N325" s="90">
        <f>IF(ISERROR(VLOOKUP(H325,#REF!,1,0)),,VLOOKUP(H325,#REF!,1,0))</f>
        <v>0</v>
      </c>
      <c r="O325" s="90" t="str">
        <f t="shared" si="175"/>
        <v>6AR</v>
      </c>
      <c r="P325" s="89" t="s">
        <v>152</v>
      </c>
      <c r="Q325" s="90">
        <f>IF(ISERROR(VLOOKUP(H325,#REF!,10,0)),,VLOOKUP(H325,#REF!,10,0))</f>
        <v>0</v>
      </c>
      <c r="R325" s="90">
        <f>IF(ISERROR(VLOOKUP($H325,#REF!,12,0)),,VLOOKUP($H325,#REF!,12,0))</f>
        <v>0</v>
      </c>
      <c r="S325" s="90">
        <f>IF(ISERROR(VLOOKUP($H325,#REF!,14,0)),,VLOOKUP($H325,#REF!,14,0))</f>
        <v>0</v>
      </c>
      <c r="T325" s="90">
        <f>IF(ISERROR(VLOOKUP($H325,#REF!,16,0)),,VLOOKUP($H325,#REF!,16,0))</f>
        <v>0</v>
      </c>
      <c r="U325" s="90">
        <f>IF(ISERROR(VLOOKUP($H325,#REF!,18,0)),,VLOOKUP($H325,#REF!,18,0))</f>
        <v>0</v>
      </c>
      <c r="V325" s="90">
        <f>IF(ISERROR(VLOOKUP($H325,#REF!,20,0)),,VLOOKUP($H325,#REF!,20,0))</f>
        <v>0</v>
      </c>
      <c r="W325" s="197">
        <f t="shared" si="176"/>
        <v>0</v>
      </c>
      <c r="X325">
        <f t="shared" si="177"/>
        <v>0</v>
      </c>
    </row>
    <row r="326" spans="1:24" x14ac:dyDescent="0.3">
      <c r="A326">
        <v>5</v>
      </c>
      <c r="B326" t="str">
        <f t="shared" si="178"/>
        <v>6AR</v>
      </c>
      <c r="C326" t="str">
        <f t="shared" si="174"/>
        <v>6AR5</v>
      </c>
      <c r="E326" s="72" t="str">
        <f>IF(IF(ISERROR(VLOOKUP(C326,#REF!,25,0)),"A",VLOOKUP(C326,#REF!,25,0))=0,"A",IF(ISERROR(VLOOKUP(C326,#REF!,25,0)),"A",VLOOKUP(C326,#REF!,25,0)))</f>
        <v>A</v>
      </c>
      <c r="F326" s="44" t="e">
        <f>LARGE(E322:E336,A326)</f>
        <v>#NUM!</v>
      </c>
      <c r="G326" s="44">
        <f>IF(ISERROR(VLOOKUP($C326,#REF!,2,0)),0,VLOOKUP($C326,#REF!,2,0))</f>
        <v>0</v>
      </c>
      <c r="H326" s="44">
        <f>IF(ISERROR(VLOOKUP(F326,E322:G336,3,0)),0,VLOOKUP(F326,E322:G336,3,0))</f>
        <v>0</v>
      </c>
      <c r="K326" s="44">
        <v>5</v>
      </c>
      <c r="L326" s="89">
        <f>IF(ISERROR(VLOOKUP(H326,#REF!,5,0)&amp;" "&amp;VLOOKUP(H326,#REF!,6,0)),,VLOOKUP(H326,#REF!,5,0)&amp;" "&amp;VLOOKUP(H326,#REF!,6,0))</f>
        <v>0</v>
      </c>
      <c r="M326" s="90">
        <f>IF(ISERROR(VLOOKUP(H326,#REF!,2,0)),,VLOOKUP(H326,#REF!,2,0))</f>
        <v>0</v>
      </c>
      <c r="N326" s="90">
        <f>IF(ISERROR(VLOOKUP(H326,#REF!,1,0)),,VLOOKUP(H326,#REF!,1,0))</f>
        <v>0</v>
      </c>
      <c r="O326" s="90" t="str">
        <f t="shared" si="175"/>
        <v>6AR</v>
      </c>
      <c r="P326" s="89" t="s">
        <v>152</v>
      </c>
      <c r="Q326" s="90">
        <f>IF(ISERROR(VLOOKUP(H326,#REF!,10,0)),,VLOOKUP(H326,#REF!,10,0))</f>
        <v>0</v>
      </c>
      <c r="R326" s="90">
        <f>IF(ISERROR(VLOOKUP($H326,#REF!,12,0)),,VLOOKUP($H326,#REF!,12,0))</f>
        <v>0</v>
      </c>
      <c r="S326" s="90">
        <f>IF(ISERROR(VLOOKUP($H326,#REF!,14,0)),,VLOOKUP($H326,#REF!,14,0))</f>
        <v>0</v>
      </c>
      <c r="T326" s="90">
        <f>IF(ISERROR(VLOOKUP($H326,#REF!,16,0)),,VLOOKUP($H326,#REF!,16,0))</f>
        <v>0</v>
      </c>
      <c r="U326" s="90">
        <f>IF(ISERROR(VLOOKUP($H326,#REF!,18,0)),,VLOOKUP($H326,#REF!,18,0))</f>
        <v>0</v>
      </c>
      <c r="V326" s="90">
        <f>IF(ISERROR(VLOOKUP($H326,#REF!,20,0)),,VLOOKUP($H326,#REF!,20,0))</f>
        <v>0</v>
      </c>
      <c r="W326" s="197">
        <f t="shared" si="176"/>
        <v>0</v>
      </c>
      <c r="X326">
        <f t="shared" si="177"/>
        <v>0</v>
      </c>
    </row>
    <row r="327" spans="1:24" x14ac:dyDescent="0.3">
      <c r="A327">
        <v>6</v>
      </c>
      <c r="B327" t="str">
        <f t="shared" si="178"/>
        <v>6AR</v>
      </c>
      <c r="C327" t="str">
        <f t="shared" si="174"/>
        <v>6AR6</v>
      </c>
      <c r="E327" s="72" t="str">
        <f>IF(IF(ISERROR(VLOOKUP(C327,#REF!,25,0)),"A",VLOOKUP(C327,#REF!,25,0))=0,"A",IF(ISERROR(VLOOKUP(C327,#REF!,25,0)),"A",VLOOKUP(C327,#REF!,25,0)))</f>
        <v>A</v>
      </c>
      <c r="F327" s="44" t="e">
        <f>LARGE(E322:E336,A327)</f>
        <v>#NUM!</v>
      </c>
      <c r="G327" s="44">
        <f>IF(ISERROR(VLOOKUP($C327,#REF!,2,0)),0,VLOOKUP($C327,#REF!,2,0))</f>
        <v>0</v>
      </c>
      <c r="H327" s="44">
        <f>IF(ISERROR(VLOOKUP(F327,E322:G336,3,0)),0,VLOOKUP(F327,E322:G336,3,0))</f>
        <v>0</v>
      </c>
      <c r="K327" s="44">
        <v>6</v>
      </c>
      <c r="L327" s="89">
        <f>IF(ISERROR(VLOOKUP(H327,#REF!,5,0)&amp;" "&amp;VLOOKUP(H327,#REF!,6,0)),,VLOOKUP(H327,#REF!,5,0)&amp;" "&amp;VLOOKUP(H327,#REF!,6,0))</f>
        <v>0</v>
      </c>
      <c r="M327" s="90">
        <f>IF(ISERROR(VLOOKUP(H327,#REF!,2,0)),,VLOOKUP(H327,#REF!,2,0))</f>
        <v>0</v>
      </c>
      <c r="N327" s="90">
        <f>IF(ISERROR(VLOOKUP(H327,#REF!,1,0)),,VLOOKUP(H327,#REF!,1,0))</f>
        <v>0</v>
      </c>
      <c r="O327" s="90" t="str">
        <f t="shared" si="175"/>
        <v>6AR</v>
      </c>
      <c r="P327" s="89" t="s">
        <v>152</v>
      </c>
      <c r="Q327" s="90">
        <f>IF(ISERROR(VLOOKUP(H327,#REF!,10,0)),,VLOOKUP(H327,#REF!,10,0))</f>
        <v>0</v>
      </c>
      <c r="R327" s="90">
        <f>IF(ISERROR(VLOOKUP($H327,#REF!,12,0)),,VLOOKUP($H327,#REF!,12,0))</f>
        <v>0</v>
      </c>
      <c r="S327" s="90">
        <f>IF(ISERROR(VLOOKUP($H327,#REF!,14,0)),,VLOOKUP($H327,#REF!,14,0))</f>
        <v>0</v>
      </c>
      <c r="T327" s="90">
        <f>IF(ISERROR(VLOOKUP($H327,#REF!,16,0)),,VLOOKUP($H327,#REF!,16,0))</f>
        <v>0</v>
      </c>
      <c r="U327" s="90">
        <f>IF(ISERROR(VLOOKUP($H327,#REF!,18,0)),,VLOOKUP($H327,#REF!,18,0))</f>
        <v>0</v>
      </c>
      <c r="V327" s="90">
        <f>IF(ISERROR(VLOOKUP($H327,#REF!,20,0)),,VLOOKUP($H327,#REF!,20,0))</f>
        <v>0</v>
      </c>
      <c r="W327" s="197">
        <f t="shared" si="176"/>
        <v>0</v>
      </c>
      <c r="X327">
        <f t="shared" si="177"/>
        <v>0</v>
      </c>
    </row>
    <row r="328" spans="1:24" x14ac:dyDescent="0.3">
      <c r="A328">
        <v>7</v>
      </c>
      <c r="B328" t="str">
        <f t="shared" si="178"/>
        <v>6AR</v>
      </c>
      <c r="C328" t="str">
        <f t="shared" si="174"/>
        <v>6AR7</v>
      </c>
      <c r="E328" s="72" t="str">
        <f>IF(IF(ISERROR(VLOOKUP(C328,#REF!,25,0)),"A",VLOOKUP(C328,#REF!,25,0))=0,"A",IF(ISERROR(VLOOKUP(C328,#REF!,25,0)),"A",VLOOKUP(C328,#REF!,25,0)))</f>
        <v>A</v>
      </c>
      <c r="F328" s="44" t="e">
        <f>LARGE(E322:E336,A328)</f>
        <v>#NUM!</v>
      </c>
      <c r="G328" s="44">
        <f>IF(ISERROR(VLOOKUP($C328,#REF!,2,0)),0,VLOOKUP($C328,#REF!,2,0))</f>
        <v>0</v>
      </c>
      <c r="H328" s="44">
        <f>IF(ISERROR(VLOOKUP(F328,E322:G336,3,0)),0,VLOOKUP(F328,E322:G336,3,0))</f>
        <v>0</v>
      </c>
      <c r="K328" s="44">
        <v>7</v>
      </c>
      <c r="L328" s="89">
        <f>IF(ISERROR(VLOOKUP(H328,#REF!,5,0)&amp;" "&amp;VLOOKUP(H328,#REF!,6,0)),,VLOOKUP(H328,#REF!,5,0)&amp;" "&amp;VLOOKUP(H328,#REF!,6,0))</f>
        <v>0</v>
      </c>
      <c r="M328" s="90">
        <f>IF(ISERROR(VLOOKUP(H328,#REF!,2,0)),,VLOOKUP(H328,#REF!,2,0))</f>
        <v>0</v>
      </c>
      <c r="N328" s="90">
        <f>IF(ISERROR(VLOOKUP(H328,#REF!,1,0)),,VLOOKUP(H328,#REF!,1,0))</f>
        <v>0</v>
      </c>
      <c r="O328" s="90" t="str">
        <f t="shared" si="175"/>
        <v>6AR</v>
      </c>
      <c r="P328" s="89" t="s">
        <v>152</v>
      </c>
      <c r="Q328" s="90">
        <f>IF(ISERROR(VLOOKUP(H328,#REF!,10,0)),,VLOOKUP(H328,#REF!,10,0))</f>
        <v>0</v>
      </c>
      <c r="R328" s="90">
        <f>IF(ISERROR(VLOOKUP($H328,#REF!,12,0)),,VLOOKUP($H328,#REF!,12,0))</f>
        <v>0</v>
      </c>
      <c r="S328" s="90">
        <f>IF(ISERROR(VLOOKUP($H328,#REF!,14,0)),,VLOOKUP($H328,#REF!,14,0))</f>
        <v>0</v>
      </c>
      <c r="T328" s="90">
        <f>IF(ISERROR(VLOOKUP($H328,#REF!,16,0)),,VLOOKUP($H328,#REF!,16,0))</f>
        <v>0</v>
      </c>
      <c r="U328" s="90">
        <f>IF(ISERROR(VLOOKUP($H328,#REF!,18,0)),,VLOOKUP($H328,#REF!,18,0))</f>
        <v>0</v>
      </c>
      <c r="V328" s="90">
        <f>IF(ISERROR(VLOOKUP($H328,#REF!,20,0)),,VLOOKUP($H328,#REF!,20,0))</f>
        <v>0</v>
      </c>
      <c r="W328" s="197">
        <f t="shared" si="176"/>
        <v>0</v>
      </c>
      <c r="X328">
        <f t="shared" si="177"/>
        <v>0</v>
      </c>
    </row>
    <row r="329" spans="1:24" x14ac:dyDescent="0.3">
      <c r="A329">
        <v>8</v>
      </c>
      <c r="B329" t="str">
        <f t="shared" si="178"/>
        <v>6AR</v>
      </c>
      <c r="C329" t="str">
        <f t="shared" si="174"/>
        <v>6AR8</v>
      </c>
      <c r="E329" s="72" t="str">
        <f>IF(IF(ISERROR(VLOOKUP(C329,#REF!,25,0)),"A",VLOOKUP(C329,#REF!,25,0))=0,"A",IF(ISERROR(VLOOKUP(C329,#REF!,25,0)),"A",VLOOKUP(C329,#REF!,25,0)))</f>
        <v>A</v>
      </c>
      <c r="F329" s="44" t="e">
        <f>LARGE(E322:E336,A329)</f>
        <v>#NUM!</v>
      </c>
      <c r="G329" s="44">
        <f>IF(ISERROR(VLOOKUP($C329,#REF!,2,0)),0,VLOOKUP($C329,#REF!,2,0))</f>
        <v>0</v>
      </c>
      <c r="H329" s="44">
        <f>IF(ISERROR(VLOOKUP(F329,E322:G336,3,0)),0,VLOOKUP(F329,E322:G336,3,0))</f>
        <v>0</v>
      </c>
      <c r="K329" s="44">
        <v>8</v>
      </c>
      <c r="L329" s="89">
        <f>IF(ISERROR(VLOOKUP(H329,#REF!,5,0)&amp;" "&amp;VLOOKUP(H329,#REF!,6,0)),,VLOOKUP(H329,#REF!,5,0)&amp;" "&amp;VLOOKUP(H329,#REF!,6,0))</f>
        <v>0</v>
      </c>
      <c r="M329" s="90">
        <f>IF(ISERROR(VLOOKUP(H329,#REF!,2,0)),,VLOOKUP(H329,#REF!,2,0))</f>
        <v>0</v>
      </c>
      <c r="N329" s="90">
        <f>IF(ISERROR(VLOOKUP(H329,#REF!,1,0)),,VLOOKUP(H329,#REF!,1,0))</f>
        <v>0</v>
      </c>
      <c r="O329" s="90" t="str">
        <f t="shared" si="175"/>
        <v>6AR</v>
      </c>
      <c r="P329" s="89" t="s">
        <v>152</v>
      </c>
      <c r="Q329" s="90">
        <f>IF(ISERROR(VLOOKUP(H329,#REF!,10,0)),,VLOOKUP(H329,#REF!,10,0))</f>
        <v>0</v>
      </c>
      <c r="R329" s="90">
        <f>IF(ISERROR(VLOOKUP($H329,#REF!,12,0)),,VLOOKUP($H329,#REF!,12,0))</f>
        <v>0</v>
      </c>
      <c r="S329" s="90">
        <f>IF(ISERROR(VLOOKUP($H329,#REF!,14,0)),,VLOOKUP($H329,#REF!,14,0))</f>
        <v>0</v>
      </c>
      <c r="T329" s="90">
        <f>IF(ISERROR(VLOOKUP($H329,#REF!,16,0)),,VLOOKUP($H329,#REF!,16,0))</f>
        <v>0</v>
      </c>
      <c r="U329" s="90">
        <f>IF(ISERROR(VLOOKUP($H329,#REF!,18,0)),,VLOOKUP($H329,#REF!,18,0))</f>
        <v>0</v>
      </c>
      <c r="V329" s="90">
        <f>IF(ISERROR(VLOOKUP($H329,#REF!,20,0)),,VLOOKUP($H329,#REF!,20,0))</f>
        <v>0</v>
      </c>
      <c r="W329" s="197">
        <f t="shared" si="176"/>
        <v>0</v>
      </c>
      <c r="X329">
        <f t="shared" si="177"/>
        <v>0</v>
      </c>
    </row>
    <row r="330" spans="1:24" x14ac:dyDescent="0.3">
      <c r="A330">
        <v>9</v>
      </c>
      <c r="B330" t="str">
        <f t="shared" si="178"/>
        <v>6AR</v>
      </c>
      <c r="C330" t="str">
        <f t="shared" si="174"/>
        <v>6AR9</v>
      </c>
      <c r="E330" s="72" t="str">
        <f>IF(IF(ISERROR(VLOOKUP(C330,#REF!,25,0)),"A",VLOOKUP(C330,#REF!,25,0))=0,"A",IF(ISERROR(VLOOKUP(C330,#REF!,25,0)),"A",VLOOKUP(C330,#REF!,25,0)))</f>
        <v>A</v>
      </c>
      <c r="F330" s="44" t="e">
        <f>LARGE(E322:E336,A330)</f>
        <v>#NUM!</v>
      </c>
      <c r="G330" s="44">
        <f>IF(ISERROR(VLOOKUP($C330,#REF!,2,0)),0,VLOOKUP($C330,#REF!,2,0))</f>
        <v>0</v>
      </c>
      <c r="H330" s="44">
        <f>IF(ISERROR(VLOOKUP(F330,E322:G336,3,0)),0,VLOOKUP(F330,E322:G336,3,0))</f>
        <v>0</v>
      </c>
      <c r="K330" s="44">
        <v>9</v>
      </c>
      <c r="L330" s="89">
        <f>IF(ISERROR(VLOOKUP(H330,#REF!,5,0)&amp;" "&amp;VLOOKUP(H330,#REF!,6,0)),,VLOOKUP(H330,#REF!,5,0)&amp;" "&amp;VLOOKUP(H330,#REF!,6,0))</f>
        <v>0</v>
      </c>
      <c r="M330" s="90">
        <f>IF(ISERROR(VLOOKUP(H330,#REF!,2,0)),,VLOOKUP(H330,#REF!,2,0))</f>
        <v>0</v>
      </c>
      <c r="N330" s="90">
        <f>IF(ISERROR(VLOOKUP(H330,#REF!,1,0)),,VLOOKUP(H330,#REF!,1,0))</f>
        <v>0</v>
      </c>
      <c r="O330" s="90" t="str">
        <f t="shared" si="175"/>
        <v>6AR</v>
      </c>
      <c r="P330" s="89" t="s">
        <v>152</v>
      </c>
      <c r="Q330" s="90">
        <f>IF(ISERROR(VLOOKUP(H330,#REF!,10,0)),,VLOOKUP(H330,#REF!,10,0))</f>
        <v>0</v>
      </c>
      <c r="R330" s="90">
        <f>IF(ISERROR(VLOOKUP($H330,#REF!,12,0)),,VLOOKUP($H330,#REF!,12,0))</f>
        <v>0</v>
      </c>
      <c r="S330" s="90">
        <f>IF(ISERROR(VLOOKUP($H330,#REF!,14,0)),,VLOOKUP($H330,#REF!,14,0))</f>
        <v>0</v>
      </c>
      <c r="T330" s="90">
        <f>IF(ISERROR(VLOOKUP($H330,#REF!,16,0)),,VLOOKUP($H330,#REF!,16,0))</f>
        <v>0</v>
      </c>
      <c r="U330" s="90">
        <f>IF(ISERROR(VLOOKUP($H330,#REF!,18,0)),,VLOOKUP($H330,#REF!,18,0))</f>
        <v>0</v>
      </c>
      <c r="V330" s="90">
        <f>IF(ISERROR(VLOOKUP($H330,#REF!,20,0)),,VLOOKUP($H330,#REF!,20,0))</f>
        <v>0</v>
      </c>
      <c r="W330" s="197">
        <f t="shared" si="176"/>
        <v>0</v>
      </c>
      <c r="X330">
        <f t="shared" si="177"/>
        <v>0</v>
      </c>
    </row>
    <row r="331" spans="1:24" x14ac:dyDescent="0.3">
      <c r="A331">
        <v>10</v>
      </c>
      <c r="B331" t="str">
        <f t="shared" si="178"/>
        <v>6AR</v>
      </c>
      <c r="C331" t="str">
        <f t="shared" si="174"/>
        <v>6AR10</v>
      </c>
      <c r="E331" s="72" t="str">
        <f>IF(IF(ISERROR(VLOOKUP(C331,#REF!,25,0)),"A",VLOOKUP(C331,#REF!,25,0))=0,"A",IF(ISERROR(VLOOKUP(C331,#REF!,25,0)),"A",VLOOKUP(C331,#REF!,25,0)))</f>
        <v>A</v>
      </c>
      <c r="F331" s="44" t="e">
        <f>LARGE(E322:E336,A331)</f>
        <v>#NUM!</v>
      </c>
      <c r="G331" s="44">
        <f>IF(ISERROR(VLOOKUP($C331,#REF!,2,0)),0,VLOOKUP($C331,#REF!,2,0))</f>
        <v>0</v>
      </c>
      <c r="H331" s="44">
        <f>IF(ISERROR(VLOOKUP(F331,E322:G336,3,0)),0,VLOOKUP(F331,E322:G336,3,0))</f>
        <v>0</v>
      </c>
      <c r="K331" s="44">
        <v>10</v>
      </c>
      <c r="L331" s="89">
        <f>IF(ISERROR(VLOOKUP(H331,#REF!,5,0)&amp;" "&amp;VLOOKUP(H331,#REF!,6,0)),,VLOOKUP(H331,#REF!,5,0)&amp;" "&amp;VLOOKUP(H331,#REF!,6,0))</f>
        <v>0</v>
      </c>
      <c r="M331" s="90">
        <f>IF(ISERROR(VLOOKUP(H331,#REF!,2,0)),,VLOOKUP(H331,#REF!,2,0))</f>
        <v>0</v>
      </c>
      <c r="N331" s="90">
        <f>IF(ISERROR(VLOOKUP(H331,#REF!,1,0)),,VLOOKUP(H331,#REF!,1,0))</f>
        <v>0</v>
      </c>
      <c r="O331" s="90" t="str">
        <f t="shared" si="175"/>
        <v>6AR</v>
      </c>
      <c r="P331" s="89" t="s">
        <v>152</v>
      </c>
      <c r="Q331" s="90">
        <f>IF(ISERROR(VLOOKUP(H331,#REF!,10,0)),,VLOOKUP(H331,#REF!,10,0))</f>
        <v>0</v>
      </c>
      <c r="R331" s="90">
        <f>IF(ISERROR(VLOOKUP($H331,#REF!,12,0)),,VLOOKUP($H331,#REF!,12,0))</f>
        <v>0</v>
      </c>
      <c r="S331" s="90">
        <f>IF(ISERROR(VLOOKUP($H331,#REF!,14,0)),,VLOOKUP($H331,#REF!,14,0))</f>
        <v>0</v>
      </c>
      <c r="T331" s="90">
        <f>IF(ISERROR(VLOOKUP($H331,#REF!,16,0)),,VLOOKUP($H331,#REF!,16,0))</f>
        <v>0</v>
      </c>
      <c r="U331" s="90">
        <f>IF(ISERROR(VLOOKUP($H331,#REF!,18,0)),,VLOOKUP($H331,#REF!,18,0))</f>
        <v>0</v>
      </c>
      <c r="V331" s="90">
        <f>IF(ISERROR(VLOOKUP($H331,#REF!,20,0)),,VLOOKUP($H331,#REF!,20,0))</f>
        <v>0</v>
      </c>
      <c r="W331" s="197">
        <f t="shared" si="176"/>
        <v>0</v>
      </c>
      <c r="X331">
        <f t="shared" si="177"/>
        <v>0</v>
      </c>
    </row>
    <row r="332" spans="1:24" x14ac:dyDescent="0.3">
      <c r="A332">
        <v>11</v>
      </c>
      <c r="B332" t="str">
        <f t="shared" si="178"/>
        <v>6AR</v>
      </c>
      <c r="C332" t="str">
        <f t="shared" si="174"/>
        <v>6AR11</v>
      </c>
      <c r="E332" s="72" t="str">
        <f>IF(IF(ISERROR(VLOOKUP(C332,#REF!,25,0)),"A",VLOOKUP(C332,#REF!,25,0))=0,"A",IF(ISERROR(VLOOKUP(C332,#REF!,25,0)),"A",VLOOKUP(C332,#REF!,25,0)))</f>
        <v>A</v>
      </c>
      <c r="F332" s="44" t="e">
        <f>LARGE(E322:E336,A332)</f>
        <v>#NUM!</v>
      </c>
      <c r="G332" s="44">
        <f>IF(ISERROR(VLOOKUP($C332,#REF!,2,0)),0,VLOOKUP($C332,#REF!,2,0))</f>
        <v>0</v>
      </c>
      <c r="H332" s="44">
        <f>IF(ISERROR(VLOOKUP(F332,E322:G336,3,0)),0,VLOOKUP(F332,E322:G336,3,0))</f>
        <v>0</v>
      </c>
      <c r="K332" s="44">
        <v>11</v>
      </c>
      <c r="L332" s="89">
        <f>IF(ISERROR(VLOOKUP(H332,#REF!,5,0)&amp;" "&amp;VLOOKUP(H332,#REF!,6,0)),,VLOOKUP(H332,#REF!,5,0)&amp;" "&amp;VLOOKUP(H332,#REF!,6,0))</f>
        <v>0</v>
      </c>
      <c r="M332" s="90">
        <f>IF(ISERROR(VLOOKUP(H332,#REF!,2,0)),,VLOOKUP(H332,#REF!,2,0))</f>
        <v>0</v>
      </c>
      <c r="N332" s="90">
        <f>IF(ISERROR(VLOOKUP(H332,#REF!,1,0)),,VLOOKUP(H332,#REF!,1,0))</f>
        <v>0</v>
      </c>
      <c r="O332" s="90" t="str">
        <f t="shared" si="175"/>
        <v>6AR</v>
      </c>
      <c r="P332" s="89" t="s">
        <v>152</v>
      </c>
      <c r="Q332" s="90">
        <f>IF(ISERROR(VLOOKUP(H332,#REF!,10,0)),,VLOOKUP(H332,#REF!,10,0))</f>
        <v>0</v>
      </c>
      <c r="R332" s="90">
        <f>IF(ISERROR(VLOOKUP($H332,#REF!,12,0)),,VLOOKUP($H332,#REF!,12,0))</f>
        <v>0</v>
      </c>
      <c r="S332" s="90">
        <f>IF(ISERROR(VLOOKUP($H332,#REF!,14,0)),,VLOOKUP($H332,#REF!,14,0))</f>
        <v>0</v>
      </c>
      <c r="T332" s="90">
        <f>IF(ISERROR(VLOOKUP($H332,#REF!,16,0)),,VLOOKUP($H332,#REF!,16,0))</f>
        <v>0</v>
      </c>
      <c r="U332" s="90">
        <f>IF(ISERROR(VLOOKUP($H332,#REF!,18,0)),,VLOOKUP($H332,#REF!,18,0))</f>
        <v>0</v>
      </c>
      <c r="V332" s="90">
        <f>IF(ISERROR(VLOOKUP($H332,#REF!,20,0)),,VLOOKUP($H332,#REF!,20,0))</f>
        <v>0</v>
      </c>
      <c r="W332" s="197">
        <f t="shared" si="176"/>
        <v>0</v>
      </c>
      <c r="X332">
        <f t="shared" si="177"/>
        <v>0</v>
      </c>
    </row>
    <row r="333" spans="1:24" x14ac:dyDescent="0.3">
      <c r="A333">
        <v>12</v>
      </c>
      <c r="B333" t="str">
        <f t="shared" si="178"/>
        <v>6AR</v>
      </c>
      <c r="C333" t="str">
        <f t="shared" si="174"/>
        <v>6AR12</v>
      </c>
      <c r="E333" s="72" t="str">
        <f>IF(IF(ISERROR(VLOOKUP(C333,#REF!,25,0)),"A",VLOOKUP(C333,#REF!,25,0))=0,"A",IF(ISERROR(VLOOKUP(C333,#REF!,25,0)),"A",VLOOKUP(C333,#REF!,25,0)))</f>
        <v>A</v>
      </c>
      <c r="F333" s="44" t="e">
        <f>LARGE(E322:E336,A333)</f>
        <v>#NUM!</v>
      </c>
      <c r="G333" s="44">
        <f>IF(ISERROR(VLOOKUP($C333,#REF!,2,0)),0,VLOOKUP($C333,#REF!,2,0))</f>
        <v>0</v>
      </c>
      <c r="H333" s="44">
        <f>IF(ISERROR(VLOOKUP(F333,E322:G336,3,0)),0,VLOOKUP(F333,E322:G336,3,0))</f>
        <v>0</v>
      </c>
      <c r="K333" s="44">
        <v>12</v>
      </c>
      <c r="L333" s="89">
        <f>IF(ISERROR(VLOOKUP(H333,#REF!,5,0)&amp;" "&amp;VLOOKUP(H333,#REF!,6,0)),,VLOOKUP(H333,#REF!,5,0)&amp;" "&amp;VLOOKUP(H333,#REF!,6,0))</f>
        <v>0</v>
      </c>
      <c r="M333" s="90">
        <f>IF(ISERROR(VLOOKUP(H333,#REF!,2,0)),,VLOOKUP(H333,#REF!,2,0))</f>
        <v>0</v>
      </c>
      <c r="N333" s="90">
        <f>IF(ISERROR(VLOOKUP(H333,#REF!,1,0)),,VLOOKUP(H333,#REF!,1,0))</f>
        <v>0</v>
      </c>
      <c r="O333" s="90" t="str">
        <f t="shared" si="175"/>
        <v>6AR</v>
      </c>
      <c r="P333" s="89" t="s">
        <v>152</v>
      </c>
      <c r="Q333" s="90">
        <f>IF(ISERROR(VLOOKUP(H333,#REF!,10,0)),,VLOOKUP(H333,#REF!,10,0))</f>
        <v>0</v>
      </c>
      <c r="R333" s="90">
        <f>IF(ISERROR(VLOOKUP($H333,#REF!,12,0)),,VLOOKUP($H333,#REF!,12,0))</f>
        <v>0</v>
      </c>
      <c r="S333" s="90">
        <f>IF(ISERROR(VLOOKUP($H333,#REF!,14,0)),,VLOOKUP($H333,#REF!,14,0))</f>
        <v>0</v>
      </c>
      <c r="T333" s="90">
        <f>IF(ISERROR(VLOOKUP($H333,#REF!,16,0)),,VLOOKUP($H333,#REF!,16,0))</f>
        <v>0</v>
      </c>
      <c r="U333" s="90">
        <f>IF(ISERROR(VLOOKUP($H333,#REF!,18,0)),,VLOOKUP($H333,#REF!,18,0))</f>
        <v>0</v>
      </c>
      <c r="V333" s="90">
        <f>IF(ISERROR(VLOOKUP($H333,#REF!,20,0)),,VLOOKUP($H333,#REF!,20,0))</f>
        <v>0</v>
      </c>
      <c r="W333" s="197">
        <f t="shared" si="176"/>
        <v>0</v>
      </c>
      <c r="X333">
        <f t="shared" si="177"/>
        <v>0</v>
      </c>
    </row>
    <row r="334" spans="1:24" x14ac:dyDescent="0.3">
      <c r="A334">
        <v>13</v>
      </c>
      <c r="B334" t="str">
        <f t="shared" si="178"/>
        <v>6AR</v>
      </c>
      <c r="C334" t="str">
        <f t="shared" si="174"/>
        <v>6AR13</v>
      </c>
      <c r="E334" s="72" t="str">
        <f>IF(IF(ISERROR(VLOOKUP(C334,#REF!,25,0)),"A",VLOOKUP(C334,#REF!,25,0))=0,"A",IF(ISERROR(VLOOKUP(C334,#REF!,25,0)),"A",VLOOKUP(C334,#REF!,25,0)))</f>
        <v>A</v>
      </c>
      <c r="F334" s="44" t="e">
        <f>LARGE(E322:E336,A334)</f>
        <v>#NUM!</v>
      </c>
      <c r="G334" s="44">
        <f>IF(ISERROR(VLOOKUP($C334,#REF!,2,0)),0,VLOOKUP($C334,#REF!,2,0))</f>
        <v>0</v>
      </c>
      <c r="H334" s="44">
        <f>IF(ISERROR(VLOOKUP(F334,E322:G336,3,0)),0,VLOOKUP(F334,E322:G336,3,0))</f>
        <v>0</v>
      </c>
      <c r="K334" s="44">
        <v>13</v>
      </c>
      <c r="L334" s="89">
        <f>IF(ISERROR(VLOOKUP(H334,#REF!,5,0)&amp;" "&amp;VLOOKUP(H334,#REF!,6,0)),,VLOOKUP(H334,#REF!,5,0)&amp;" "&amp;VLOOKUP(H334,#REF!,6,0))</f>
        <v>0</v>
      </c>
      <c r="M334" s="90">
        <f>IF(ISERROR(VLOOKUP(H334,#REF!,2,0)),,VLOOKUP(H334,#REF!,2,0))</f>
        <v>0</v>
      </c>
      <c r="N334" s="90">
        <f>IF(ISERROR(VLOOKUP(H334,#REF!,1,0)),,VLOOKUP(H334,#REF!,1,0))</f>
        <v>0</v>
      </c>
      <c r="O334" s="90" t="str">
        <f t="shared" si="175"/>
        <v>6AR</v>
      </c>
      <c r="P334" s="89" t="s">
        <v>152</v>
      </c>
      <c r="Q334" s="90">
        <f>IF(ISERROR(VLOOKUP(H334,#REF!,10,0)),,VLOOKUP(H334,#REF!,10,0))</f>
        <v>0</v>
      </c>
      <c r="R334" s="90">
        <f>IF(ISERROR(VLOOKUP($H334,#REF!,12,0)),,VLOOKUP($H334,#REF!,12,0))</f>
        <v>0</v>
      </c>
      <c r="S334" s="90">
        <f>IF(ISERROR(VLOOKUP($H334,#REF!,14,0)),,VLOOKUP($H334,#REF!,14,0))</f>
        <v>0</v>
      </c>
      <c r="T334" s="90">
        <f>IF(ISERROR(VLOOKUP($H334,#REF!,16,0)),,VLOOKUP($H334,#REF!,16,0))</f>
        <v>0</v>
      </c>
      <c r="U334" s="90">
        <f>IF(ISERROR(VLOOKUP($H334,#REF!,18,0)),,VLOOKUP($H334,#REF!,18,0))</f>
        <v>0</v>
      </c>
      <c r="V334" s="90">
        <f>IF(ISERROR(VLOOKUP($H334,#REF!,20,0)),,VLOOKUP($H334,#REF!,20,0))</f>
        <v>0</v>
      </c>
      <c r="W334" s="197">
        <f t="shared" si="176"/>
        <v>0</v>
      </c>
      <c r="X334">
        <f t="shared" si="177"/>
        <v>0</v>
      </c>
    </row>
    <row r="335" spans="1:24" x14ac:dyDescent="0.3">
      <c r="A335">
        <v>14</v>
      </c>
      <c r="B335" t="str">
        <f t="shared" si="178"/>
        <v>6AR</v>
      </c>
      <c r="C335" t="str">
        <f t="shared" si="174"/>
        <v>6AR14</v>
      </c>
      <c r="E335" s="72" t="str">
        <f>IF(IF(ISERROR(VLOOKUP(C335,#REF!,25,0)),"A",VLOOKUP(C335,#REF!,25,0))=0,"A",IF(ISERROR(VLOOKUP(C335,#REF!,25,0)),"A",VLOOKUP(C335,#REF!,25,0)))</f>
        <v>A</v>
      </c>
      <c r="F335" s="44" t="e">
        <f>LARGE(E322:E336,A335)</f>
        <v>#NUM!</v>
      </c>
      <c r="G335" s="44">
        <f>IF(ISERROR(VLOOKUP($C335,#REF!,2,0)),0,VLOOKUP($C335,#REF!,2,0))</f>
        <v>0</v>
      </c>
      <c r="H335" s="44">
        <f>IF(ISERROR(VLOOKUP(F335,E322:G336,3,0)),0,VLOOKUP(F335,E322:G336,3,0))</f>
        <v>0</v>
      </c>
      <c r="K335" s="44">
        <v>14</v>
      </c>
      <c r="L335" s="89">
        <f>IF(ISERROR(VLOOKUP(H335,#REF!,5,0)&amp;" "&amp;VLOOKUP(H335,#REF!,6,0)),,VLOOKUP(H335,#REF!,5,0)&amp;" "&amp;VLOOKUP(H335,#REF!,6,0))</f>
        <v>0</v>
      </c>
      <c r="M335" s="90">
        <f>IF(ISERROR(VLOOKUP(H335,#REF!,2,0)),,VLOOKUP(H335,#REF!,2,0))</f>
        <v>0</v>
      </c>
      <c r="N335" s="90">
        <f>IF(ISERROR(VLOOKUP(H335,#REF!,1,0)),,VLOOKUP(H335,#REF!,1,0))</f>
        <v>0</v>
      </c>
      <c r="O335" s="90" t="str">
        <f t="shared" si="175"/>
        <v>6AR</v>
      </c>
      <c r="P335" s="89" t="s">
        <v>152</v>
      </c>
      <c r="Q335" s="90">
        <f>IF(ISERROR(VLOOKUP(H335,#REF!,10,0)),,VLOOKUP(H335,#REF!,10,0))</f>
        <v>0</v>
      </c>
      <c r="R335" s="90">
        <f>IF(ISERROR(VLOOKUP($H335,#REF!,12,0)),,VLOOKUP($H335,#REF!,12,0))</f>
        <v>0</v>
      </c>
      <c r="S335" s="90">
        <f>IF(ISERROR(VLOOKUP($H335,#REF!,14,0)),,VLOOKUP($H335,#REF!,14,0))</f>
        <v>0</v>
      </c>
      <c r="T335" s="90">
        <f>IF(ISERROR(VLOOKUP($H335,#REF!,16,0)),,VLOOKUP($H335,#REF!,16,0))</f>
        <v>0</v>
      </c>
      <c r="U335" s="90">
        <f>IF(ISERROR(VLOOKUP($H335,#REF!,18,0)),,VLOOKUP($H335,#REF!,18,0))</f>
        <v>0</v>
      </c>
      <c r="V335" s="90">
        <f>IF(ISERROR(VLOOKUP($H335,#REF!,20,0)),,VLOOKUP($H335,#REF!,20,0))</f>
        <v>0</v>
      </c>
      <c r="W335" s="197">
        <f t="shared" si="176"/>
        <v>0</v>
      </c>
      <c r="X335">
        <f t="shared" si="177"/>
        <v>0</v>
      </c>
    </row>
    <row r="336" spans="1:24" ht="15" thickBot="1" x14ac:dyDescent="0.35">
      <c r="A336">
        <v>15</v>
      </c>
      <c r="B336" t="str">
        <f t="shared" si="178"/>
        <v>6AR</v>
      </c>
      <c r="C336" t="str">
        <f t="shared" si="174"/>
        <v>6AR15</v>
      </c>
      <c r="E336" s="72" t="str">
        <f>IF(IF(ISERROR(VLOOKUP(C336,#REF!,25,0)),"A",VLOOKUP(C336,#REF!,25,0))=0,"A",IF(ISERROR(VLOOKUP(C336,#REF!,25,0)),"A",VLOOKUP(C336,#REF!,25,0)))</f>
        <v>A</v>
      </c>
      <c r="F336" s="44" t="e">
        <f>LARGE(E322:E336,A336)</f>
        <v>#NUM!</v>
      </c>
      <c r="G336" s="44">
        <f>IF(ISERROR(VLOOKUP($C336,#REF!,2,0)),0,VLOOKUP($C336,#REF!,2,0))</f>
        <v>0</v>
      </c>
      <c r="H336" s="44">
        <f>IF(ISERROR(VLOOKUP(F336,E336:G350,3,0)),0,VLOOKUP(F336,E336:G350,3,0))</f>
        <v>0</v>
      </c>
      <c r="K336" s="44">
        <v>15</v>
      </c>
      <c r="L336" s="89">
        <f>IF(ISERROR(VLOOKUP(H336,#REF!,5,0)&amp;" "&amp;VLOOKUP(H336,#REF!,6,0)),,VLOOKUP(H336,#REF!,5,0)&amp;" "&amp;VLOOKUP(H336,#REF!,6,0))</f>
        <v>0</v>
      </c>
      <c r="M336" s="90">
        <f>IF(ISERROR(VLOOKUP(H336,#REF!,2,0)),,VLOOKUP(H336,#REF!,2,0))</f>
        <v>0</v>
      </c>
      <c r="N336" s="90">
        <f>IF(ISERROR(VLOOKUP(H336,#REF!,1,0)),,VLOOKUP(H336,#REF!,1,0))</f>
        <v>0</v>
      </c>
      <c r="O336" s="90" t="str">
        <f t="shared" si="175"/>
        <v>6AR</v>
      </c>
      <c r="P336" s="89" t="s">
        <v>152</v>
      </c>
      <c r="Q336" s="90">
        <f>IF(ISERROR(VLOOKUP(H336,#REF!,10,0)),,VLOOKUP(H336,#REF!,10,0))</f>
        <v>0</v>
      </c>
      <c r="R336" s="90">
        <f>IF(ISERROR(VLOOKUP($H336,#REF!,12,0)),,VLOOKUP($H336,#REF!,12,0))</f>
        <v>0</v>
      </c>
      <c r="S336" s="90">
        <f>IF(ISERROR(VLOOKUP($H336,#REF!,14,0)),,VLOOKUP($H336,#REF!,14,0))</f>
        <v>0</v>
      </c>
      <c r="T336" s="90">
        <f>IF(ISERROR(VLOOKUP($H336,#REF!,16,0)),,VLOOKUP($H336,#REF!,16,0))</f>
        <v>0</v>
      </c>
      <c r="U336" s="90">
        <f>IF(ISERROR(VLOOKUP($H336,#REF!,18,0)),,VLOOKUP($H336,#REF!,18,0))</f>
        <v>0</v>
      </c>
      <c r="V336" s="90">
        <f>IF(ISERROR(VLOOKUP($H336,#REF!,20,0)),,VLOOKUP($H336,#REF!,20,0))</f>
        <v>0</v>
      </c>
      <c r="W336" s="197">
        <f t="shared" si="176"/>
        <v>0</v>
      </c>
      <c r="X336">
        <f t="shared" si="177"/>
        <v>0</v>
      </c>
    </row>
    <row r="337" spans="1:24" ht="29.4" thickBot="1" x14ac:dyDescent="0.35">
      <c r="E337" s="102" t="s">
        <v>126</v>
      </c>
      <c r="F337" s="137" t="s">
        <v>167</v>
      </c>
      <c r="G337" s="102" t="s">
        <v>33</v>
      </c>
      <c r="H337" s="137" t="s">
        <v>166</v>
      </c>
      <c r="K337" s="50" t="s">
        <v>137</v>
      </c>
      <c r="L337" s="51" t="s">
        <v>138</v>
      </c>
      <c r="M337" s="52" t="s">
        <v>139</v>
      </c>
      <c r="N337" s="52" t="s">
        <v>140</v>
      </c>
      <c r="O337" s="52" t="s">
        <v>35</v>
      </c>
      <c r="P337" s="53" t="s">
        <v>141</v>
      </c>
      <c r="Q337" s="55">
        <v>1</v>
      </c>
      <c r="R337" s="55">
        <v>2</v>
      </c>
      <c r="S337" s="55">
        <v>3</v>
      </c>
      <c r="T337" s="55">
        <v>4</v>
      </c>
      <c r="U337" s="55">
        <v>5</v>
      </c>
      <c r="V337" s="93">
        <v>6</v>
      </c>
      <c r="W337" s="197"/>
    </row>
    <row r="338" spans="1:24" x14ac:dyDescent="0.3">
      <c r="A338">
        <v>1</v>
      </c>
      <c r="B338" t="s">
        <v>5</v>
      </c>
      <c r="C338" t="str">
        <f t="shared" ref="C338:C352" si="179">B338&amp;A338</f>
        <v>6BR1</v>
      </c>
      <c r="E338" s="72" t="e">
        <f>IF(IF(ISERROR(VLOOKUP(C338,#REF!,25,0)),"A",VLOOKUP(C338,#REF!,25,0))=0,"A",IF(ISERROR(VLOOKUP(C338,#REF!,25,0)),"A",VLOOKUP(C338,#REF!,25,0))+D338)</f>
        <v>#VALUE!</v>
      </c>
      <c r="F338" s="44" t="e">
        <f>LARGE(E338:E352,A338)</f>
        <v>#VALUE!</v>
      </c>
      <c r="G338" s="44">
        <f>IF(ISERROR(VLOOKUP($C338,#REF!,2,0)),0,VLOOKUP($C338,#REF!,2,0))</f>
        <v>0</v>
      </c>
      <c r="H338" s="44">
        <f>IF(ISERROR(VLOOKUP(F338,E338:G352,3,0)),0,VLOOKUP(F338,E338:G352,3,0))</f>
        <v>0</v>
      </c>
      <c r="K338" s="44">
        <v>1</v>
      </c>
      <c r="L338" s="89">
        <f>IF(ISERROR(VLOOKUP(H338,#REF!,5,0)&amp;" "&amp;VLOOKUP(H338,#REF!,6,0)),,VLOOKUP(H338,#REF!,5,0)&amp;" "&amp;VLOOKUP(H338,#REF!,6,0))</f>
        <v>0</v>
      </c>
      <c r="M338" s="90">
        <f>IF(ISERROR(VLOOKUP(H338,#REF!,2,0)),,VLOOKUP(H338,#REF!,2,0))</f>
        <v>0</v>
      </c>
      <c r="N338" s="90">
        <f>IF(ISERROR(VLOOKUP(H338,#REF!,1,0)),,VLOOKUP(H338,#REF!,1,0))</f>
        <v>0</v>
      </c>
      <c r="O338" s="90" t="str">
        <f t="shared" ref="O338:O352" si="180">B338</f>
        <v>6BR</v>
      </c>
      <c r="P338" s="89" t="s">
        <v>152</v>
      </c>
      <c r="Q338" s="90">
        <f>IF(ISERROR(VLOOKUP(H338,#REF!,10,0)),,VLOOKUP(H338,#REF!,10,0))</f>
        <v>0</v>
      </c>
      <c r="R338" s="90">
        <f>IF(ISERROR(VLOOKUP($H338,#REF!,12,0)),,VLOOKUP($H338,#REF!,12,0))</f>
        <v>0</v>
      </c>
      <c r="S338" s="90">
        <f>IF(ISERROR(VLOOKUP($H338,#REF!,14,0)),,VLOOKUP($H338,#REF!,14,0))</f>
        <v>0</v>
      </c>
      <c r="T338" s="90">
        <f>IF(ISERROR(VLOOKUP($H338,#REF!,16,0)),,VLOOKUP($H338,#REF!,16,0))</f>
        <v>0</v>
      </c>
      <c r="U338" s="90">
        <f>IF(ISERROR(VLOOKUP($H338,#REF!,18,0)),,VLOOKUP($H338,#REF!,18,0))</f>
        <v>0</v>
      </c>
      <c r="V338" s="90">
        <f>IF(ISERROR(VLOOKUP($H338,#REF!,20,0)),,VLOOKUP($H338,#REF!,20,0))</f>
        <v>0</v>
      </c>
      <c r="W338" s="197">
        <f t="shared" ref="W338:W352" si="181">SUBTOTAL(9,Q338:V338)</f>
        <v>0</v>
      </c>
      <c r="X338" t="e">
        <f t="shared" ref="X338:X352" si="182">IF(E338="A",0,COUNTIF($E$338:$E$352,E338))</f>
        <v>#VALUE!</v>
      </c>
    </row>
    <row r="339" spans="1:24" x14ac:dyDescent="0.3">
      <c r="A339">
        <v>2</v>
      </c>
      <c r="B339" t="str">
        <f>B338</f>
        <v>6BR</v>
      </c>
      <c r="C339" t="str">
        <f t="shared" si="179"/>
        <v>6BR2</v>
      </c>
      <c r="E339" s="72" t="e">
        <f>IF(IF(ISERROR(VLOOKUP(C339,#REF!,25,0)),"A",VLOOKUP(C339,#REF!,25,0))=0,"A",IF(ISERROR(VLOOKUP(C339,#REF!,25,0)),"A",VLOOKUP(C339,#REF!,25,0))+D339)</f>
        <v>#VALUE!</v>
      </c>
      <c r="F339" s="44" t="e">
        <f>LARGE(E338:E352,A339)</f>
        <v>#VALUE!</v>
      </c>
      <c r="G339" s="44">
        <f>IF(ISERROR(VLOOKUP($C339,#REF!,2,0)),0,VLOOKUP($C339,#REF!,2,0))</f>
        <v>0</v>
      </c>
      <c r="H339" s="44">
        <f>IF(ISERROR(VLOOKUP(F339,E338:G352,3,0)),0,VLOOKUP(F339,E338:G352,3,0))</f>
        <v>0</v>
      </c>
      <c r="K339" s="44">
        <v>2</v>
      </c>
      <c r="L339" s="89">
        <f>IF(ISERROR(VLOOKUP(H339,#REF!,5,0)&amp;" "&amp;VLOOKUP(H339,#REF!,6,0)),,VLOOKUP(H339,#REF!,5,0)&amp;" "&amp;VLOOKUP(H339,#REF!,6,0))</f>
        <v>0</v>
      </c>
      <c r="M339" s="90">
        <f>IF(ISERROR(VLOOKUP(H339,#REF!,2,0)),,VLOOKUP(H339,#REF!,2,0))</f>
        <v>0</v>
      </c>
      <c r="N339" s="90">
        <f>IF(ISERROR(VLOOKUP(H339,#REF!,1,0)),,VLOOKUP(H339,#REF!,1,0))</f>
        <v>0</v>
      </c>
      <c r="O339" s="90" t="str">
        <f t="shared" si="180"/>
        <v>6BR</v>
      </c>
      <c r="P339" s="89" t="s">
        <v>152</v>
      </c>
      <c r="Q339" s="90">
        <f>IF(ISERROR(VLOOKUP(H339,#REF!,10,0)),,VLOOKUP(H339,#REF!,10,0))</f>
        <v>0</v>
      </c>
      <c r="R339" s="90">
        <f>IF(ISERROR(VLOOKUP($H339,#REF!,12,0)),,VLOOKUP($H339,#REF!,12,0))</f>
        <v>0</v>
      </c>
      <c r="S339" s="90">
        <f>IF(ISERROR(VLOOKUP($H339,#REF!,14,0)),,VLOOKUP($H339,#REF!,14,0))</f>
        <v>0</v>
      </c>
      <c r="T339" s="90">
        <f>IF(ISERROR(VLOOKUP($H339,#REF!,16,0)),,VLOOKUP($H339,#REF!,16,0))</f>
        <v>0</v>
      </c>
      <c r="U339" s="90">
        <f>IF(ISERROR(VLOOKUP($H339,#REF!,18,0)),,VLOOKUP($H339,#REF!,18,0))</f>
        <v>0</v>
      </c>
      <c r="V339" s="90">
        <f>IF(ISERROR(VLOOKUP($H339,#REF!,20,0)),,VLOOKUP($H339,#REF!,20,0))</f>
        <v>0</v>
      </c>
      <c r="W339" s="197">
        <f t="shared" si="181"/>
        <v>0</v>
      </c>
      <c r="X339" t="e">
        <f t="shared" si="182"/>
        <v>#VALUE!</v>
      </c>
    </row>
    <row r="340" spans="1:24" x14ac:dyDescent="0.3">
      <c r="A340">
        <v>3</v>
      </c>
      <c r="B340" t="str">
        <f t="shared" ref="B340:B352" si="183">B339</f>
        <v>6BR</v>
      </c>
      <c r="C340" t="str">
        <f t="shared" si="179"/>
        <v>6BR3</v>
      </c>
      <c r="E340" s="72" t="e">
        <f>IF(IF(ISERROR(VLOOKUP(C340,#REF!,25,0)),"A",VLOOKUP(C340,#REF!,25,0))=0,"A",IF(ISERROR(VLOOKUP(C340,#REF!,25,0)),"A",VLOOKUP(C340,#REF!,25,0))+D340)</f>
        <v>#VALUE!</v>
      </c>
      <c r="F340" s="44" t="e">
        <f>LARGE(E338:E352,A340)</f>
        <v>#VALUE!</v>
      </c>
      <c r="G340" s="44">
        <f>IF(ISERROR(VLOOKUP($C340,#REF!,2,0)),0,VLOOKUP($C340,#REF!,2,0))</f>
        <v>0</v>
      </c>
      <c r="H340" s="44">
        <f>IF(ISERROR(VLOOKUP(F340,E338:G352,3,0)),0,VLOOKUP(F340,E338:G352,3,0))</f>
        <v>0</v>
      </c>
      <c r="K340" s="44">
        <v>3</v>
      </c>
      <c r="L340" s="89">
        <f>IF(ISERROR(VLOOKUP(H340,#REF!,5,0)&amp;" "&amp;VLOOKUP(H340,#REF!,6,0)),,VLOOKUP(H340,#REF!,5,0)&amp;" "&amp;VLOOKUP(H340,#REF!,6,0))</f>
        <v>0</v>
      </c>
      <c r="M340" s="90">
        <f>IF(ISERROR(VLOOKUP(H340,#REF!,2,0)),,VLOOKUP(H340,#REF!,2,0))</f>
        <v>0</v>
      </c>
      <c r="N340" s="90">
        <f>IF(ISERROR(VLOOKUP(H340,#REF!,1,0)),,VLOOKUP(H340,#REF!,1,0))</f>
        <v>0</v>
      </c>
      <c r="O340" s="90" t="str">
        <f t="shared" si="180"/>
        <v>6BR</v>
      </c>
      <c r="P340" s="89" t="s">
        <v>152</v>
      </c>
      <c r="Q340" s="90">
        <f>IF(ISERROR(VLOOKUP(H340,#REF!,10,0)),,VLOOKUP(H340,#REF!,10,0))</f>
        <v>0</v>
      </c>
      <c r="R340" s="90">
        <f>IF(ISERROR(VLOOKUP($H340,#REF!,12,0)),,VLOOKUP($H340,#REF!,12,0))</f>
        <v>0</v>
      </c>
      <c r="S340" s="90">
        <f>IF(ISERROR(VLOOKUP($H340,#REF!,14,0)),,VLOOKUP($H340,#REF!,14,0))</f>
        <v>0</v>
      </c>
      <c r="T340" s="90">
        <f>IF(ISERROR(VLOOKUP($H340,#REF!,16,0)),,VLOOKUP($H340,#REF!,16,0))</f>
        <v>0</v>
      </c>
      <c r="U340" s="90">
        <f>IF(ISERROR(VLOOKUP($H340,#REF!,18,0)),,VLOOKUP($H340,#REF!,18,0))</f>
        <v>0</v>
      </c>
      <c r="V340" s="90">
        <f>IF(ISERROR(VLOOKUP($H340,#REF!,20,0)),,VLOOKUP($H340,#REF!,20,0))</f>
        <v>0</v>
      </c>
      <c r="W340" s="197">
        <f t="shared" si="181"/>
        <v>0</v>
      </c>
      <c r="X340" t="e">
        <f t="shared" si="182"/>
        <v>#VALUE!</v>
      </c>
    </row>
    <row r="341" spans="1:24" x14ac:dyDescent="0.3">
      <c r="A341">
        <v>4</v>
      </c>
      <c r="B341" t="str">
        <f t="shared" si="183"/>
        <v>6BR</v>
      </c>
      <c r="C341" t="str">
        <f t="shared" si="179"/>
        <v>6BR4</v>
      </c>
      <c r="D341">
        <v>1E-3</v>
      </c>
      <c r="E341" s="72" t="e">
        <f>IF(IF(ISERROR(VLOOKUP(C341,#REF!,25,0)),"A",VLOOKUP(C341,#REF!,25,0))=0,"A",IF(ISERROR(VLOOKUP(C341,#REF!,25,0)),"A",VLOOKUP(C341,#REF!,25,0))+D341)</f>
        <v>#VALUE!</v>
      </c>
      <c r="F341" s="44" t="e">
        <f>LARGE(E338:E352,A341)</f>
        <v>#VALUE!</v>
      </c>
      <c r="G341" s="44">
        <f>IF(ISERROR(VLOOKUP($C341,#REF!,2,0)),0,VLOOKUP($C341,#REF!,2,0))</f>
        <v>0</v>
      </c>
      <c r="H341" s="44">
        <f>IF(ISERROR(VLOOKUP(F341,E338:G352,3,0)),0,VLOOKUP(F341,E338:G352,3,0))</f>
        <v>0</v>
      </c>
      <c r="K341" s="44">
        <v>4</v>
      </c>
      <c r="L341" s="89">
        <f>IF(ISERROR(VLOOKUP(H341,#REF!,5,0)&amp;" "&amp;VLOOKUP(H341,#REF!,6,0)),,VLOOKUP(H341,#REF!,5,0)&amp;" "&amp;VLOOKUP(H341,#REF!,6,0))</f>
        <v>0</v>
      </c>
      <c r="M341" s="90">
        <f>IF(ISERROR(VLOOKUP(H341,#REF!,2,0)),,VLOOKUP(H341,#REF!,2,0))</f>
        <v>0</v>
      </c>
      <c r="N341" s="90">
        <f>IF(ISERROR(VLOOKUP(H341,#REF!,1,0)),,VLOOKUP(H341,#REF!,1,0))</f>
        <v>0</v>
      </c>
      <c r="O341" s="90" t="str">
        <f t="shared" si="180"/>
        <v>6BR</v>
      </c>
      <c r="P341" s="89" t="s">
        <v>152</v>
      </c>
      <c r="Q341" s="90">
        <f>IF(ISERROR(VLOOKUP(H341,#REF!,10,0)),,VLOOKUP(H341,#REF!,10,0))</f>
        <v>0</v>
      </c>
      <c r="R341" s="90">
        <f>IF(ISERROR(VLOOKUP($H341,#REF!,12,0)),,VLOOKUP($H341,#REF!,12,0))</f>
        <v>0</v>
      </c>
      <c r="S341" s="90">
        <f>IF(ISERROR(VLOOKUP($H341,#REF!,14,0)),,VLOOKUP($H341,#REF!,14,0))</f>
        <v>0</v>
      </c>
      <c r="T341" s="90">
        <f>IF(ISERROR(VLOOKUP($H341,#REF!,16,0)),,VLOOKUP($H341,#REF!,16,0))</f>
        <v>0</v>
      </c>
      <c r="U341" s="90">
        <f>IF(ISERROR(VLOOKUP($H341,#REF!,18,0)),,VLOOKUP($H341,#REF!,18,0))</f>
        <v>0</v>
      </c>
      <c r="V341" s="90">
        <f>IF(ISERROR(VLOOKUP($H341,#REF!,20,0)),,VLOOKUP($H341,#REF!,20,0))</f>
        <v>0</v>
      </c>
      <c r="W341" s="197">
        <f t="shared" si="181"/>
        <v>0</v>
      </c>
      <c r="X341" t="e">
        <f t="shared" si="182"/>
        <v>#VALUE!</v>
      </c>
    </row>
    <row r="342" spans="1:24" x14ac:dyDescent="0.3">
      <c r="A342">
        <v>5</v>
      </c>
      <c r="B342" t="str">
        <f t="shared" si="183"/>
        <v>6BR</v>
      </c>
      <c r="C342" t="str">
        <f t="shared" si="179"/>
        <v>6BR5</v>
      </c>
      <c r="E342" s="72" t="str">
        <f>IF(IF(ISERROR(VLOOKUP(C342,#REF!,25,0)),"A",VLOOKUP(C342,#REF!,25,0))=0,"A",IF(ISERROR(VLOOKUP(C342,#REF!,25,0)),"A",VLOOKUP(C342,#REF!,25,0)))</f>
        <v>A</v>
      </c>
      <c r="F342" s="44" t="e">
        <f>LARGE(E338:E352,A342)</f>
        <v>#VALUE!</v>
      </c>
      <c r="G342" s="44">
        <f>IF(ISERROR(VLOOKUP($C342,#REF!,2,0)),0,VLOOKUP($C342,#REF!,2,0))</f>
        <v>0</v>
      </c>
      <c r="H342" s="44">
        <f>IF(ISERROR(VLOOKUP(F342,E338:G352,3,0)),0,VLOOKUP(F342,E338:G352,3,0))</f>
        <v>0</v>
      </c>
      <c r="K342" s="44">
        <v>5</v>
      </c>
      <c r="L342" s="89">
        <f>IF(ISERROR(VLOOKUP(H342,#REF!,5,0)&amp;" "&amp;VLOOKUP(H342,#REF!,6,0)),,VLOOKUP(H342,#REF!,5,0)&amp;" "&amp;VLOOKUP(H342,#REF!,6,0))</f>
        <v>0</v>
      </c>
      <c r="M342" s="90">
        <f>IF(ISERROR(VLOOKUP(H342,#REF!,2,0)),,VLOOKUP(H342,#REF!,2,0))</f>
        <v>0</v>
      </c>
      <c r="N342" s="90">
        <f>IF(ISERROR(VLOOKUP(H342,#REF!,1,0)),,VLOOKUP(H342,#REF!,1,0))</f>
        <v>0</v>
      </c>
      <c r="O342" s="90" t="str">
        <f t="shared" si="180"/>
        <v>6BR</v>
      </c>
      <c r="P342" s="89" t="s">
        <v>152</v>
      </c>
      <c r="Q342" s="90">
        <f>IF(ISERROR(VLOOKUP(H342,#REF!,10,0)),,VLOOKUP(H342,#REF!,10,0))</f>
        <v>0</v>
      </c>
      <c r="R342" s="90">
        <f>IF(ISERROR(VLOOKUP($H342,#REF!,12,0)),,VLOOKUP($H342,#REF!,12,0))</f>
        <v>0</v>
      </c>
      <c r="S342" s="90">
        <f>IF(ISERROR(VLOOKUP($H342,#REF!,14,0)),,VLOOKUP($H342,#REF!,14,0))</f>
        <v>0</v>
      </c>
      <c r="T342" s="90">
        <f>IF(ISERROR(VLOOKUP($H342,#REF!,16,0)),,VLOOKUP($H342,#REF!,16,0))</f>
        <v>0</v>
      </c>
      <c r="U342" s="90">
        <f>IF(ISERROR(VLOOKUP($H342,#REF!,18,0)),,VLOOKUP($H342,#REF!,18,0))</f>
        <v>0</v>
      </c>
      <c r="V342" s="90">
        <f>IF(ISERROR(VLOOKUP($H342,#REF!,20,0)),,VLOOKUP($H342,#REF!,20,0))</f>
        <v>0</v>
      </c>
      <c r="W342" s="197">
        <f t="shared" si="181"/>
        <v>0</v>
      </c>
      <c r="X342">
        <f t="shared" si="182"/>
        <v>0</v>
      </c>
    </row>
    <row r="343" spans="1:24" x14ac:dyDescent="0.3">
      <c r="A343">
        <v>6</v>
      </c>
      <c r="B343" t="str">
        <f t="shared" si="183"/>
        <v>6BR</v>
      </c>
      <c r="C343" t="str">
        <f t="shared" si="179"/>
        <v>6BR6</v>
      </c>
      <c r="E343" s="72" t="str">
        <f>IF(IF(ISERROR(VLOOKUP(C343,#REF!,25,0)),"A",VLOOKUP(C343,#REF!,25,0))=0,"A",IF(ISERROR(VLOOKUP(C343,#REF!,25,0)),"A",VLOOKUP(C343,#REF!,25,0)))</f>
        <v>A</v>
      </c>
      <c r="F343" s="44" t="e">
        <f>LARGE(E338:E352,A343)</f>
        <v>#VALUE!</v>
      </c>
      <c r="G343" s="44">
        <f>IF(ISERROR(VLOOKUP($C343,#REF!,2,0)),0,VLOOKUP($C343,#REF!,2,0))</f>
        <v>0</v>
      </c>
      <c r="H343" s="44">
        <f>IF(ISERROR(VLOOKUP(F343,E338:G352,3,0)),0,VLOOKUP(F343,E338:G352,3,0))</f>
        <v>0</v>
      </c>
      <c r="K343" s="44">
        <v>6</v>
      </c>
      <c r="L343" s="89">
        <f>IF(ISERROR(VLOOKUP(H343,#REF!,5,0)&amp;" "&amp;VLOOKUP(H343,#REF!,6,0)),,VLOOKUP(H343,#REF!,5,0)&amp;" "&amp;VLOOKUP(H343,#REF!,6,0))</f>
        <v>0</v>
      </c>
      <c r="M343" s="90">
        <f>IF(ISERROR(VLOOKUP(H343,#REF!,2,0)),,VLOOKUP(H343,#REF!,2,0))</f>
        <v>0</v>
      </c>
      <c r="N343" s="90">
        <f>IF(ISERROR(VLOOKUP(H343,#REF!,1,0)),,VLOOKUP(H343,#REF!,1,0))</f>
        <v>0</v>
      </c>
      <c r="O343" s="90" t="str">
        <f t="shared" si="180"/>
        <v>6BR</v>
      </c>
      <c r="P343" s="89" t="s">
        <v>152</v>
      </c>
      <c r="Q343" s="90">
        <f>IF(ISERROR(VLOOKUP(H343,#REF!,10,0)),,VLOOKUP(H343,#REF!,10,0))</f>
        <v>0</v>
      </c>
      <c r="R343" s="90">
        <f>IF(ISERROR(VLOOKUP($H343,#REF!,12,0)),,VLOOKUP($H343,#REF!,12,0))</f>
        <v>0</v>
      </c>
      <c r="S343" s="90">
        <f>IF(ISERROR(VLOOKUP($H343,#REF!,14,0)),,VLOOKUP($H343,#REF!,14,0))</f>
        <v>0</v>
      </c>
      <c r="T343" s="90">
        <f>IF(ISERROR(VLOOKUP($H343,#REF!,16,0)),,VLOOKUP($H343,#REF!,16,0))</f>
        <v>0</v>
      </c>
      <c r="U343" s="90">
        <f>IF(ISERROR(VLOOKUP($H343,#REF!,18,0)),,VLOOKUP($H343,#REF!,18,0))</f>
        <v>0</v>
      </c>
      <c r="V343" s="90">
        <f>IF(ISERROR(VLOOKUP($H343,#REF!,20,0)),,VLOOKUP($H343,#REF!,20,0))</f>
        <v>0</v>
      </c>
      <c r="W343" s="197">
        <f t="shared" si="181"/>
        <v>0</v>
      </c>
      <c r="X343">
        <f t="shared" si="182"/>
        <v>0</v>
      </c>
    </row>
    <row r="344" spans="1:24" x14ac:dyDescent="0.3">
      <c r="A344">
        <v>7</v>
      </c>
      <c r="B344" t="str">
        <f t="shared" si="183"/>
        <v>6BR</v>
      </c>
      <c r="C344" t="str">
        <f t="shared" si="179"/>
        <v>6BR7</v>
      </c>
      <c r="E344" s="72" t="str">
        <f>IF(IF(ISERROR(VLOOKUP(C344,#REF!,25,0)),"A",VLOOKUP(C344,#REF!,25,0))=0,"A",IF(ISERROR(VLOOKUP(C344,#REF!,25,0)),"A",VLOOKUP(C344,#REF!,25,0)))</f>
        <v>A</v>
      </c>
      <c r="F344" s="44" t="e">
        <f>LARGE(E338:E352,A344)</f>
        <v>#VALUE!</v>
      </c>
      <c r="G344" s="44">
        <f>IF(ISERROR(VLOOKUP($C344,#REF!,2,0)),0,VLOOKUP($C344,#REF!,2,0))</f>
        <v>0</v>
      </c>
      <c r="H344" s="44">
        <f>IF(ISERROR(VLOOKUP(F344,E338:G352,3,0)),0,VLOOKUP(F344,E338:G352,3,0))</f>
        <v>0</v>
      </c>
      <c r="K344" s="44">
        <v>7</v>
      </c>
      <c r="L344" s="89">
        <f>IF(ISERROR(VLOOKUP(H344,#REF!,5,0)&amp;" "&amp;VLOOKUP(H344,#REF!,6,0)),,VLOOKUP(H344,#REF!,5,0)&amp;" "&amp;VLOOKUP(H344,#REF!,6,0))</f>
        <v>0</v>
      </c>
      <c r="M344" s="90">
        <f>IF(ISERROR(VLOOKUP(H344,#REF!,2,0)),,VLOOKUP(H344,#REF!,2,0))</f>
        <v>0</v>
      </c>
      <c r="N344" s="90">
        <f>IF(ISERROR(VLOOKUP(H344,#REF!,1,0)),,VLOOKUP(H344,#REF!,1,0))</f>
        <v>0</v>
      </c>
      <c r="O344" s="90" t="str">
        <f t="shared" si="180"/>
        <v>6BR</v>
      </c>
      <c r="P344" s="89" t="s">
        <v>152</v>
      </c>
      <c r="Q344" s="90">
        <f>IF(ISERROR(VLOOKUP(H344,#REF!,10,0)),,VLOOKUP(H344,#REF!,10,0))</f>
        <v>0</v>
      </c>
      <c r="R344" s="90">
        <f>IF(ISERROR(VLOOKUP($H344,#REF!,12,0)),,VLOOKUP($H344,#REF!,12,0))</f>
        <v>0</v>
      </c>
      <c r="S344" s="90">
        <f>IF(ISERROR(VLOOKUP($H344,#REF!,14,0)),,VLOOKUP($H344,#REF!,14,0))</f>
        <v>0</v>
      </c>
      <c r="T344" s="90">
        <f>IF(ISERROR(VLOOKUP($H344,#REF!,16,0)),,VLOOKUP($H344,#REF!,16,0))</f>
        <v>0</v>
      </c>
      <c r="U344" s="90">
        <f>IF(ISERROR(VLOOKUP($H344,#REF!,18,0)),,VLOOKUP($H344,#REF!,18,0))</f>
        <v>0</v>
      </c>
      <c r="V344" s="90">
        <f>IF(ISERROR(VLOOKUP($H344,#REF!,20,0)),,VLOOKUP($H344,#REF!,20,0))</f>
        <v>0</v>
      </c>
      <c r="W344" s="197">
        <f t="shared" si="181"/>
        <v>0</v>
      </c>
      <c r="X344">
        <f t="shared" si="182"/>
        <v>0</v>
      </c>
    </row>
    <row r="345" spans="1:24" x14ac:dyDescent="0.3">
      <c r="A345">
        <v>8</v>
      </c>
      <c r="B345" t="str">
        <f t="shared" si="183"/>
        <v>6BR</v>
      </c>
      <c r="C345" t="str">
        <f t="shared" si="179"/>
        <v>6BR8</v>
      </c>
      <c r="E345" s="72" t="str">
        <f>IF(IF(ISERROR(VLOOKUP(C345,#REF!,25,0)),"A",VLOOKUP(C345,#REF!,25,0))=0,"A",IF(ISERROR(VLOOKUP(C345,#REF!,25,0)),"A",VLOOKUP(C345,#REF!,25,0)))</f>
        <v>A</v>
      </c>
      <c r="F345" s="44" t="e">
        <f>LARGE(E338:E352,A345)</f>
        <v>#VALUE!</v>
      </c>
      <c r="G345" s="44">
        <f>IF(ISERROR(VLOOKUP($C345,#REF!,2,0)),0,VLOOKUP($C345,#REF!,2,0))</f>
        <v>0</v>
      </c>
      <c r="H345" s="44">
        <f>IF(ISERROR(VLOOKUP(F345,E338:G352,3,0)),0,VLOOKUP(F345,E338:G352,3,0))</f>
        <v>0</v>
      </c>
      <c r="K345" s="44">
        <v>8</v>
      </c>
      <c r="L345" s="89">
        <f>IF(ISERROR(VLOOKUP(H345,#REF!,5,0)&amp;" "&amp;VLOOKUP(H345,#REF!,6,0)),,VLOOKUP(H345,#REF!,5,0)&amp;" "&amp;VLOOKUP(H345,#REF!,6,0))</f>
        <v>0</v>
      </c>
      <c r="M345" s="90">
        <f>IF(ISERROR(VLOOKUP(H345,#REF!,2,0)),,VLOOKUP(H345,#REF!,2,0))</f>
        <v>0</v>
      </c>
      <c r="N345" s="90">
        <f>IF(ISERROR(VLOOKUP(H345,#REF!,1,0)),,VLOOKUP(H345,#REF!,1,0))</f>
        <v>0</v>
      </c>
      <c r="O345" s="90" t="str">
        <f t="shared" si="180"/>
        <v>6BR</v>
      </c>
      <c r="P345" s="89" t="s">
        <v>152</v>
      </c>
      <c r="Q345" s="90">
        <f>IF(ISERROR(VLOOKUP(H345,#REF!,10,0)),,VLOOKUP(H345,#REF!,10,0))</f>
        <v>0</v>
      </c>
      <c r="R345" s="90">
        <f>IF(ISERROR(VLOOKUP($H345,#REF!,12,0)),,VLOOKUP($H345,#REF!,12,0))</f>
        <v>0</v>
      </c>
      <c r="S345" s="90">
        <f>IF(ISERROR(VLOOKUP($H345,#REF!,14,0)),,VLOOKUP($H345,#REF!,14,0))</f>
        <v>0</v>
      </c>
      <c r="T345" s="90">
        <f>IF(ISERROR(VLOOKUP($H345,#REF!,16,0)),,VLOOKUP($H345,#REF!,16,0))</f>
        <v>0</v>
      </c>
      <c r="U345" s="90">
        <f>IF(ISERROR(VLOOKUP($H345,#REF!,18,0)),,VLOOKUP($H345,#REF!,18,0))</f>
        <v>0</v>
      </c>
      <c r="V345" s="90">
        <f>IF(ISERROR(VLOOKUP($H345,#REF!,20,0)),,VLOOKUP($H345,#REF!,20,0))</f>
        <v>0</v>
      </c>
      <c r="W345" s="197">
        <f t="shared" si="181"/>
        <v>0</v>
      </c>
      <c r="X345">
        <f t="shared" si="182"/>
        <v>0</v>
      </c>
    </row>
    <row r="346" spans="1:24" x14ac:dyDescent="0.3">
      <c r="A346">
        <v>9</v>
      </c>
      <c r="B346" t="str">
        <f t="shared" si="183"/>
        <v>6BR</v>
      </c>
      <c r="C346" t="str">
        <f t="shared" si="179"/>
        <v>6BR9</v>
      </c>
      <c r="E346" s="72" t="str">
        <f>IF(IF(ISERROR(VLOOKUP(C346,#REF!,25,0)),"A",VLOOKUP(C346,#REF!,25,0))=0,"A",IF(ISERROR(VLOOKUP(C346,#REF!,25,0)),"A",VLOOKUP(C346,#REF!,25,0)))</f>
        <v>A</v>
      </c>
      <c r="F346" s="44" t="e">
        <f>LARGE(E338:E352,A346)</f>
        <v>#VALUE!</v>
      </c>
      <c r="G346" s="44">
        <f>IF(ISERROR(VLOOKUP($C346,#REF!,2,0)),0,VLOOKUP($C346,#REF!,2,0))</f>
        <v>0</v>
      </c>
      <c r="H346" s="44">
        <f>IF(ISERROR(VLOOKUP(F346,E338:G352,3,0)),0,VLOOKUP(F346,E338:G352,3,0))</f>
        <v>0</v>
      </c>
      <c r="K346" s="44">
        <v>9</v>
      </c>
      <c r="L346" s="89">
        <f>IF(ISERROR(VLOOKUP(H346,#REF!,5,0)&amp;" "&amp;VLOOKUP(H346,#REF!,6,0)),,VLOOKUP(H346,#REF!,5,0)&amp;" "&amp;VLOOKUP(H346,#REF!,6,0))</f>
        <v>0</v>
      </c>
      <c r="M346" s="90">
        <f>IF(ISERROR(VLOOKUP(H346,#REF!,2,0)),,VLOOKUP(H346,#REF!,2,0))</f>
        <v>0</v>
      </c>
      <c r="N346" s="90">
        <f>IF(ISERROR(VLOOKUP(H346,#REF!,1,0)),,VLOOKUP(H346,#REF!,1,0))</f>
        <v>0</v>
      </c>
      <c r="O346" s="90" t="str">
        <f t="shared" si="180"/>
        <v>6BR</v>
      </c>
      <c r="P346" s="89" t="s">
        <v>152</v>
      </c>
      <c r="Q346" s="90">
        <f>IF(ISERROR(VLOOKUP(H346,#REF!,10,0)),,VLOOKUP(H346,#REF!,10,0))</f>
        <v>0</v>
      </c>
      <c r="R346" s="90">
        <f>IF(ISERROR(VLOOKUP($H346,#REF!,12,0)),,VLOOKUP($H346,#REF!,12,0))</f>
        <v>0</v>
      </c>
      <c r="S346" s="90">
        <f>IF(ISERROR(VLOOKUP($H346,#REF!,14,0)),,VLOOKUP($H346,#REF!,14,0))</f>
        <v>0</v>
      </c>
      <c r="T346" s="90">
        <f>IF(ISERROR(VLOOKUP($H346,#REF!,16,0)),,VLOOKUP($H346,#REF!,16,0))</f>
        <v>0</v>
      </c>
      <c r="U346" s="90">
        <f>IF(ISERROR(VLOOKUP($H346,#REF!,18,0)),,VLOOKUP($H346,#REF!,18,0))</f>
        <v>0</v>
      </c>
      <c r="V346" s="90">
        <f>IF(ISERROR(VLOOKUP($H346,#REF!,20,0)),,VLOOKUP($H346,#REF!,20,0))</f>
        <v>0</v>
      </c>
      <c r="W346" s="197">
        <f t="shared" si="181"/>
        <v>0</v>
      </c>
      <c r="X346">
        <f t="shared" si="182"/>
        <v>0</v>
      </c>
    </row>
    <row r="347" spans="1:24" x14ac:dyDescent="0.3">
      <c r="A347">
        <v>10</v>
      </c>
      <c r="B347" t="str">
        <f t="shared" si="183"/>
        <v>6BR</v>
      </c>
      <c r="C347" t="str">
        <f t="shared" si="179"/>
        <v>6BR10</v>
      </c>
      <c r="E347" s="72" t="str">
        <f>IF(IF(ISERROR(VLOOKUP(C347,#REF!,25,0)),"A",VLOOKUP(C347,#REF!,25,0))=0,"A",IF(ISERROR(VLOOKUP(C347,#REF!,25,0)),"A",VLOOKUP(C347,#REF!,25,0)))</f>
        <v>A</v>
      </c>
      <c r="F347" s="44" t="e">
        <f>LARGE(E338:E352,A347)</f>
        <v>#VALUE!</v>
      </c>
      <c r="G347" s="44">
        <f>IF(ISERROR(VLOOKUP($C347,#REF!,2,0)),0,VLOOKUP($C347,#REF!,2,0))</f>
        <v>0</v>
      </c>
      <c r="H347" s="44">
        <f>IF(ISERROR(VLOOKUP(F347,E338:G352,3,0)),0,VLOOKUP(F347,E338:G352,3,0))</f>
        <v>0</v>
      </c>
      <c r="K347" s="44">
        <v>10</v>
      </c>
      <c r="L347" s="89">
        <f>IF(ISERROR(VLOOKUP(H347,#REF!,5,0)&amp;" "&amp;VLOOKUP(H347,#REF!,6,0)),,VLOOKUP(H347,#REF!,5,0)&amp;" "&amp;VLOOKUP(H347,#REF!,6,0))</f>
        <v>0</v>
      </c>
      <c r="M347" s="90">
        <f>IF(ISERROR(VLOOKUP(H347,#REF!,2,0)),,VLOOKUP(H347,#REF!,2,0))</f>
        <v>0</v>
      </c>
      <c r="N347" s="90">
        <f>IF(ISERROR(VLOOKUP(H347,#REF!,1,0)),,VLOOKUP(H347,#REF!,1,0))</f>
        <v>0</v>
      </c>
      <c r="O347" s="90" t="str">
        <f t="shared" si="180"/>
        <v>6BR</v>
      </c>
      <c r="P347" s="89" t="s">
        <v>152</v>
      </c>
      <c r="Q347" s="90">
        <f>IF(ISERROR(VLOOKUP(H347,#REF!,10,0)),,VLOOKUP(H347,#REF!,10,0))</f>
        <v>0</v>
      </c>
      <c r="R347" s="90">
        <f>IF(ISERROR(VLOOKUP($H347,#REF!,12,0)),,VLOOKUP($H347,#REF!,12,0))</f>
        <v>0</v>
      </c>
      <c r="S347" s="90">
        <f>IF(ISERROR(VLOOKUP($H347,#REF!,14,0)),,VLOOKUP($H347,#REF!,14,0))</f>
        <v>0</v>
      </c>
      <c r="T347" s="90">
        <f>IF(ISERROR(VLOOKUP($H347,#REF!,16,0)),,VLOOKUP($H347,#REF!,16,0))</f>
        <v>0</v>
      </c>
      <c r="U347" s="90">
        <f>IF(ISERROR(VLOOKUP($H347,#REF!,18,0)),,VLOOKUP($H347,#REF!,18,0))</f>
        <v>0</v>
      </c>
      <c r="V347" s="90">
        <f>IF(ISERROR(VLOOKUP($H347,#REF!,20,0)),,VLOOKUP($H347,#REF!,20,0))</f>
        <v>0</v>
      </c>
      <c r="W347" s="197">
        <f t="shared" si="181"/>
        <v>0</v>
      </c>
      <c r="X347">
        <f t="shared" si="182"/>
        <v>0</v>
      </c>
    </row>
    <row r="348" spans="1:24" x14ac:dyDescent="0.3">
      <c r="A348">
        <v>11</v>
      </c>
      <c r="B348" t="str">
        <f t="shared" si="183"/>
        <v>6BR</v>
      </c>
      <c r="C348" t="str">
        <f t="shared" si="179"/>
        <v>6BR11</v>
      </c>
      <c r="E348" s="72" t="str">
        <f>IF(IF(ISERROR(VLOOKUP(C348,#REF!,25,0)),"A",VLOOKUP(C348,#REF!,25,0))=0,"A",IF(ISERROR(VLOOKUP(C348,#REF!,25,0)),"A",VLOOKUP(C348,#REF!,25,0)))</f>
        <v>A</v>
      </c>
      <c r="F348" s="44" t="e">
        <f>LARGE(E338:E352,A348)</f>
        <v>#VALUE!</v>
      </c>
      <c r="G348" s="44">
        <f>IF(ISERROR(VLOOKUP($C348,#REF!,2,0)),0,VLOOKUP($C348,#REF!,2,0))</f>
        <v>0</v>
      </c>
      <c r="H348" s="44">
        <f>IF(ISERROR(VLOOKUP(F348,E338:G352,3,0)),0,VLOOKUP(F348,E338:G352,3,0))</f>
        <v>0</v>
      </c>
      <c r="K348" s="44">
        <v>11</v>
      </c>
      <c r="L348" s="89">
        <f>IF(ISERROR(VLOOKUP(H348,#REF!,5,0)&amp;" "&amp;VLOOKUP(H348,#REF!,6,0)),,VLOOKUP(H348,#REF!,5,0)&amp;" "&amp;VLOOKUP(H348,#REF!,6,0))</f>
        <v>0</v>
      </c>
      <c r="M348" s="90">
        <f>IF(ISERROR(VLOOKUP(H348,#REF!,2,0)),,VLOOKUP(H348,#REF!,2,0))</f>
        <v>0</v>
      </c>
      <c r="N348" s="90">
        <f>IF(ISERROR(VLOOKUP(H348,#REF!,1,0)),,VLOOKUP(H348,#REF!,1,0))</f>
        <v>0</v>
      </c>
      <c r="O348" s="90" t="str">
        <f t="shared" si="180"/>
        <v>6BR</v>
      </c>
      <c r="P348" s="89" t="s">
        <v>152</v>
      </c>
      <c r="Q348" s="90">
        <f>IF(ISERROR(VLOOKUP(H348,#REF!,10,0)),,VLOOKUP(H348,#REF!,10,0))</f>
        <v>0</v>
      </c>
      <c r="R348" s="90">
        <f>IF(ISERROR(VLOOKUP($H348,#REF!,12,0)),,VLOOKUP($H348,#REF!,12,0))</f>
        <v>0</v>
      </c>
      <c r="S348" s="90">
        <f>IF(ISERROR(VLOOKUP($H348,#REF!,14,0)),,VLOOKUP($H348,#REF!,14,0))</f>
        <v>0</v>
      </c>
      <c r="T348" s="90">
        <f>IF(ISERROR(VLOOKUP($H348,#REF!,16,0)),,VLOOKUP($H348,#REF!,16,0))</f>
        <v>0</v>
      </c>
      <c r="U348" s="90">
        <f>IF(ISERROR(VLOOKUP($H348,#REF!,18,0)),,VLOOKUP($H348,#REF!,18,0))</f>
        <v>0</v>
      </c>
      <c r="V348" s="90">
        <f>IF(ISERROR(VLOOKUP($H348,#REF!,20,0)),,VLOOKUP($H348,#REF!,20,0))</f>
        <v>0</v>
      </c>
      <c r="W348" s="197">
        <f t="shared" si="181"/>
        <v>0</v>
      </c>
      <c r="X348">
        <f t="shared" si="182"/>
        <v>0</v>
      </c>
    </row>
    <row r="349" spans="1:24" x14ac:dyDescent="0.3">
      <c r="A349">
        <v>12</v>
      </c>
      <c r="B349" t="str">
        <f t="shared" si="183"/>
        <v>6BR</v>
      </c>
      <c r="C349" t="str">
        <f t="shared" si="179"/>
        <v>6BR12</v>
      </c>
      <c r="E349" s="72" t="str">
        <f>IF(IF(ISERROR(VLOOKUP(C349,#REF!,25,0)),"A",VLOOKUP(C349,#REF!,25,0))=0,"A",IF(ISERROR(VLOOKUP(C349,#REF!,25,0)),"A",VLOOKUP(C349,#REF!,25,0)))</f>
        <v>A</v>
      </c>
      <c r="F349" s="44" t="e">
        <f>LARGE(E338:E352,A349)</f>
        <v>#VALUE!</v>
      </c>
      <c r="G349" s="44">
        <f>IF(ISERROR(VLOOKUP($C349,#REF!,2,0)),0,VLOOKUP($C349,#REF!,2,0))</f>
        <v>0</v>
      </c>
      <c r="H349" s="44">
        <f>IF(ISERROR(VLOOKUP(F349,E338:G352,3,0)),0,VLOOKUP(F349,E338:G352,3,0))</f>
        <v>0</v>
      </c>
      <c r="K349" s="44">
        <v>12</v>
      </c>
      <c r="L349" s="89">
        <f>IF(ISERROR(VLOOKUP(H349,#REF!,5,0)&amp;" "&amp;VLOOKUP(H349,#REF!,6,0)),,VLOOKUP(H349,#REF!,5,0)&amp;" "&amp;VLOOKUP(H349,#REF!,6,0))</f>
        <v>0</v>
      </c>
      <c r="M349" s="90">
        <f>IF(ISERROR(VLOOKUP(H349,#REF!,2,0)),,VLOOKUP(H349,#REF!,2,0))</f>
        <v>0</v>
      </c>
      <c r="N349" s="90">
        <f>IF(ISERROR(VLOOKUP(H349,#REF!,1,0)),,VLOOKUP(H349,#REF!,1,0))</f>
        <v>0</v>
      </c>
      <c r="O349" s="90" t="str">
        <f t="shared" si="180"/>
        <v>6BR</v>
      </c>
      <c r="P349" s="89" t="s">
        <v>152</v>
      </c>
      <c r="Q349" s="90">
        <f>IF(ISERROR(VLOOKUP(H349,#REF!,10,0)),,VLOOKUP(H349,#REF!,10,0))</f>
        <v>0</v>
      </c>
      <c r="R349" s="90">
        <f>IF(ISERROR(VLOOKUP($H349,#REF!,12,0)),,VLOOKUP($H349,#REF!,12,0))</f>
        <v>0</v>
      </c>
      <c r="S349" s="90">
        <f>IF(ISERROR(VLOOKUP($H349,#REF!,14,0)),,VLOOKUP($H349,#REF!,14,0))</f>
        <v>0</v>
      </c>
      <c r="T349" s="90">
        <f>IF(ISERROR(VLOOKUP($H349,#REF!,16,0)),,VLOOKUP($H349,#REF!,16,0))</f>
        <v>0</v>
      </c>
      <c r="U349" s="90">
        <f>IF(ISERROR(VLOOKUP($H349,#REF!,18,0)),,VLOOKUP($H349,#REF!,18,0))</f>
        <v>0</v>
      </c>
      <c r="V349" s="90">
        <f>IF(ISERROR(VLOOKUP($H349,#REF!,20,0)),,VLOOKUP($H349,#REF!,20,0))</f>
        <v>0</v>
      </c>
      <c r="W349" s="197">
        <f t="shared" si="181"/>
        <v>0</v>
      </c>
      <c r="X349">
        <f t="shared" si="182"/>
        <v>0</v>
      </c>
    </row>
    <row r="350" spans="1:24" x14ac:dyDescent="0.3">
      <c r="A350">
        <v>13</v>
      </c>
      <c r="B350" t="str">
        <f t="shared" si="183"/>
        <v>6BR</v>
      </c>
      <c r="C350" t="str">
        <f t="shared" si="179"/>
        <v>6BR13</v>
      </c>
      <c r="E350" s="72" t="str">
        <f>IF(IF(ISERROR(VLOOKUP(C350,#REF!,25,0)),"A",VLOOKUP(C350,#REF!,25,0))=0,"A",IF(ISERROR(VLOOKUP(C350,#REF!,25,0)),"A",VLOOKUP(C350,#REF!,25,0)))</f>
        <v>A</v>
      </c>
      <c r="F350" s="44" t="e">
        <f>LARGE(E338:E352,A350)</f>
        <v>#VALUE!</v>
      </c>
      <c r="G350" s="44">
        <f>IF(ISERROR(VLOOKUP($C350,#REF!,2,0)),0,VLOOKUP($C350,#REF!,2,0))</f>
        <v>0</v>
      </c>
      <c r="H350" s="44">
        <f>IF(ISERROR(VLOOKUP(F350,E338:G352,3,0)),0,VLOOKUP(F350,E338:G352,3,0))</f>
        <v>0</v>
      </c>
      <c r="K350" s="44">
        <v>13</v>
      </c>
      <c r="L350" s="89">
        <f>IF(ISERROR(VLOOKUP(H350,#REF!,5,0)&amp;" "&amp;VLOOKUP(H350,#REF!,6,0)),,VLOOKUP(H350,#REF!,5,0)&amp;" "&amp;VLOOKUP(H350,#REF!,6,0))</f>
        <v>0</v>
      </c>
      <c r="M350" s="90">
        <f>IF(ISERROR(VLOOKUP(H350,#REF!,2,0)),,VLOOKUP(H350,#REF!,2,0))</f>
        <v>0</v>
      </c>
      <c r="N350" s="90">
        <f>IF(ISERROR(VLOOKUP(H350,#REF!,1,0)),,VLOOKUP(H350,#REF!,1,0))</f>
        <v>0</v>
      </c>
      <c r="O350" s="90" t="str">
        <f t="shared" si="180"/>
        <v>6BR</v>
      </c>
      <c r="P350" s="89" t="s">
        <v>152</v>
      </c>
      <c r="Q350" s="90">
        <f>IF(ISERROR(VLOOKUP(H350,#REF!,10,0)),,VLOOKUP(H350,#REF!,10,0))</f>
        <v>0</v>
      </c>
      <c r="R350" s="90">
        <f>IF(ISERROR(VLOOKUP($H350,#REF!,12,0)),,VLOOKUP($H350,#REF!,12,0))</f>
        <v>0</v>
      </c>
      <c r="S350" s="90">
        <f>IF(ISERROR(VLOOKUP($H350,#REF!,14,0)),,VLOOKUP($H350,#REF!,14,0))</f>
        <v>0</v>
      </c>
      <c r="T350" s="90">
        <f>IF(ISERROR(VLOOKUP($H350,#REF!,16,0)),,VLOOKUP($H350,#REF!,16,0))</f>
        <v>0</v>
      </c>
      <c r="U350" s="90">
        <f>IF(ISERROR(VLOOKUP($H350,#REF!,18,0)),,VLOOKUP($H350,#REF!,18,0))</f>
        <v>0</v>
      </c>
      <c r="V350" s="90">
        <f>IF(ISERROR(VLOOKUP($H350,#REF!,20,0)),,VLOOKUP($H350,#REF!,20,0))</f>
        <v>0</v>
      </c>
      <c r="W350" s="197">
        <f t="shared" si="181"/>
        <v>0</v>
      </c>
      <c r="X350">
        <f t="shared" si="182"/>
        <v>0</v>
      </c>
    </row>
    <row r="351" spans="1:24" x14ac:dyDescent="0.3">
      <c r="A351">
        <v>14</v>
      </c>
      <c r="B351" t="str">
        <f t="shared" si="183"/>
        <v>6BR</v>
      </c>
      <c r="C351" t="str">
        <f t="shared" si="179"/>
        <v>6BR14</v>
      </c>
      <c r="E351" s="72" t="str">
        <f>IF(IF(ISERROR(VLOOKUP(C351,#REF!,25,0)),"A",VLOOKUP(C351,#REF!,25,0))=0,"A",IF(ISERROR(VLOOKUP(C351,#REF!,25,0)),"A",VLOOKUP(C351,#REF!,25,0)))</f>
        <v>A</v>
      </c>
      <c r="F351" s="44" t="e">
        <f>LARGE(E338:E352,A351)</f>
        <v>#VALUE!</v>
      </c>
      <c r="G351" s="44">
        <f>IF(ISERROR(VLOOKUP($C351,#REF!,2,0)),0,VLOOKUP($C351,#REF!,2,0))</f>
        <v>0</v>
      </c>
      <c r="H351" s="44">
        <f>IF(ISERROR(VLOOKUP(F351,E338:G352,3,0)),0,VLOOKUP(F351,E338:G352,3,0))</f>
        <v>0</v>
      </c>
      <c r="K351" s="44">
        <v>14</v>
      </c>
      <c r="L351" s="89">
        <f>IF(ISERROR(VLOOKUP(H351,#REF!,5,0)&amp;" "&amp;VLOOKUP(H351,#REF!,6,0)),,VLOOKUP(H351,#REF!,5,0)&amp;" "&amp;VLOOKUP(H351,#REF!,6,0))</f>
        <v>0</v>
      </c>
      <c r="M351" s="90">
        <f>IF(ISERROR(VLOOKUP(H351,#REF!,2,0)),,VLOOKUP(H351,#REF!,2,0))</f>
        <v>0</v>
      </c>
      <c r="N351" s="90">
        <f>IF(ISERROR(VLOOKUP(H351,#REF!,1,0)),,VLOOKUP(H351,#REF!,1,0))</f>
        <v>0</v>
      </c>
      <c r="O351" s="90" t="str">
        <f t="shared" si="180"/>
        <v>6BR</v>
      </c>
      <c r="P351" s="89" t="s">
        <v>152</v>
      </c>
      <c r="Q351" s="90">
        <f>IF(ISERROR(VLOOKUP(H351,#REF!,10,0)),,VLOOKUP(H351,#REF!,10,0))</f>
        <v>0</v>
      </c>
      <c r="R351" s="90">
        <f>IF(ISERROR(VLOOKUP($H351,#REF!,12,0)),,VLOOKUP($H351,#REF!,12,0))</f>
        <v>0</v>
      </c>
      <c r="S351" s="90">
        <f>IF(ISERROR(VLOOKUP($H351,#REF!,14,0)),,VLOOKUP($H351,#REF!,14,0))</f>
        <v>0</v>
      </c>
      <c r="T351" s="90">
        <f>IF(ISERROR(VLOOKUP($H351,#REF!,16,0)),,VLOOKUP($H351,#REF!,16,0))</f>
        <v>0</v>
      </c>
      <c r="U351" s="90">
        <f>IF(ISERROR(VLOOKUP($H351,#REF!,18,0)),,VLOOKUP($H351,#REF!,18,0))</f>
        <v>0</v>
      </c>
      <c r="V351" s="90">
        <f>IF(ISERROR(VLOOKUP($H351,#REF!,20,0)),,VLOOKUP($H351,#REF!,20,0))</f>
        <v>0</v>
      </c>
      <c r="W351" s="197">
        <f t="shared" si="181"/>
        <v>0</v>
      </c>
      <c r="X351">
        <f t="shared" si="182"/>
        <v>0</v>
      </c>
    </row>
    <row r="352" spans="1:24" ht="15" thickBot="1" x14ac:dyDescent="0.35">
      <c r="A352">
        <v>15</v>
      </c>
      <c r="B352" t="str">
        <f t="shared" si="183"/>
        <v>6BR</v>
      </c>
      <c r="C352" t="str">
        <f t="shared" si="179"/>
        <v>6BR15</v>
      </c>
      <c r="E352" s="72" t="str">
        <f>IF(IF(ISERROR(VLOOKUP(C352,#REF!,25,0)),"A",VLOOKUP(C352,#REF!,25,0))=0,"A",IF(ISERROR(VLOOKUP(C352,#REF!,25,0)),"A",VLOOKUP(C352,#REF!,25,0)))</f>
        <v>A</v>
      </c>
      <c r="F352" s="44" t="e">
        <f>LARGE(E338:E352,A352)</f>
        <v>#VALUE!</v>
      </c>
      <c r="G352" s="44">
        <f>IF(ISERROR(VLOOKUP($C352,#REF!,2,0)),0,VLOOKUP($C352,#REF!,2,0))</f>
        <v>0</v>
      </c>
      <c r="H352" s="44">
        <f>IF(ISERROR(VLOOKUP(F352,E352:G366,3,0)),0,VLOOKUP(F352,E352:G366,3,0))</f>
        <v>0</v>
      </c>
      <c r="K352" s="44">
        <v>15</v>
      </c>
      <c r="L352" s="89">
        <f>IF(ISERROR(VLOOKUP(H352,#REF!,5,0)&amp;" "&amp;VLOOKUP(H352,#REF!,6,0)),,VLOOKUP(H352,#REF!,5,0)&amp;" "&amp;VLOOKUP(H352,#REF!,6,0))</f>
        <v>0</v>
      </c>
      <c r="M352" s="90">
        <f>IF(ISERROR(VLOOKUP(H352,#REF!,2,0)),,VLOOKUP(H352,#REF!,2,0))</f>
        <v>0</v>
      </c>
      <c r="N352" s="90">
        <f>IF(ISERROR(VLOOKUP(H352,#REF!,1,0)),,VLOOKUP(H352,#REF!,1,0))</f>
        <v>0</v>
      </c>
      <c r="O352" s="90" t="str">
        <f t="shared" si="180"/>
        <v>6BR</v>
      </c>
      <c r="P352" s="89" t="s">
        <v>152</v>
      </c>
      <c r="Q352" s="90">
        <f>IF(ISERROR(VLOOKUP(H352,#REF!,10,0)),,VLOOKUP(H352,#REF!,10,0))</f>
        <v>0</v>
      </c>
      <c r="R352" s="90">
        <f>IF(ISERROR(VLOOKUP($H352,#REF!,12,0)),,VLOOKUP($H352,#REF!,12,0))</f>
        <v>0</v>
      </c>
      <c r="S352" s="90">
        <f>IF(ISERROR(VLOOKUP($H352,#REF!,14,0)),,VLOOKUP($H352,#REF!,14,0))</f>
        <v>0</v>
      </c>
      <c r="T352" s="90">
        <f>IF(ISERROR(VLOOKUP($H352,#REF!,16,0)),,VLOOKUP($H352,#REF!,16,0))</f>
        <v>0</v>
      </c>
      <c r="U352" s="90">
        <f>IF(ISERROR(VLOOKUP($H352,#REF!,18,0)),,VLOOKUP($H352,#REF!,18,0))</f>
        <v>0</v>
      </c>
      <c r="V352" s="90">
        <f>IF(ISERROR(VLOOKUP($H352,#REF!,20,0)),,VLOOKUP($H352,#REF!,20,0))</f>
        <v>0</v>
      </c>
      <c r="W352" s="197">
        <f t="shared" si="181"/>
        <v>0</v>
      </c>
      <c r="X352">
        <f t="shared" si="182"/>
        <v>0</v>
      </c>
    </row>
    <row r="353" spans="1:24" ht="29.4" thickBot="1" x14ac:dyDescent="0.35">
      <c r="E353" s="102" t="s">
        <v>126</v>
      </c>
      <c r="F353" s="137" t="s">
        <v>167</v>
      </c>
      <c r="G353" s="102" t="s">
        <v>33</v>
      </c>
      <c r="H353" s="137" t="s">
        <v>166</v>
      </c>
      <c r="K353" s="50" t="s">
        <v>137</v>
      </c>
      <c r="L353" s="51" t="s">
        <v>138</v>
      </c>
      <c r="M353" s="52" t="s">
        <v>139</v>
      </c>
      <c r="N353" s="52" t="s">
        <v>140</v>
      </c>
      <c r="O353" s="52" t="s">
        <v>35</v>
      </c>
      <c r="P353" s="53" t="s">
        <v>141</v>
      </c>
      <c r="Q353" s="55">
        <v>1</v>
      </c>
      <c r="R353" s="55">
        <v>2</v>
      </c>
      <c r="S353" s="55">
        <v>3</v>
      </c>
      <c r="T353" s="55">
        <v>4</v>
      </c>
      <c r="U353" s="55">
        <v>5</v>
      </c>
      <c r="V353" s="93">
        <v>6</v>
      </c>
      <c r="W353" s="197"/>
    </row>
    <row r="354" spans="1:24" x14ac:dyDescent="0.3">
      <c r="A354">
        <v>1</v>
      </c>
      <c r="B354" t="s">
        <v>3</v>
      </c>
      <c r="C354" t="str">
        <f t="shared" ref="C354:C368" si="184">B354&amp;A354</f>
        <v>6CR1</v>
      </c>
      <c r="E354" s="72" t="str">
        <f>IF(IF(ISERROR(VLOOKUP(C354,#REF!,25,0)),"A",VLOOKUP(C354,#REF!,25,0))=0,"A",IF(ISERROR(VLOOKUP(C354,#REF!,25,0)),"A",VLOOKUP(C354,#REF!,25,0)))</f>
        <v>A</v>
      </c>
      <c r="F354" s="44" t="e">
        <f>LARGE(E354:E368,A354)</f>
        <v>#NUM!</v>
      </c>
      <c r="G354" s="44">
        <f>IF(ISERROR(VLOOKUP($C354,#REF!,2,0)),0,VLOOKUP($C354,#REF!,2,0))</f>
        <v>0</v>
      </c>
      <c r="H354" s="44">
        <f>IF(ISERROR(VLOOKUP(F354,E354:G368,3,0)),0,VLOOKUP(F354,E354:G368,3,0))</f>
        <v>0</v>
      </c>
      <c r="K354" s="44">
        <v>1</v>
      </c>
      <c r="L354" s="89">
        <f>IF(ISERROR(VLOOKUP(H354,#REF!,5,0)&amp;" "&amp;VLOOKUP(H354,#REF!,6,0)),,VLOOKUP(H354,#REF!,5,0)&amp;" "&amp;VLOOKUP(H354,#REF!,6,0))</f>
        <v>0</v>
      </c>
      <c r="M354" s="90">
        <f>IF(ISERROR(VLOOKUP(H354,#REF!,2,0)),,VLOOKUP(H354,#REF!,2,0))</f>
        <v>0</v>
      </c>
      <c r="N354" s="90">
        <f>IF(ISERROR(VLOOKUP(H354,#REF!,1,0)),,VLOOKUP(H354,#REF!,1,0))</f>
        <v>0</v>
      </c>
      <c r="O354" s="90" t="str">
        <f t="shared" ref="O354:O368" si="185">B354</f>
        <v>6CR</v>
      </c>
      <c r="P354" s="89" t="s">
        <v>152</v>
      </c>
      <c r="Q354" s="90">
        <f>IF(ISERROR(VLOOKUP(H354,#REF!,10,0)),,VLOOKUP(H354,#REF!,10,0))</f>
        <v>0</v>
      </c>
      <c r="R354" s="90">
        <f>IF(ISERROR(VLOOKUP($H354,#REF!,12,0)),,VLOOKUP($H354,#REF!,12,0))</f>
        <v>0</v>
      </c>
      <c r="S354" s="90">
        <f>IF(ISERROR(VLOOKUP($H354,#REF!,14,0)),,VLOOKUP($H354,#REF!,14,0))</f>
        <v>0</v>
      </c>
      <c r="T354" s="90">
        <f>IF(ISERROR(VLOOKUP($H354,#REF!,16,0)),,VLOOKUP($H354,#REF!,16,0))</f>
        <v>0</v>
      </c>
      <c r="U354" s="90">
        <f>IF(ISERROR(VLOOKUP($H354,#REF!,18,0)),,VLOOKUP($H354,#REF!,18,0))</f>
        <v>0</v>
      </c>
      <c r="V354" s="90">
        <f>IF(ISERROR(VLOOKUP($H354,#REF!,20,0)),,VLOOKUP($H354,#REF!,20,0))</f>
        <v>0</v>
      </c>
      <c r="W354" s="197">
        <f t="shared" ref="W354:W368" si="186">SUBTOTAL(9,Q354:V354)</f>
        <v>0</v>
      </c>
      <c r="X354">
        <f t="shared" ref="X354:X368" si="187">IF(E354="A",0,COUNTIF($E$354:$E$368,E354))</f>
        <v>0</v>
      </c>
    </row>
    <row r="355" spans="1:24" x14ac:dyDescent="0.3">
      <c r="A355">
        <v>2</v>
      </c>
      <c r="B355" t="str">
        <f>B354</f>
        <v>6CR</v>
      </c>
      <c r="C355" t="str">
        <f t="shared" si="184"/>
        <v>6CR2</v>
      </c>
      <c r="E355" s="72" t="str">
        <f>IF(IF(ISERROR(VLOOKUP(C355,#REF!,25,0)),"A",VLOOKUP(C355,#REF!,25,0))=0,"A",IF(ISERROR(VLOOKUP(C355,#REF!,25,0)),"A",VLOOKUP(C355,#REF!,25,0)))</f>
        <v>A</v>
      </c>
      <c r="F355" s="44" t="e">
        <f>LARGE(E354:E368,A355)</f>
        <v>#NUM!</v>
      </c>
      <c r="G355" s="44">
        <f>IF(ISERROR(VLOOKUP($C355,#REF!,2,0)),0,VLOOKUP($C355,#REF!,2,0))</f>
        <v>0</v>
      </c>
      <c r="H355" s="44">
        <f>IF(ISERROR(VLOOKUP(F355,E354:G368,3,0)),0,VLOOKUP(F355,E354:G368,3,0))</f>
        <v>0</v>
      </c>
      <c r="K355" s="44">
        <v>2</v>
      </c>
      <c r="L355" s="89">
        <f>IF(ISERROR(VLOOKUP(H355,#REF!,5,0)&amp;" "&amp;VLOOKUP(H355,#REF!,6,0)),,VLOOKUP(H355,#REF!,5,0)&amp;" "&amp;VLOOKUP(H355,#REF!,6,0))</f>
        <v>0</v>
      </c>
      <c r="M355" s="90">
        <f>IF(ISERROR(VLOOKUP(H355,#REF!,2,0)),,VLOOKUP(H355,#REF!,2,0))</f>
        <v>0</v>
      </c>
      <c r="N355" s="90">
        <f>IF(ISERROR(VLOOKUP(H355,#REF!,1,0)),,VLOOKUP(H355,#REF!,1,0))</f>
        <v>0</v>
      </c>
      <c r="O355" s="90" t="str">
        <f t="shared" si="185"/>
        <v>6CR</v>
      </c>
      <c r="P355" s="89" t="s">
        <v>152</v>
      </c>
      <c r="Q355" s="90">
        <f>IF(ISERROR(VLOOKUP(H355,#REF!,10,0)),,VLOOKUP(H355,#REF!,10,0))</f>
        <v>0</v>
      </c>
      <c r="R355" s="90">
        <f>IF(ISERROR(VLOOKUP($H355,#REF!,12,0)),,VLOOKUP($H355,#REF!,12,0))</f>
        <v>0</v>
      </c>
      <c r="S355" s="90">
        <f>IF(ISERROR(VLOOKUP($H355,#REF!,14,0)),,VLOOKUP($H355,#REF!,14,0))</f>
        <v>0</v>
      </c>
      <c r="T355" s="90">
        <f>IF(ISERROR(VLOOKUP($H355,#REF!,16,0)),,VLOOKUP($H355,#REF!,16,0))</f>
        <v>0</v>
      </c>
      <c r="U355" s="90">
        <f>IF(ISERROR(VLOOKUP($H355,#REF!,18,0)),,VLOOKUP($H355,#REF!,18,0))</f>
        <v>0</v>
      </c>
      <c r="V355" s="90">
        <f>IF(ISERROR(VLOOKUP($H355,#REF!,20,0)),,VLOOKUP($H355,#REF!,20,0))</f>
        <v>0</v>
      </c>
      <c r="W355" s="197">
        <f t="shared" si="186"/>
        <v>0</v>
      </c>
      <c r="X355">
        <f t="shared" si="187"/>
        <v>0</v>
      </c>
    </row>
    <row r="356" spans="1:24" x14ac:dyDescent="0.3">
      <c r="A356">
        <v>3</v>
      </c>
      <c r="B356" t="str">
        <f t="shared" ref="B356:B368" si="188">B355</f>
        <v>6CR</v>
      </c>
      <c r="C356" t="str">
        <f t="shared" si="184"/>
        <v>6CR3</v>
      </c>
      <c r="E356" s="72" t="str">
        <f>IF(IF(ISERROR(VLOOKUP(C356,#REF!,25,0)),"A",VLOOKUP(C356,#REF!,25,0))=0,"A",IF(ISERROR(VLOOKUP(C356,#REF!,25,0)),"A",VLOOKUP(C356,#REF!,25,0)))</f>
        <v>A</v>
      </c>
      <c r="F356" s="44" t="e">
        <f>LARGE(E354:E368,A356)</f>
        <v>#NUM!</v>
      </c>
      <c r="G356" s="44">
        <f>IF(ISERROR(VLOOKUP($C356,#REF!,2,0)),0,VLOOKUP($C356,#REF!,2,0))</f>
        <v>0</v>
      </c>
      <c r="H356" s="44">
        <f>IF(ISERROR(VLOOKUP(F356,E354:G368,3,0)),0,VLOOKUP(F356,E354:G368,3,0))</f>
        <v>0</v>
      </c>
      <c r="K356" s="44">
        <v>3</v>
      </c>
      <c r="L356" s="89">
        <f>IF(ISERROR(VLOOKUP(H356,#REF!,5,0)&amp;" "&amp;VLOOKUP(H356,#REF!,6,0)),,VLOOKUP(H356,#REF!,5,0)&amp;" "&amp;VLOOKUP(H356,#REF!,6,0))</f>
        <v>0</v>
      </c>
      <c r="M356" s="90">
        <f>IF(ISERROR(VLOOKUP(H356,#REF!,2,0)),,VLOOKUP(H356,#REF!,2,0))</f>
        <v>0</v>
      </c>
      <c r="N356" s="90">
        <f>IF(ISERROR(VLOOKUP(H356,#REF!,1,0)),,VLOOKUP(H356,#REF!,1,0))</f>
        <v>0</v>
      </c>
      <c r="O356" s="90" t="str">
        <f t="shared" si="185"/>
        <v>6CR</v>
      </c>
      <c r="P356" s="89" t="s">
        <v>152</v>
      </c>
      <c r="Q356" s="90">
        <f>IF(ISERROR(VLOOKUP(H356,#REF!,10,0)),,VLOOKUP(H356,#REF!,10,0))</f>
        <v>0</v>
      </c>
      <c r="R356" s="90">
        <f>IF(ISERROR(VLOOKUP($H356,#REF!,12,0)),,VLOOKUP($H356,#REF!,12,0))</f>
        <v>0</v>
      </c>
      <c r="S356" s="90">
        <f>IF(ISERROR(VLOOKUP($H356,#REF!,14,0)),,VLOOKUP($H356,#REF!,14,0))</f>
        <v>0</v>
      </c>
      <c r="T356" s="90">
        <f>IF(ISERROR(VLOOKUP($H356,#REF!,16,0)),,VLOOKUP($H356,#REF!,16,0))</f>
        <v>0</v>
      </c>
      <c r="U356" s="90">
        <f>IF(ISERROR(VLOOKUP($H356,#REF!,18,0)),,VLOOKUP($H356,#REF!,18,0))</f>
        <v>0</v>
      </c>
      <c r="V356" s="90">
        <f>IF(ISERROR(VLOOKUP($H356,#REF!,20,0)),,VLOOKUP($H356,#REF!,20,0))</f>
        <v>0</v>
      </c>
      <c r="W356" s="197">
        <f t="shared" si="186"/>
        <v>0</v>
      </c>
      <c r="X356">
        <f t="shared" si="187"/>
        <v>0</v>
      </c>
    </row>
    <row r="357" spans="1:24" x14ac:dyDescent="0.3">
      <c r="A357">
        <v>4</v>
      </c>
      <c r="B357" t="str">
        <f t="shared" si="188"/>
        <v>6CR</v>
      </c>
      <c r="C357" t="str">
        <f t="shared" si="184"/>
        <v>6CR4</v>
      </c>
      <c r="E357" s="72" t="str">
        <f>IF(IF(ISERROR(VLOOKUP(C357,#REF!,25,0)),"A",VLOOKUP(C357,#REF!,25,0))=0,"A",IF(ISERROR(VLOOKUP(C357,#REF!,25,0)),"A",VLOOKUP(C357,#REF!,25,0)))</f>
        <v>A</v>
      </c>
      <c r="F357" s="44" t="e">
        <f>LARGE(E354:E368,A357)</f>
        <v>#NUM!</v>
      </c>
      <c r="G357" s="44">
        <f>IF(ISERROR(VLOOKUP($C357,#REF!,2,0)),0,VLOOKUP($C357,#REF!,2,0))</f>
        <v>0</v>
      </c>
      <c r="H357" s="44">
        <f>IF(ISERROR(VLOOKUP(F357,E354:G368,3,0)),0,VLOOKUP(F357,E354:G368,3,0))</f>
        <v>0</v>
      </c>
      <c r="K357" s="44">
        <v>4</v>
      </c>
      <c r="L357" s="89">
        <f>IF(ISERROR(VLOOKUP(H357,#REF!,5,0)&amp;" "&amp;VLOOKUP(H357,#REF!,6,0)),,VLOOKUP(H357,#REF!,5,0)&amp;" "&amp;VLOOKUP(H357,#REF!,6,0))</f>
        <v>0</v>
      </c>
      <c r="M357" s="90">
        <f>IF(ISERROR(VLOOKUP(H357,#REF!,2,0)),,VLOOKUP(H357,#REF!,2,0))</f>
        <v>0</v>
      </c>
      <c r="N357" s="90">
        <f>IF(ISERROR(VLOOKUP(H357,#REF!,1,0)),,VLOOKUP(H357,#REF!,1,0))</f>
        <v>0</v>
      </c>
      <c r="O357" s="90" t="str">
        <f t="shared" si="185"/>
        <v>6CR</v>
      </c>
      <c r="P357" s="89" t="s">
        <v>152</v>
      </c>
      <c r="Q357" s="90">
        <f>IF(ISERROR(VLOOKUP(H357,#REF!,10,0)),,VLOOKUP(H357,#REF!,10,0))</f>
        <v>0</v>
      </c>
      <c r="R357" s="90">
        <f>IF(ISERROR(VLOOKUP($H357,#REF!,12,0)),,VLOOKUP($H357,#REF!,12,0))</f>
        <v>0</v>
      </c>
      <c r="S357" s="90">
        <f>IF(ISERROR(VLOOKUP($H357,#REF!,14,0)),,VLOOKUP($H357,#REF!,14,0))</f>
        <v>0</v>
      </c>
      <c r="T357" s="90">
        <f>IF(ISERROR(VLOOKUP($H357,#REF!,16,0)),,VLOOKUP($H357,#REF!,16,0))</f>
        <v>0</v>
      </c>
      <c r="U357" s="90">
        <f>IF(ISERROR(VLOOKUP($H357,#REF!,18,0)),,VLOOKUP($H357,#REF!,18,0))</f>
        <v>0</v>
      </c>
      <c r="V357" s="90">
        <f>IF(ISERROR(VLOOKUP($H357,#REF!,20,0)),,VLOOKUP($H357,#REF!,20,0))</f>
        <v>0</v>
      </c>
      <c r="W357" s="197">
        <f t="shared" si="186"/>
        <v>0</v>
      </c>
      <c r="X357">
        <f t="shared" si="187"/>
        <v>0</v>
      </c>
    </row>
    <row r="358" spans="1:24" x14ac:dyDescent="0.3">
      <c r="A358">
        <v>5</v>
      </c>
      <c r="B358" t="str">
        <f t="shared" si="188"/>
        <v>6CR</v>
      </c>
      <c r="C358" t="str">
        <f t="shared" si="184"/>
        <v>6CR5</v>
      </c>
      <c r="E358" s="72" t="str">
        <f>IF(IF(ISERROR(VLOOKUP(C358,#REF!,25,0)),"A",VLOOKUP(C358,#REF!,25,0))=0,"A",IF(ISERROR(VLOOKUP(C358,#REF!,25,0)),"A",VLOOKUP(C358,#REF!,25,0)))</f>
        <v>A</v>
      </c>
      <c r="F358" s="44" t="e">
        <f>LARGE(E354:E368,A358)</f>
        <v>#NUM!</v>
      </c>
      <c r="G358" s="44">
        <f>IF(ISERROR(VLOOKUP($C358,#REF!,2,0)),0,VLOOKUP($C358,#REF!,2,0))</f>
        <v>0</v>
      </c>
      <c r="H358" s="44">
        <f>IF(ISERROR(VLOOKUP(F358,E354:G368,3,0)),0,VLOOKUP(F358,E354:G368,3,0))</f>
        <v>0</v>
      </c>
      <c r="K358" s="44">
        <v>5</v>
      </c>
      <c r="L358" s="89">
        <f>IF(ISERROR(VLOOKUP(H358,#REF!,5,0)&amp;" "&amp;VLOOKUP(H358,#REF!,6,0)),,VLOOKUP(H358,#REF!,5,0)&amp;" "&amp;VLOOKUP(H358,#REF!,6,0))</f>
        <v>0</v>
      </c>
      <c r="M358" s="90">
        <f>IF(ISERROR(VLOOKUP(H358,#REF!,2,0)),,VLOOKUP(H358,#REF!,2,0))</f>
        <v>0</v>
      </c>
      <c r="N358" s="90">
        <f>IF(ISERROR(VLOOKUP(H358,#REF!,1,0)),,VLOOKUP(H358,#REF!,1,0))</f>
        <v>0</v>
      </c>
      <c r="O358" s="90" t="str">
        <f t="shared" si="185"/>
        <v>6CR</v>
      </c>
      <c r="P358" s="89" t="s">
        <v>152</v>
      </c>
      <c r="Q358" s="90">
        <f>IF(ISERROR(VLOOKUP(H358,#REF!,10,0)),,VLOOKUP(H358,#REF!,10,0))</f>
        <v>0</v>
      </c>
      <c r="R358" s="90">
        <f>IF(ISERROR(VLOOKUP($H358,#REF!,12,0)),,VLOOKUP($H358,#REF!,12,0))</f>
        <v>0</v>
      </c>
      <c r="S358" s="90">
        <f>IF(ISERROR(VLOOKUP($H358,#REF!,14,0)),,VLOOKUP($H358,#REF!,14,0))</f>
        <v>0</v>
      </c>
      <c r="T358" s="90">
        <f>IF(ISERROR(VLOOKUP($H358,#REF!,16,0)),,VLOOKUP($H358,#REF!,16,0))</f>
        <v>0</v>
      </c>
      <c r="U358" s="90">
        <f>IF(ISERROR(VLOOKUP($H358,#REF!,18,0)),,VLOOKUP($H358,#REF!,18,0))</f>
        <v>0</v>
      </c>
      <c r="V358" s="90">
        <f>IF(ISERROR(VLOOKUP($H358,#REF!,20,0)),,VLOOKUP($H358,#REF!,20,0))</f>
        <v>0</v>
      </c>
      <c r="W358" s="197">
        <f t="shared" si="186"/>
        <v>0</v>
      </c>
      <c r="X358">
        <f t="shared" si="187"/>
        <v>0</v>
      </c>
    </row>
    <row r="359" spans="1:24" x14ac:dyDescent="0.3">
      <c r="A359">
        <v>6</v>
      </c>
      <c r="B359" t="str">
        <f t="shared" si="188"/>
        <v>6CR</v>
      </c>
      <c r="C359" t="str">
        <f t="shared" si="184"/>
        <v>6CR6</v>
      </c>
      <c r="E359" s="72" t="str">
        <f>IF(IF(ISERROR(VLOOKUP(C359,#REF!,25,0)),"A",VLOOKUP(C359,#REF!,25,0))=0,"A",IF(ISERROR(VLOOKUP(C359,#REF!,25,0)),"A",VLOOKUP(C359,#REF!,25,0)))</f>
        <v>A</v>
      </c>
      <c r="F359" s="44" t="e">
        <f>LARGE(E354:E368,A359)</f>
        <v>#NUM!</v>
      </c>
      <c r="G359" s="44">
        <f>IF(ISERROR(VLOOKUP($C359,#REF!,2,0)),0,VLOOKUP($C359,#REF!,2,0))</f>
        <v>0</v>
      </c>
      <c r="H359" s="44">
        <f>IF(ISERROR(VLOOKUP(F359,E354:G368,3,0)),0,VLOOKUP(F359,E354:G368,3,0))</f>
        <v>0</v>
      </c>
      <c r="K359" s="44">
        <v>6</v>
      </c>
      <c r="L359" s="89">
        <f>IF(ISERROR(VLOOKUP(H359,#REF!,5,0)&amp;" "&amp;VLOOKUP(H359,#REF!,6,0)),,VLOOKUP(H359,#REF!,5,0)&amp;" "&amp;VLOOKUP(H359,#REF!,6,0))</f>
        <v>0</v>
      </c>
      <c r="M359" s="90">
        <f>IF(ISERROR(VLOOKUP(H359,#REF!,2,0)),,VLOOKUP(H359,#REF!,2,0))</f>
        <v>0</v>
      </c>
      <c r="N359" s="90">
        <f>IF(ISERROR(VLOOKUP(H359,#REF!,1,0)),,VLOOKUP(H359,#REF!,1,0))</f>
        <v>0</v>
      </c>
      <c r="O359" s="90" t="str">
        <f t="shared" si="185"/>
        <v>6CR</v>
      </c>
      <c r="P359" s="89" t="s">
        <v>152</v>
      </c>
      <c r="Q359" s="90">
        <f>IF(ISERROR(VLOOKUP(H359,#REF!,10,0)),,VLOOKUP(H359,#REF!,10,0))</f>
        <v>0</v>
      </c>
      <c r="R359" s="90">
        <f>IF(ISERROR(VLOOKUP($H359,#REF!,12,0)),,VLOOKUP($H359,#REF!,12,0))</f>
        <v>0</v>
      </c>
      <c r="S359" s="90">
        <f>IF(ISERROR(VLOOKUP($H359,#REF!,14,0)),,VLOOKUP($H359,#REF!,14,0))</f>
        <v>0</v>
      </c>
      <c r="T359" s="90">
        <f>IF(ISERROR(VLOOKUP($H359,#REF!,16,0)),,VLOOKUP($H359,#REF!,16,0))</f>
        <v>0</v>
      </c>
      <c r="U359" s="90">
        <f>IF(ISERROR(VLOOKUP($H359,#REF!,18,0)),,VLOOKUP($H359,#REF!,18,0))</f>
        <v>0</v>
      </c>
      <c r="V359" s="90">
        <f>IF(ISERROR(VLOOKUP($H359,#REF!,20,0)),,VLOOKUP($H359,#REF!,20,0))</f>
        <v>0</v>
      </c>
      <c r="W359" s="197">
        <f t="shared" si="186"/>
        <v>0</v>
      </c>
      <c r="X359">
        <f t="shared" si="187"/>
        <v>0</v>
      </c>
    </row>
    <row r="360" spans="1:24" x14ac:dyDescent="0.3">
      <c r="A360">
        <v>7</v>
      </c>
      <c r="B360" t="str">
        <f t="shared" si="188"/>
        <v>6CR</v>
      </c>
      <c r="C360" t="str">
        <f t="shared" si="184"/>
        <v>6CR7</v>
      </c>
      <c r="E360" s="72" t="str">
        <f>IF(IF(ISERROR(VLOOKUP(C360,#REF!,25,0)),"A",VLOOKUP(C360,#REF!,25,0))=0,"A",IF(ISERROR(VLOOKUP(C360,#REF!,25,0)),"A",VLOOKUP(C360,#REF!,25,0)))</f>
        <v>A</v>
      </c>
      <c r="F360" s="44" t="e">
        <f>LARGE(E354:E368,A360)</f>
        <v>#NUM!</v>
      </c>
      <c r="G360" s="44">
        <f>IF(ISERROR(VLOOKUP($C360,#REF!,2,0)),0,VLOOKUP($C360,#REF!,2,0))</f>
        <v>0</v>
      </c>
      <c r="H360" s="44">
        <f>IF(ISERROR(VLOOKUP(F360,E354:G368,3,0)),0,VLOOKUP(F360,E354:G368,3,0))</f>
        <v>0</v>
      </c>
      <c r="K360" s="44">
        <v>7</v>
      </c>
      <c r="L360" s="89">
        <f>IF(ISERROR(VLOOKUP(H360,#REF!,5,0)&amp;" "&amp;VLOOKUP(H360,#REF!,6,0)),,VLOOKUP(H360,#REF!,5,0)&amp;" "&amp;VLOOKUP(H360,#REF!,6,0))</f>
        <v>0</v>
      </c>
      <c r="M360" s="90">
        <f>IF(ISERROR(VLOOKUP(H360,#REF!,2,0)),,VLOOKUP(H360,#REF!,2,0))</f>
        <v>0</v>
      </c>
      <c r="N360" s="90">
        <f>IF(ISERROR(VLOOKUP(H360,#REF!,1,0)),,VLOOKUP(H360,#REF!,1,0))</f>
        <v>0</v>
      </c>
      <c r="O360" s="90" t="str">
        <f t="shared" si="185"/>
        <v>6CR</v>
      </c>
      <c r="P360" s="89" t="s">
        <v>152</v>
      </c>
      <c r="Q360" s="90">
        <f>IF(ISERROR(VLOOKUP(H360,#REF!,10,0)),,VLOOKUP(H360,#REF!,10,0))</f>
        <v>0</v>
      </c>
      <c r="R360" s="90">
        <f>IF(ISERROR(VLOOKUP($H360,#REF!,12,0)),,VLOOKUP($H360,#REF!,12,0))</f>
        <v>0</v>
      </c>
      <c r="S360" s="90">
        <f>IF(ISERROR(VLOOKUP($H360,#REF!,14,0)),,VLOOKUP($H360,#REF!,14,0))</f>
        <v>0</v>
      </c>
      <c r="T360" s="90">
        <f>IF(ISERROR(VLOOKUP($H360,#REF!,16,0)),,VLOOKUP($H360,#REF!,16,0))</f>
        <v>0</v>
      </c>
      <c r="U360" s="90">
        <f>IF(ISERROR(VLOOKUP($H360,#REF!,18,0)),,VLOOKUP($H360,#REF!,18,0))</f>
        <v>0</v>
      </c>
      <c r="V360" s="90">
        <f>IF(ISERROR(VLOOKUP($H360,#REF!,20,0)),,VLOOKUP($H360,#REF!,20,0))</f>
        <v>0</v>
      </c>
      <c r="W360" s="197">
        <f t="shared" si="186"/>
        <v>0</v>
      </c>
      <c r="X360">
        <f t="shared" si="187"/>
        <v>0</v>
      </c>
    </row>
    <row r="361" spans="1:24" x14ac:dyDescent="0.3">
      <c r="A361">
        <v>8</v>
      </c>
      <c r="B361" t="str">
        <f t="shared" si="188"/>
        <v>6CR</v>
      </c>
      <c r="C361" t="str">
        <f t="shared" si="184"/>
        <v>6CR8</v>
      </c>
      <c r="E361" s="72" t="str">
        <f>IF(IF(ISERROR(VLOOKUP(C361,#REF!,25,0)),"A",VLOOKUP(C361,#REF!,25,0))=0,"A",IF(ISERROR(VLOOKUP(C361,#REF!,25,0)),"A",VLOOKUP(C361,#REF!,25,0)))</f>
        <v>A</v>
      </c>
      <c r="F361" s="44" t="e">
        <f>LARGE(E354:E368,A361)</f>
        <v>#NUM!</v>
      </c>
      <c r="G361" s="44">
        <f>IF(ISERROR(VLOOKUP($C361,#REF!,2,0)),0,VLOOKUP($C361,#REF!,2,0))</f>
        <v>0</v>
      </c>
      <c r="H361" s="44">
        <f>IF(ISERROR(VLOOKUP(F361,E354:G368,3,0)),0,VLOOKUP(F361,E354:G368,3,0))</f>
        <v>0</v>
      </c>
      <c r="K361" s="44">
        <v>8</v>
      </c>
      <c r="L361" s="89">
        <f>IF(ISERROR(VLOOKUP(H361,#REF!,5,0)&amp;" "&amp;VLOOKUP(H361,#REF!,6,0)),,VLOOKUP(H361,#REF!,5,0)&amp;" "&amp;VLOOKUP(H361,#REF!,6,0))</f>
        <v>0</v>
      </c>
      <c r="M361" s="90">
        <f>IF(ISERROR(VLOOKUP(H361,#REF!,2,0)),,VLOOKUP(H361,#REF!,2,0))</f>
        <v>0</v>
      </c>
      <c r="N361" s="90">
        <f>IF(ISERROR(VLOOKUP(H361,#REF!,1,0)),,VLOOKUP(H361,#REF!,1,0))</f>
        <v>0</v>
      </c>
      <c r="O361" s="90" t="str">
        <f t="shared" si="185"/>
        <v>6CR</v>
      </c>
      <c r="P361" s="89" t="s">
        <v>152</v>
      </c>
      <c r="Q361" s="90">
        <f>IF(ISERROR(VLOOKUP(H361,#REF!,10,0)),,VLOOKUP(H361,#REF!,10,0))</f>
        <v>0</v>
      </c>
      <c r="R361" s="90">
        <f>IF(ISERROR(VLOOKUP($H361,#REF!,12,0)),,VLOOKUP($H361,#REF!,12,0))</f>
        <v>0</v>
      </c>
      <c r="S361" s="90">
        <f>IF(ISERROR(VLOOKUP($H361,#REF!,14,0)),,VLOOKUP($H361,#REF!,14,0))</f>
        <v>0</v>
      </c>
      <c r="T361" s="90">
        <f>IF(ISERROR(VLOOKUP($H361,#REF!,16,0)),,VLOOKUP($H361,#REF!,16,0))</f>
        <v>0</v>
      </c>
      <c r="U361" s="90">
        <f>IF(ISERROR(VLOOKUP($H361,#REF!,18,0)),,VLOOKUP($H361,#REF!,18,0))</f>
        <v>0</v>
      </c>
      <c r="V361" s="90">
        <f>IF(ISERROR(VLOOKUP($H361,#REF!,20,0)),,VLOOKUP($H361,#REF!,20,0))</f>
        <v>0</v>
      </c>
      <c r="W361" s="197">
        <f t="shared" si="186"/>
        <v>0</v>
      </c>
      <c r="X361">
        <f t="shared" si="187"/>
        <v>0</v>
      </c>
    </row>
    <row r="362" spans="1:24" x14ac:dyDescent="0.3">
      <c r="A362">
        <v>9</v>
      </c>
      <c r="B362" t="str">
        <f t="shared" si="188"/>
        <v>6CR</v>
      </c>
      <c r="C362" t="str">
        <f t="shared" si="184"/>
        <v>6CR9</v>
      </c>
      <c r="E362" s="72" t="str">
        <f>IF(IF(ISERROR(VLOOKUP(C362,#REF!,25,0)),"A",VLOOKUP(C362,#REF!,25,0))=0,"A",IF(ISERROR(VLOOKUP(C362,#REF!,25,0)),"A",VLOOKUP(C362,#REF!,25,0)))</f>
        <v>A</v>
      </c>
      <c r="F362" s="44" t="e">
        <f>LARGE(E354:E368,A362)</f>
        <v>#NUM!</v>
      </c>
      <c r="G362" s="44">
        <f>IF(ISERROR(VLOOKUP($C362,#REF!,2,0)),0,VLOOKUP($C362,#REF!,2,0))</f>
        <v>0</v>
      </c>
      <c r="H362" s="44">
        <f>IF(ISERROR(VLOOKUP(F362,E354:G368,3,0)),0,VLOOKUP(F362,E354:G368,3,0))</f>
        <v>0</v>
      </c>
      <c r="K362" s="44">
        <v>9</v>
      </c>
      <c r="L362" s="89">
        <f>IF(ISERROR(VLOOKUP(H362,#REF!,5,0)&amp;" "&amp;VLOOKUP(H362,#REF!,6,0)),,VLOOKUP(H362,#REF!,5,0)&amp;" "&amp;VLOOKUP(H362,#REF!,6,0))</f>
        <v>0</v>
      </c>
      <c r="M362" s="90">
        <f>IF(ISERROR(VLOOKUP(H362,#REF!,2,0)),,VLOOKUP(H362,#REF!,2,0))</f>
        <v>0</v>
      </c>
      <c r="N362" s="90">
        <f>IF(ISERROR(VLOOKUP(H362,#REF!,1,0)),,VLOOKUP(H362,#REF!,1,0))</f>
        <v>0</v>
      </c>
      <c r="O362" s="90" t="str">
        <f t="shared" si="185"/>
        <v>6CR</v>
      </c>
      <c r="P362" s="89" t="s">
        <v>152</v>
      </c>
      <c r="Q362" s="90">
        <f>IF(ISERROR(VLOOKUP(H362,#REF!,10,0)),,VLOOKUP(H362,#REF!,10,0))</f>
        <v>0</v>
      </c>
      <c r="R362" s="90">
        <f>IF(ISERROR(VLOOKUP($H362,#REF!,12,0)),,VLOOKUP($H362,#REF!,12,0))</f>
        <v>0</v>
      </c>
      <c r="S362" s="90">
        <f>IF(ISERROR(VLOOKUP($H362,#REF!,14,0)),,VLOOKUP($H362,#REF!,14,0))</f>
        <v>0</v>
      </c>
      <c r="T362" s="90">
        <f>IF(ISERROR(VLOOKUP($H362,#REF!,16,0)),,VLOOKUP($H362,#REF!,16,0))</f>
        <v>0</v>
      </c>
      <c r="U362" s="90">
        <f>IF(ISERROR(VLOOKUP($H362,#REF!,18,0)),,VLOOKUP($H362,#REF!,18,0))</f>
        <v>0</v>
      </c>
      <c r="V362" s="90">
        <f>IF(ISERROR(VLOOKUP($H362,#REF!,20,0)),,VLOOKUP($H362,#REF!,20,0))</f>
        <v>0</v>
      </c>
      <c r="W362" s="197">
        <f t="shared" si="186"/>
        <v>0</v>
      </c>
      <c r="X362">
        <f t="shared" si="187"/>
        <v>0</v>
      </c>
    </row>
    <row r="363" spans="1:24" x14ac:dyDescent="0.3">
      <c r="A363">
        <v>10</v>
      </c>
      <c r="B363" t="str">
        <f t="shared" si="188"/>
        <v>6CR</v>
      </c>
      <c r="C363" t="str">
        <f t="shared" si="184"/>
        <v>6CR10</v>
      </c>
      <c r="E363" s="72" t="str">
        <f>IF(IF(ISERROR(VLOOKUP(C363,#REF!,25,0)),"A",VLOOKUP(C363,#REF!,25,0))=0,"A",IF(ISERROR(VLOOKUP(C363,#REF!,25,0)),"A",VLOOKUP(C363,#REF!,25,0)))</f>
        <v>A</v>
      </c>
      <c r="F363" s="44" t="e">
        <f>LARGE(E354:E368,A363)</f>
        <v>#NUM!</v>
      </c>
      <c r="G363" s="44">
        <f>IF(ISERROR(VLOOKUP($C363,#REF!,2,0)),0,VLOOKUP($C363,#REF!,2,0))</f>
        <v>0</v>
      </c>
      <c r="H363" s="44">
        <f>IF(ISERROR(VLOOKUP(F363,E354:G368,3,0)),0,VLOOKUP(F363,E354:G368,3,0))</f>
        <v>0</v>
      </c>
      <c r="K363" s="44">
        <v>10</v>
      </c>
      <c r="L363" s="89">
        <f>IF(ISERROR(VLOOKUP(H363,#REF!,5,0)&amp;" "&amp;VLOOKUP(H363,#REF!,6,0)),,VLOOKUP(H363,#REF!,5,0)&amp;" "&amp;VLOOKUP(H363,#REF!,6,0))</f>
        <v>0</v>
      </c>
      <c r="M363" s="90">
        <f>IF(ISERROR(VLOOKUP(H363,#REF!,2,0)),,VLOOKUP(H363,#REF!,2,0))</f>
        <v>0</v>
      </c>
      <c r="N363" s="90">
        <f>IF(ISERROR(VLOOKUP(H363,#REF!,1,0)),,VLOOKUP(H363,#REF!,1,0))</f>
        <v>0</v>
      </c>
      <c r="O363" s="90" t="str">
        <f t="shared" si="185"/>
        <v>6CR</v>
      </c>
      <c r="P363" s="89" t="s">
        <v>152</v>
      </c>
      <c r="Q363" s="90">
        <f>IF(ISERROR(VLOOKUP(H363,#REF!,10,0)),,VLOOKUP(H363,#REF!,10,0))</f>
        <v>0</v>
      </c>
      <c r="R363" s="90">
        <f>IF(ISERROR(VLOOKUP($H363,#REF!,12,0)),,VLOOKUP($H363,#REF!,12,0))</f>
        <v>0</v>
      </c>
      <c r="S363" s="90">
        <f>IF(ISERROR(VLOOKUP($H363,#REF!,14,0)),,VLOOKUP($H363,#REF!,14,0))</f>
        <v>0</v>
      </c>
      <c r="T363" s="90">
        <f>IF(ISERROR(VLOOKUP($H363,#REF!,16,0)),,VLOOKUP($H363,#REF!,16,0))</f>
        <v>0</v>
      </c>
      <c r="U363" s="90">
        <f>IF(ISERROR(VLOOKUP($H363,#REF!,18,0)),,VLOOKUP($H363,#REF!,18,0))</f>
        <v>0</v>
      </c>
      <c r="V363" s="90">
        <f>IF(ISERROR(VLOOKUP($H363,#REF!,20,0)),,VLOOKUP($H363,#REF!,20,0))</f>
        <v>0</v>
      </c>
      <c r="W363" s="197">
        <f t="shared" si="186"/>
        <v>0</v>
      </c>
      <c r="X363">
        <f t="shared" si="187"/>
        <v>0</v>
      </c>
    </row>
    <row r="364" spans="1:24" x14ac:dyDescent="0.3">
      <c r="A364">
        <v>11</v>
      </c>
      <c r="B364" t="str">
        <f t="shared" si="188"/>
        <v>6CR</v>
      </c>
      <c r="C364" t="str">
        <f t="shared" si="184"/>
        <v>6CR11</v>
      </c>
      <c r="E364" s="72" t="str">
        <f>IF(IF(ISERROR(VLOOKUP(C364,#REF!,25,0)),"A",VLOOKUP(C364,#REF!,25,0))=0,"A",IF(ISERROR(VLOOKUP(C364,#REF!,25,0)),"A",VLOOKUP(C364,#REF!,25,0)))</f>
        <v>A</v>
      </c>
      <c r="F364" s="44" t="e">
        <f>LARGE(E354:E368,A364)</f>
        <v>#NUM!</v>
      </c>
      <c r="G364" s="44">
        <f>IF(ISERROR(VLOOKUP($C364,#REF!,2,0)),0,VLOOKUP($C364,#REF!,2,0))</f>
        <v>0</v>
      </c>
      <c r="H364" s="44">
        <f>IF(ISERROR(VLOOKUP(F364,E354:G368,3,0)),0,VLOOKUP(F364,E354:G368,3,0))</f>
        <v>0</v>
      </c>
      <c r="K364" s="44">
        <v>11</v>
      </c>
      <c r="L364" s="89">
        <f>IF(ISERROR(VLOOKUP(H364,#REF!,5,0)&amp;" "&amp;VLOOKUP(H364,#REF!,6,0)),,VLOOKUP(H364,#REF!,5,0)&amp;" "&amp;VLOOKUP(H364,#REF!,6,0))</f>
        <v>0</v>
      </c>
      <c r="M364" s="90">
        <f>IF(ISERROR(VLOOKUP(H364,#REF!,2,0)),,VLOOKUP(H364,#REF!,2,0))</f>
        <v>0</v>
      </c>
      <c r="N364" s="90">
        <f>IF(ISERROR(VLOOKUP(H364,#REF!,1,0)),,VLOOKUP(H364,#REF!,1,0))</f>
        <v>0</v>
      </c>
      <c r="O364" s="90" t="str">
        <f t="shared" si="185"/>
        <v>6CR</v>
      </c>
      <c r="P364" s="89" t="s">
        <v>152</v>
      </c>
      <c r="Q364" s="90">
        <f>IF(ISERROR(VLOOKUP(H364,#REF!,10,0)),,VLOOKUP(H364,#REF!,10,0))</f>
        <v>0</v>
      </c>
      <c r="R364" s="90">
        <f>IF(ISERROR(VLOOKUP($H364,#REF!,12,0)),,VLOOKUP($H364,#REF!,12,0))</f>
        <v>0</v>
      </c>
      <c r="S364" s="90">
        <f>IF(ISERROR(VLOOKUP($H364,#REF!,14,0)),,VLOOKUP($H364,#REF!,14,0))</f>
        <v>0</v>
      </c>
      <c r="T364" s="90">
        <f>IF(ISERROR(VLOOKUP($H364,#REF!,16,0)),,VLOOKUP($H364,#REF!,16,0))</f>
        <v>0</v>
      </c>
      <c r="U364" s="90">
        <f>IF(ISERROR(VLOOKUP($H364,#REF!,18,0)),,VLOOKUP($H364,#REF!,18,0))</f>
        <v>0</v>
      </c>
      <c r="V364" s="90">
        <f>IF(ISERROR(VLOOKUP($H364,#REF!,20,0)),,VLOOKUP($H364,#REF!,20,0))</f>
        <v>0</v>
      </c>
      <c r="W364" s="197">
        <f t="shared" si="186"/>
        <v>0</v>
      </c>
      <c r="X364">
        <f t="shared" si="187"/>
        <v>0</v>
      </c>
    </row>
    <row r="365" spans="1:24" x14ac:dyDescent="0.3">
      <c r="A365">
        <v>12</v>
      </c>
      <c r="B365" t="str">
        <f t="shared" si="188"/>
        <v>6CR</v>
      </c>
      <c r="C365" t="str">
        <f t="shared" si="184"/>
        <v>6CR12</v>
      </c>
      <c r="E365" s="72" t="str">
        <f>IF(IF(ISERROR(VLOOKUP(C365,#REF!,25,0)),"A",VLOOKUP(C365,#REF!,25,0))=0,"A",IF(ISERROR(VLOOKUP(C365,#REF!,25,0)),"A",VLOOKUP(C365,#REF!,25,0)))</f>
        <v>A</v>
      </c>
      <c r="F365" s="44" t="e">
        <f>LARGE(E354:E368,A365)</f>
        <v>#NUM!</v>
      </c>
      <c r="G365" s="44">
        <f>IF(ISERROR(VLOOKUP($C365,#REF!,2,0)),0,VLOOKUP($C365,#REF!,2,0))</f>
        <v>0</v>
      </c>
      <c r="H365" s="44">
        <f>IF(ISERROR(VLOOKUP(F365,E354:G368,3,0)),0,VLOOKUP(F365,E354:G368,3,0))</f>
        <v>0</v>
      </c>
      <c r="K365" s="44">
        <v>12</v>
      </c>
      <c r="L365" s="89">
        <f>IF(ISERROR(VLOOKUP(H365,#REF!,5,0)&amp;" "&amp;VLOOKUP(H365,#REF!,6,0)),,VLOOKUP(H365,#REF!,5,0)&amp;" "&amp;VLOOKUP(H365,#REF!,6,0))</f>
        <v>0</v>
      </c>
      <c r="M365" s="90">
        <f>IF(ISERROR(VLOOKUP(H365,#REF!,2,0)),,VLOOKUP(H365,#REF!,2,0))</f>
        <v>0</v>
      </c>
      <c r="N365" s="90">
        <f>IF(ISERROR(VLOOKUP(H365,#REF!,1,0)),,VLOOKUP(H365,#REF!,1,0))</f>
        <v>0</v>
      </c>
      <c r="O365" s="90" t="str">
        <f t="shared" si="185"/>
        <v>6CR</v>
      </c>
      <c r="P365" s="89" t="s">
        <v>152</v>
      </c>
      <c r="Q365" s="90">
        <f>IF(ISERROR(VLOOKUP(H365,#REF!,10,0)),,VLOOKUP(H365,#REF!,10,0))</f>
        <v>0</v>
      </c>
      <c r="R365" s="90">
        <f>IF(ISERROR(VLOOKUP($H365,#REF!,12,0)),,VLOOKUP($H365,#REF!,12,0))</f>
        <v>0</v>
      </c>
      <c r="S365" s="90">
        <f>IF(ISERROR(VLOOKUP($H365,#REF!,14,0)),,VLOOKUP($H365,#REF!,14,0))</f>
        <v>0</v>
      </c>
      <c r="T365" s="90">
        <f>IF(ISERROR(VLOOKUP($H365,#REF!,16,0)),,VLOOKUP($H365,#REF!,16,0))</f>
        <v>0</v>
      </c>
      <c r="U365" s="90">
        <f>IF(ISERROR(VLOOKUP($H365,#REF!,18,0)),,VLOOKUP($H365,#REF!,18,0))</f>
        <v>0</v>
      </c>
      <c r="V365" s="90">
        <f>IF(ISERROR(VLOOKUP($H365,#REF!,20,0)),,VLOOKUP($H365,#REF!,20,0))</f>
        <v>0</v>
      </c>
      <c r="W365" s="197">
        <f t="shared" si="186"/>
        <v>0</v>
      </c>
      <c r="X365">
        <f t="shared" si="187"/>
        <v>0</v>
      </c>
    </row>
    <row r="366" spans="1:24" x14ac:dyDescent="0.3">
      <c r="A366">
        <v>13</v>
      </c>
      <c r="B366" t="str">
        <f t="shared" si="188"/>
        <v>6CR</v>
      </c>
      <c r="C366" t="str">
        <f t="shared" si="184"/>
        <v>6CR13</v>
      </c>
      <c r="E366" s="72" t="str">
        <f>IF(IF(ISERROR(VLOOKUP(C366,#REF!,25,0)),"A",VLOOKUP(C366,#REF!,25,0))=0,"A",IF(ISERROR(VLOOKUP(C366,#REF!,25,0)),"A",VLOOKUP(C366,#REF!,25,0)))</f>
        <v>A</v>
      </c>
      <c r="F366" s="44" t="e">
        <f>LARGE(E354:E368,A366)</f>
        <v>#NUM!</v>
      </c>
      <c r="G366" s="44">
        <f>IF(ISERROR(VLOOKUP($C366,#REF!,2,0)),0,VLOOKUP($C366,#REF!,2,0))</f>
        <v>0</v>
      </c>
      <c r="H366" s="44">
        <f>IF(ISERROR(VLOOKUP(F366,E354:G368,3,0)),0,VLOOKUP(F366,E354:G368,3,0))</f>
        <v>0</v>
      </c>
      <c r="K366" s="44">
        <v>13</v>
      </c>
      <c r="L366" s="89">
        <f>IF(ISERROR(VLOOKUP(H366,#REF!,5,0)&amp;" "&amp;VLOOKUP(H366,#REF!,6,0)),,VLOOKUP(H366,#REF!,5,0)&amp;" "&amp;VLOOKUP(H366,#REF!,6,0))</f>
        <v>0</v>
      </c>
      <c r="M366" s="90">
        <f>IF(ISERROR(VLOOKUP(H366,#REF!,2,0)),,VLOOKUP(H366,#REF!,2,0))</f>
        <v>0</v>
      </c>
      <c r="N366" s="90">
        <f>IF(ISERROR(VLOOKUP(H366,#REF!,1,0)),,VLOOKUP(H366,#REF!,1,0))</f>
        <v>0</v>
      </c>
      <c r="O366" s="90" t="str">
        <f t="shared" si="185"/>
        <v>6CR</v>
      </c>
      <c r="P366" s="89" t="s">
        <v>152</v>
      </c>
      <c r="Q366" s="90">
        <f>IF(ISERROR(VLOOKUP(H366,#REF!,10,0)),,VLOOKUP(H366,#REF!,10,0))</f>
        <v>0</v>
      </c>
      <c r="R366" s="90">
        <f>IF(ISERROR(VLOOKUP($H366,#REF!,12,0)),,VLOOKUP($H366,#REF!,12,0))</f>
        <v>0</v>
      </c>
      <c r="S366" s="90">
        <f>IF(ISERROR(VLOOKUP($H366,#REF!,14,0)),,VLOOKUP($H366,#REF!,14,0))</f>
        <v>0</v>
      </c>
      <c r="T366" s="90">
        <f>IF(ISERROR(VLOOKUP($H366,#REF!,16,0)),,VLOOKUP($H366,#REF!,16,0))</f>
        <v>0</v>
      </c>
      <c r="U366" s="90">
        <f>IF(ISERROR(VLOOKUP($H366,#REF!,18,0)),,VLOOKUP($H366,#REF!,18,0))</f>
        <v>0</v>
      </c>
      <c r="V366" s="90">
        <f>IF(ISERROR(VLOOKUP($H366,#REF!,20,0)),,VLOOKUP($H366,#REF!,20,0))</f>
        <v>0</v>
      </c>
      <c r="W366" s="197">
        <f t="shared" si="186"/>
        <v>0</v>
      </c>
      <c r="X366">
        <f t="shared" si="187"/>
        <v>0</v>
      </c>
    </row>
    <row r="367" spans="1:24" x14ac:dyDescent="0.3">
      <c r="A367">
        <v>14</v>
      </c>
      <c r="B367" t="str">
        <f t="shared" si="188"/>
        <v>6CR</v>
      </c>
      <c r="C367" t="str">
        <f t="shared" si="184"/>
        <v>6CR14</v>
      </c>
      <c r="E367" s="72" t="str">
        <f>IF(IF(ISERROR(VLOOKUP(C367,#REF!,25,0)),"A",VLOOKUP(C367,#REF!,25,0))=0,"A",IF(ISERROR(VLOOKUP(C367,#REF!,25,0)),"A",VLOOKUP(C367,#REF!,25,0)))</f>
        <v>A</v>
      </c>
      <c r="F367" s="44" t="e">
        <f>LARGE(E354:E368,A367)</f>
        <v>#NUM!</v>
      </c>
      <c r="G367" s="44">
        <f>IF(ISERROR(VLOOKUP($C367,#REF!,2,0)),0,VLOOKUP($C367,#REF!,2,0))</f>
        <v>0</v>
      </c>
      <c r="H367" s="44">
        <f>IF(ISERROR(VLOOKUP(F367,E354:G368,3,0)),0,VLOOKUP(F367,E354:G368,3,0))</f>
        <v>0</v>
      </c>
      <c r="K367" s="44">
        <v>14</v>
      </c>
      <c r="L367" s="89">
        <f>IF(ISERROR(VLOOKUP(H367,#REF!,5,0)&amp;" "&amp;VLOOKUP(H367,#REF!,6,0)),,VLOOKUP(H367,#REF!,5,0)&amp;" "&amp;VLOOKUP(H367,#REF!,6,0))</f>
        <v>0</v>
      </c>
      <c r="M367" s="90">
        <f>IF(ISERROR(VLOOKUP(H367,#REF!,2,0)),,VLOOKUP(H367,#REF!,2,0))</f>
        <v>0</v>
      </c>
      <c r="N367" s="90">
        <f>IF(ISERROR(VLOOKUP(H367,#REF!,1,0)),,VLOOKUP(H367,#REF!,1,0))</f>
        <v>0</v>
      </c>
      <c r="O367" s="90" t="str">
        <f t="shared" si="185"/>
        <v>6CR</v>
      </c>
      <c r="P367" s="89" t="s">
        <v>152</v>
      </c>
      <c r="Q367" s="90">
        <f>IF(ISERROR(VLOOKUP(H367,#REF!,10,0)),,VLOOKUP(H367,#REF!,10,0))</f>
        <v>0</v>
      </c>
      <c r="R367" s="90">
        <f>IF(ISERROR(VLOOKUP($H367,#REF!,12,0)),,VLOOKUP($H367,#REF!,12,0))</f>
        <v>0</v>
      </c>
      <c r="S367" s="90">
        <f>IF(ISERROR(VLOOKUP($H367,#REF!,14,0)),,VLOOKUP($H367,#REF!,14,0))</f>
        <v>0</v>
      </c>
      <c r="T367" s="90">
        <f>IF(ISERROR(VLOOKUP($H367,#REF!,16,0)),,VLOOKUP($H367,#REF!,16,0))</f>
        <v>0</v>
      </c>
      <c r="U367" s="90">
        <f>IF(ISERROR(VLOOKUP($H367,#REF!,18,0)),,VLOOKUP($H367,#REF!,18,0))</f>
        <v>0</v>
      </c>
      <c r="V367" s="90">
        <f>IF(ISERROR(VLOOKUP($H367,#REF!,20,0)),,VLOOKUP($H367,#REF!,20,0))</f>
        <v>0</v>
      </c>
      <c r="W367" s="197">
        <f t="shared" si="186"/>
        <v>0</v>
      </c>
      <c r="X367">
        <f t="shared" si="187"/>
        <v>0</v>
      </c>
    </row>
    <row r="368" spans="1:24" ht="15" thickBot="1" x14ac:dyDescent="0.35">
      <c r="A368">
        <v>15</v>
      </c>
      <c r="B368" t="str">
        <f t="shared" si="188"/>
        <v>6CR</v>
      </c>
      <c r="C368" t="str">
        <f t="shared" si="184"/>
        <v>6CR15</v>
      </c>
      <c r="E368" s="72" t="str">
        <f>IF(IF(ISERROR(VLOOKUP(C368,#REF!,25,0)),"A",VLOOKUP(C368,#REF!,25,0))=0,"A",IF(ISERROR(VLOOKUP(C368,#REF!,25,0)),"A",VLOOKUP(C368,#REF!,25,0)))</f>
        <v>A</v>
      </c>
      <c r="F368" s="44" t="e">
        <f>LARGE(E354:E368,A368)</f>
        <v>#NUM!</v>
      </c>
      <c r="G368" s="44">
        <f>IF(ISERROR(VLOOKUP($C368,#REF!,2,0)),0,VLOOKUP($C368,#REF!,2,0))</f>
        <v>0</v>
      </c>
      <c r="H368" s="44">
        <f>IF(ISERROR(VLOOKUP(F368,E368:G382,3,0)),0,VLOOKUP(F368,E368:G382,3,0))</f>
        <v>0</v>
      </c>
      <c r="K368" s="44">
        <v>15</v>
      </c>
      <c r="L368" s="89">
        <f>IF(ISERROR(VLOOKUP(H368,#REF!,5,0)&amp;" "&amp;VLOOKUP(H368,#REF!,6,0)),,VLOOKUP(H368,#REF!,5,0)&amp;" "&amp;VLOOKUP(H368,#REF!,6,0))</f>
        <v>0</v>
      </c>
      <c r="M368" s="90">
        <f>IF(ISERROR(VLOOKUP(H368,#REF!,2,0)),,VLOOKUP(H368,#REF!,2,0))</f>
        <v>0</v>
      </c>
      <c r="N368" s="90">
        <f>IF(ISERROR(VLOOKUP(H368,#REF!,1,0)),,VLOOKUP(H368,#REF!,1,0))</f>
        <v>0</v>
      </c>
      <c r="O368" s="90" t="str">
        <f t="shared" si="185"/>
        <v>6CR</v>
      </c>
      <c r="P368" s="89" t="s">
        <v>152</v>
      </c>
      <c r="Q368" s="90">
        <f>IF(ISERROR(VLOOKUP(H368,#REF!,10,0)),,VLOOKUP(H368,#REF!,10,0))</f>
        <v>0</v>
      </c>
      <c r="R368" s="90">
        <f>IF(ISERROR(VLOOKUP($H368,#REF!,12,0)),,VLOOKUP($H368,#REF!,12,0))</f>
        <v>0</v>
      </c>
      <c r="S368" s="90">
        <f>IF(ISERROR(VLOOKUP($H368,#REF!,14,0)),,VLOOKUP($H368,#REF!,14,0))</f>
        <v>0</v>
      </c>
      <c r="T368" s="90">
        <f>IF(ISERROR(VLOOKUP($H368,#REF!,16,0)),,VLOOKUP($H368,#REF!,16,0))</f>
        <v>0</v>
      </c>
      <c r="U368" s="90">
        <f>IF(ISERROR(VLOOKUP($H368,#REF!,18,0)),,VLOOKUP($H368,#REF!,18,0))</f>
        <v>0</v>
      </c>
      <c r="V368" s="90">
        <f>IF(ISERROR(VLOOKUP($H368,#REF!,20,0)),,VLOOKUP($H368,#REF!,20,0))</f>
        <v>0</v>
      </c>
      <c r="W368" s="197">
        <f t="shared" si="186"/>
        <v>0</v>
      </c>
      <c r="X368">
        <f t="shared" si="187"/>
        <v>0</v>
      </c>
    </row>
    <row r="369" spans="1:24" ht="29.4" thickBot="1" x14ac:dyDescent="0.35">
      <c r="E369" s="102" t="s">
        <v>126</v>
      </c>
      <c r="F369" s="137" t="s">
        <v>167</v>
      </c>
      <c r="G369" s="102" t="s">
        <v>33</v>
      </c>
      <c r="H369" s="137" t="s">
        <v>166</v>
      </c>
      <c r="K369" s="50" t="s">
        <v>137</v>
      </c>
      <c r="L369" s="51" t="s">
        <v>138</v>
      </c>
      <c r="M369" s="52" t="s">
        <v>139</v>
      </c>
      <c r="N369" s="52" t="s">
        <v>140</v>
      </c>
      <c r="O369" s="52" t="s">
        <v>35</v>
      </c>
      <c r="P369" s="53" t="s">
        <v>141</v>
      </c>
      <c r="Q369" s="55">
        <v>1</v>
      </c>
      <c r="R369" s="55">
        <v>2</v>
      </c>
      <c r="S369" s="55">
        <v>3</v>
      </c>
      <c r="T369" s="55">
        <v>4</v>
      </c>
      <c r="U369" s="55">
        <v>5</v>
      </c>
      <c r="V369" s="93">
        <v>6</v>
      </c>
      <c r="W369" s="197"/>
    </row>
    <row r="370" spans="1:24" x14ac:dyDescent="0.3">
      <c r="A370">
        <v>1</v>
      </c>
      <c r="B370" t="s">
        <v>130</v>
      </c>
      <c r="C370" t="str">
        <f t="shared" ref="C370:C384" si="189">B370&amp;A370</f>
        <v>EX1</v>
      </c>
      <c r="E370" s="72" t="str">
        <f>IF(IF(ISERROR(VLOOKUP(C370,#REF!,25,0)),"A",VLOOKUP(C370,#REF!,25,0))=0,"A",IF(ISERROR(VLOOKUP(C370,#REF!,25,0)),"A",VLOOKUP(C370,#REF!,25,0)))</f>
        <v>A</v>
      </c>
      <c r="F370" s="44" t="e">
        <f>LARGE(E370:E384,A370)</f>
        <v>#NUM!</v>
      </c>
      <c r="G370" s="44">
        <f>IF(ISERROR(VLOOKUP($C370,#REF!,2,0)),0,VLOOKUP($C370,#REF!,2,0))</f>
        <v>0</v>
      </c>
      <c r="H370" s="44">
        <f>IF(ISERROR(VLOOKUP(F370,E370:G384,3,0)),0,VLOOKUP(F370,E370:G384,3,0))</f>
        <v>0</v>
      </c>
      <c r="K370" s="44">
        <v>1</v>
      </c>
      <c r="L370" s="89">
        <f>IF(ISERROR(VLOOKUP(H370,#REF!,5,0)&amp;" "&amp;VLOOKUP(H370,#REF!,6,0)),,VLOOKUP(H370,#REF!,5,0)&amp;" "&amp;VLOOKUP(H370,#REF!,6,0))</f>
        <v>0</v>
      </c>
      <c r="M370" s="90">
        <f>IF(ISERROR(VLOOKUP(H370,#REF!,2,0)),,VLOOKUP(H370,#REF!,2,0))</f>
        <v>0</v>
      </c>
      <c r="N370" s="90">
        <f>IF(ISERROR(VLOOKUP(H370,#REF!,1,0)),,VLOOKUP(H370,#REF!,1,0))</f>
        <v>0</v>
      </c>
      <c r="O370" s="90" t="str">
        <f t="shared" ref="O370:O384" si="190">B370</f>
        <v>EX</v>
      </c>
      <c r="P370" s="89" t="s">
        <v>152</v>
      </c>
      <c r="Q370" s="90">
        <f>IF(ISERROR(VLOOKUP(H370,#REF!,10,0)),,VLOOKUP(H370,#REF!,10,0))</f>
        <v>0</v>
      </c>
      <c r="R370" s="90">
        <f>IF(ISERROR(VLOOKUP($H370,#REF!,12,0)),,VLOOKUP($H370,#REF!,12,0))</f>
        <v>0</v>
      </c>
      <c r="S370" s="90">
        <f>IF(ISERROR(VLOOKUP($H370,#REF!,14,0)),,VLOOKUP($H370,#REF!,14,0))</f>
        <v>0</v>
      </c>
      <c r="T370" s="90">
        <f>IF(ISERROR(VLOOKUP($H370,#REF!,16,0)),,VLOOKUP($H370,#REF!,16,0))</f>
        <v>0</v>
      </c>
      <c r="U370" s="90">
        <f>IF(ISERROR(VLOOKUP($H370,#REF!,18,0)),,VLOOKUP($H370,#REF!,18,0))</f>
        <v>0</v>
      </c>
      <c r="V370" s="90">
        <f>IF(ISERROR(VLOOKUP($H370,#REF!,20,0)),,VLOOKUP($H370,#REF!,20,0))</f>
        <v>0</v>
      </c>
      <c r="W370" s="197">
        <f t="shared" ref="W370:W400" si="191">SUBTOTAL(9,Q370:V370)</f>
        <v>0</v>
      </c>
      <c r="X370">
        <f t="shared" ref="X370:X384" si="192">IF(E370="A",0,COUNTIF($E$370:$E$384,E370))</f>
        <v>0</v>
      </c>
    </row>
    <row r="371" spans="1:24" x14ac:dyDescent="0.3">
      <c r="A371">
        <v>2</v>
      </c>
      <c r="B371" t="str">
        <f>B370</f>
        <v>EX</v>
      </c>
      <c r="C371" t="str">
        <f t="shared" si="189"/>
        <v>EX2</v>
      </c>
      <c r="E371" s="72" t="str">
        <f>IF(IF(ISERROR(VLOOKUP(C371,#REF!,25,0)),"A",VLOOKUP(C371,#REF!,25,0))=0,"A",IF(ISERROR(VLOOKUP(C371,#REF!,25,0)),"A",VLOOKUP(C371,#REF!,25,0)))</f>
        <v>A</v>
      </c>
      <c r="F371" s="44" t="e">
        <f>LARGE(E370:E384,A371)</f>
        <v>#NUM!</v>
      </c>
      <c r="G371" s="44">
        <f>IF(ISERROR(VLOOKUP($C371,#REF!,2,0)),0,VLOOKUP($C371,#REF!,2,0))</f>
        <v>0</v>
      </c>
      <c r="H371" s="44">
        <f>IF(ISERROR(VLOOKUP(F371,E370:G384,3,0)),0,VLOOKUP(F371,E370:G384,3,0))</f>
        <v>0</v>
      </c>
      <c r="K371" s="44">
        <v>2</v>
      </c>
      <c r="L371" s="89">
        <f>IF(ISERROR(VLOOKUP(H371,#REF!,5,0)&amp;" "&amp;VLOOKUP(H371,#REF!,6,0)),,VLOOKUP(H371,#REF!,5,0)&amp;" "&amp;VLOOKUP(H371,#REF!,6,0))</f>
        <v>0</v>
      </c>
      <c r="M371" s="90">
        <f>IF(ISERROR(VLOOKUP(H371,#REF!,2,0)),,VLOOKUP(H371,#REF!,2,0))</f>
        <v>0</v>
      </c>
      <c r="N371" s="90">
        <f>IF(ISERROR(VLOOKUP(H371,#REF!,1,0)),,VLOOKUP(H371,#REF!,1,0))</f>
        <v>0</v>
      </c>
      <c r="O371" s="90" t="str">
        <f t="shared" si="190"/>
        <v>EX</v>
      </c>
      <c r="P371" s="89" t="s">
        <v>152</v>
      </c>
      <c r="Q371" s="90">
        <f>IF(ISERROR(VLOOKUP(H371,#REF!,10,0)),,VLOOKUP(H371,#REF!,10,0))</f>
        <v>0</v>
      </c>
      <c r="R371" s="90">
        <f>IF(ISERROR(VLOOKUP($H371,#REF!,12,0)),,VLOOKUP($H371,#REF!,12,0))</f>
        <v>0</v>
      </c>
      <c r="S371" s="90">
        <f>IF(ISERROR(VLOOKUP($H371,#REF!,14,0)),,VLOOKUP($H371,#REF!,14,0))</f>
        <v>0</v>
      </c>
      <c r="T371" s="90">
        <f>IF(ISERROR(VLOOKUP($H371,#REF!,16,0)),,VLOOKUP($H371,#REF!,16,0))</f>
        <v>0</v>
      </c>
      <c r="U371" s="90">
        <f>IF(ISERROR(VLOOKUP($H371,#REF!,18,0)),,VLOOKUP($H371,#REF!,18,0))</f>
        <v>0</v>
      </c>
      <c r="V371" s="90">
        <f>IF(ISERROR(VLOOKUP($H371,#REF!,20,0)),,VLOOKUP($H371,#REF!,20,0))</f>
        <v>0</v>
      </c>
      <c r="W371" s="197">
        <f t="shared" si="191"/>
        <v>0</v>
      </c>
      <c r="X371">
        <f t="shared" si="192"/>
        <v>0</v>
      </c>
    </row>
    <row r="372" spans="1:24" x14ac:dyDescent="0.3">
      <c r="A372">
        <v>3</v>
      </c>
      <c r="B372" t="str">
        <f t="shared" ref="B372:B384" si="193">B371</f>
        <v>EX</v>
      </c>
      <c r="C372" t="str">
        <f t="shared" si="189"/>
        <v>EX3</v>
      </c>
      <c r="E372" s="72" t="str">
        <f>IF(IF(ISERROR(VLOOKUP(C372,#REF!,25,0)),"A",VLOOKUP(C372,#REF!,25,0))=0,"A",IF(ISERROR(VLOOKUP(C372,#REF!,25,0)),"A",VLOOKUP(C372,#REF!,25,0)))</f>
        <v>A</v>
      </c>
      <c r="F372" s="44" t="e">
        <f>LARGE(E370:E384,A372)</f>
        <v>#NUM!</v>
      </c>
      <c r="G372" s="44">
        <f>IF(ISERROR(VLOOKUP($C372,#REF!,2,0)),0,VLOOKUP($C372,#REF!,2,0))</f>
        <v>0</v>
      </c>
      <c r="H372" s="44">
        <f>IF(ISERROR(VLOOKUP(F372,E370:G384,3,0)),0,VLOOKUP(F372,E370:G384,3,0))</f>
        <v>0</v>
      </c>
      <c r="K372" s="44">
        <v>3</v>
      </c>
      <c r="L372" s="89">
        <f>IF(ISERROR(VLOOKUP(H372,#REF!,5,0)&amp;" "&amp;VLOOKUP(H372,#REF!,6,0)),,VLOOKUP(H372,#REF!,5,0)&amp;" "&amp;VLOOKUP(H372,#REF!,6,0))</f>
        <v>0</v>
      </c>
      <c r="M372" s="90">
        <f>IF(ISERROR(VLOOKUP(H372,#REF!,2,0)),,VLOOKUP(H372,#REF!,2,0))</f>
        <v>0</v>
      </c>
      <c r="N372" s="90">
        <f>IF(ISERROR(VLOOKUP(H372,#REF!,1,0)),,VLOOKUP(H372,#REF!,1,0))</f>
        <v>0</v>
      </c>
      <c r="O372" s="90" t="str">
        <f t="shared" si="190"/>
        <v>EX</v>
      </c>
      <c r="P372" s="89" t="s">
        <v>152</v>
      </c>
      <c r="Q372" s="90">
        <f>IF(ISERROR(VLOOKUP(H372,#REF!,10,0)),,VLOOKUP(H372,#REF!,10,0))</f>
        <v>0</v>
      </c>
      <c r="R372" s="90">
        <f>IF(ISERROR(VLOOKUP($H372,#REF!,12,0)),,VLOOKUP($H372,#REF!,12,0))</f>
        <v>0</v>
      </c>
      <c r="S372" s="90">
        <f>IF(ISERROR(VLOOKUP($H372,#REF!,14,0)),,VLOOKUP($H372,#REF!,14,0))</f>
        <v>0</v>
      </c>
      <c r="T372" s="90">
        <f>IF(ISERROR(VLOOKUP($H372,#REF!,16,0)),,VLOOKUP($H372,#REF!,16,0))</f>
        <v>0</v>
      </c>
      <c r="U372" s="90">
        <f>IF(ISERROR(VLOOKUP($H372,#REF!,18,0)),,VLOOKUP($H372,#REF!,18,0))</f>
        <v>0</v>
      </c>
      <c r="V372" s="90">
        <f>IF(ISERROR(VLOOKUP($H372,#REF!,20,0)),,VLOOKUP($H372,#REF!,20,0))</f>
        <v>0</v>
      </c>
      <c r="W372" s="197">
        <f t="shared" si="191"/>
        <v>0</v>
      </c>
      <c r="X372">
        <f t="shared" si="192"/>
        <v>0</v>
      </c>
    </row>
    <row r="373" spans="1:24" x14ac:dyDescent="0.3">
      <c r="A373">
        <v>4</v>
      </c>
      <c r="B373" t="str">
        <f t="shared" si="193"/>
        <v>EX</v>
      </c>
      <c r="C373" t="str">
        <f t="shared" si="189"/>
        <v>EX4</v>
      </c>
      <c r="E373" s="72" t="str">
        <f>IF(IF(ISERROR(VLOOKUP(C373,#REF!,25,0)),"A",VLOOKUP(C373,#REF!,25,0))=0,"A",IF(ISERROR(VLOOKUP(C373,#REF!,25,0)),"A",VLOOKUP(C373,#REF!,25,0)))</f>
        <v>A</v>
      </c>
      <c r="F373" s="44" t="e">
        <f>LARGE(E370:E384,A373)</f>
        <v>#NUM!</v>
      </c>
      <c r="G373" s="44">
        <f>IF(ISERROR(VLOOKUP($C373,#REF!,2,0)),0,VLOOKUP($C373,#REF!,2,0))</f>
        <v>0</v>
      </c>
      <c r="H373" s="44">
        <f>IF(ISERROR(VLOOKUP(F373,E370:G384,3,0)),0,VLOOKUP(F373,E370:G384,3,0))</f>
        <v>0</v>
      </c>
      <c r="K373" s="44">
        <v>4</v>
      </c>
      <c r="L373" s="89">
        <f>IF(ISERROR(VLOOKUP(H373,#REF!,5,0)&amp;" "&amp;VLOOKUP(H373,#REF!,6,0)),,VLOOKUP(H373,#REF!,5,0)&amp;" "&amp;VLOOKUP(H373,#REF!,6,0))</f>
        <v>0</v>
      </c>
      <c r="M373" s="90">
        <f>IF(ISERROR(VLOOKUP(H373,#REF!,2,0)),,VLOOKUP(H373,#REF!,2,0))</f>
        <v>0</v>
      </c>
      <c r="N373" s="90">
        <f>IF(ISERROR(VLOOKUP(H373,#REF!,1,0)),,VLOOKUP(H373,#REF!,1,0))</f>
        <v>0</v>
      </c>
      <c r="O373" s="90" t="str">
        <f t="shared" si="190"/>
        <v>EX</v>
      </c>
      <c r="P373" s="89" t="s">
        <v>152</v>
      </c>
      <c r="Q373" s="90">
        <f>IF(ISERROR(VLOOKUP(H373,#REF!,10,0)),,VLOOKUP(H373,#REF!,10,0))</f>
        <v>0</v>
      </c>
      <c r="R373" s="90">
        <f>IF(ISERROR(VLOOKUP($H373,#REF!,12,0)),,VLOOKUP($H373,#REF!,12,0))</f>
        <v>0</v>
      </c>
      <c r="S373" s="90">
        <f>IF(ISERROR(VLOOKUP($H373,#REF!,14,0)),,VLOOKUP($H373,#REF!,14,0))</f>
        <v>0</v>
      </c>
      <c r="T373" s="90">
        <f>IF(ISERROR(VLOOKUP($H373,#REF!,16,0)),,VLOOKUP($H373,#REF!,16,0))</f>
        <v>0</v>
      </c>
      <c r="U373" s="90">
        <f>IF(ISERROR(VLOOKUP($H373,#REF!,18,0)),,VLOOKUP($H373,#REF!,18,0))</f>
        <v>0</v>
      </c>
      <c r="V373" s="90">
        <f>IF(ISERROR(VLOOKUP($H373,#REF!,20,0)),,VLOOKUP($H373,#REF!,20,0))</f>
        <v>0</v>
      </c>
      <c r="W373" s="197">
        <f t="shared" si="191"/>
        <v>0</v>
      </c>
      <c r="X373">
        <f t="shared" si="192"/>
        <v>0</v>
      </c>
    </row>
    <row r="374" spans="1:24" x14ac:dyDescent="0.3">
      <c r="A374">
        <v>5</v>
      </c>
      <c r="B374" t="str">
        <f t="shared" si="193"/>
        <v>EX</v>
      </c>
      <c r="C374" t="str">
        <f t="shared" si="189"/>
        <v>EX5</v>
      </c>
      <c r="E374" s="72" t="str">
        <f>IF(IF(ISERROR(VLOOKUP(C374,#REF!,25,0)),"A",VLOOKUP(C374,#REF!,25,0))=0,"A",IF(ISERROR(VLOOKUP(C374,#REF!,25,0)),"A",VLOOKUP(C374,#REF!,25,0)))</f>
        <v>A</v>
      </c>
      <c r="F374" s="44" t="e">
        <f>LARGE(E370:E384,A374)</f>
        <v>#NUM!</v>
      </c>
      <c r="G374" s="44">
        <f>IF(ISERROR(VLOOKUP($C374,#REF!,2,0)),0,VLOOKUP($C374,#REF!,2,0))</f>
        <v>0</v>
      </c>
      <c r="H374" s="44">
        <f>IF(ISERROR(VLOOKUP(F374,E370:G384,3,0)),0,VLOOKUP(F374,E370:G384,3,0))</f>
        <v>0</v>
      </c>
      <c r="K374" s="44">
        <v>5</v>
      </c>
      <c r="L374" s="89">
        <f>IF(ISERROR(VLOOKUP(H374,#REF!,5,0)&amp;" "&amp;VLOOKUP(H374,#REF!,6,0)),,VLOOKUP(H374,#REF!,5,0)&amp;" "&amp;VLOOKUP(H374,#REF!,6,0))</f>
        <v>0</v>
      </c>
      <c r="M374" s="90">
        <f>IF(ISERROR(VLOOKUP(H374,#REF!,2,0)),,VLOOKUP(H374,#REF!,2,0))</f>
        <v>0</v>
      </c>
      <c r="N374" s="90">
        <f>IF(ISERROR(VLOOKUP(H374,#REF!,1,0)),,VLOOKUP(H374,#REF!,1,0))</f>
        <v>0</v>
      </c>
      <c r="O374" s="90" t="str">
        <f t="shared" si="190"/>
        <v>EX</v>
      </c>
      <c r="P374" s="89" t="s">
        <v>152</v>
      </c>
      <c r="Q374" s="90">
        <f>IF(ISERROR(VLOOKUP(H374,#REF!,10,0)),,VLOOKUP(H374,#REF!,10,0))</f>
        <v>0</v>
      </c>
      <c r="R374" s="90">
        <f>IF(ISERROR(VLOOKUP($H374,#REF!,12,0)),,VLOOKUP($H374,#REF!,12,0))</f>
        <v>0</v>
      </c>
      <c r="S374" s="90">
        <f>IF(ISERROR(VLOOKUP($H374,#REF!,14,0)),,VLOOKUP($H374,#REF!,14,0))</f>
        <v>0</v>
      </c>
      <c r="T374" s="90">
        <f>IF(ISERROR(VLOOKUP($H374,#REF!,16,0)),,VLOOKUP($H374,#REF!,16,0))</f>
        <v>0</v>
      </c>
      <c r="U374" s="90">
        <f>IF(ISERROR(VLOOKUP($H374,#REF!,18,0)),,VLOOKUP($H374,#REF!,18,0))</f>
        <v>0</v>
      </c>
      <c r="V374" s="90">
        <f>IF(ISERROR(VLOOKUP($H374,#REF!,20,0)),,VLOOKUP($H374,#REF!,20,0))</f>
        <v>0</v>
      </c>
      <c r="W374" s="197">
        <f t="shared" si="191"/>
        <v>0</v>
      </c>
      <c r="X374">
        <f t="shared" si="192"/>
        <v>0</v>
      </c>
    </row>
    <row r="375" spans="1:24" x14ac:dyDescent="0.3">
      <c r="A375">
        <v>6</v>
      </c>
      <c r="B375" t="str">
        <f t="shared" si="193"/>
        <v>EX</v>
      </c>
      <c r="C375" t="str">
        <f t="shared" si="189"/>
        <v>EX6</v>
      </c>
      <c r="E375" s="72" t="str">
        <f>IF(IF(ISERROR(VLOOKUP(C375,#REF!,25,0)),"A",VLOOKUP(C375,#REF!,25,0))=0,"A",IF(ISERROR(VLOOKUP(C375,#REF!,25,0)),"A",VLOOKUP(C375,#REF!,25,0)))</f>
        <v>A</v>
      </c>
      <c r="F375" s="44" t="e">
        <f>LARGE(E370:E384,A375)</f>
        <v>#NUM!</v>
      </c>
      <c r="G375" s="44">
        <f>IF(ISERROR(VLOOKUP($C375,#REF!,2,0)),0,VLOOKUP($C375,#REF!,2,0))</f>
        <v>0</v>
      </c>
      <c r="H375" s="44">
        <f>IF(ISERROR(VLOOKUP(F375,E370:G384,3,0)),0,VLOOKUP(F375,E370:G384,3,0))</f>
        <v>0</v>
      </c>
      <c r="K375" s="44">
        <v>6</v>
      </c>
      <c r="L375" s="89">
        <f>IF(ISERROR(VLOOKUP(H375,#REF!,5,0)&amp;" "&amp;VLOOKUP(H375,#REF!,6,0)),,VLOOKUP(H375,#REF!,5,0)&amp;" "&amp;VLOOKUP(H375,#REF!,6,0))</f>
        <v>0</v>
      </c>
      <c r="M375" s="90">
        <f>IF(ISERROR(VLOOKUP(H375,#REF!,2,0)),,VLOOKUP(H375,#REF!,2,0))</f>
        <v>0</v>
      </c>
      <c r="N375" s="90">
        <f>IF(ISERROR(VLOOKUP(H375,#REF!,1,0)),,VLOOKUP(H375,#REF!,1,0))</f>
        <v>0</v>
      </c>
      <c r="O375" s="90" t="str">
        <f t="shared" si="190"/>
        <v>EX</v>
      </c>
      <c r="P375" s="89" t="s">
        <v>152</v>
      </c>
      <c r="Q375" s="90">
        <f>IF(ISERROR(VLOOKUP(H375,#REF!,10,0)),,VLOOKUP(H375,#REF!,10,0))</f>
        <v>0</v>
      </c>
      <c r="R375" s="90">
        <f>IF(ISERROR(VLOOKUP($H375,#REF!,12,0)),,VLOOKUP($H375,#REF!,12,0))</f>
        <v>0</v>
      </c>
      <c r="S375" s="90">
        <f>IF(ISERROR(VLOOKUP($H375,#REF!,14,0)),,VLOOKUP($H375,#REF!,14,0))</f>
        <v>0</v>
      </c>
      <c r="T375" s="90">
        <f>IF(ISERROR(VLOOKUP($H375,#REF!,16,0)),,VLOOKUP($H375,#REF!,16,0))</f>
        <v>0</v>
      </c>
      <c r="U375" s="90">
        <f>IF(ISERROR(VLOOKUP($H375,#REF!,18,0)),,VLOOKUP($H375,#REF!,18,0))</f>
        <v>0</v>
      </c>
      <c r="V375" s="90">
        <f>IF(ISERROR(VLOOKUP($H375,#REF!,20,0)),,VLOOKUP($H375,#REF!,20,0))</f>
        <v>0</v>
      </c>
      <c r="W375" s="197">
        <f t="shared" si="191"/>
        <v>0</v>
      </c>
      <c r="X375">
        <f t="shared" si="192"/>
        <v>0</v>
      </c>
    </row>
    <row r="376" spans="1:24" x14ac:dyDescent="0.3">
      <c r="A376">
        <v>7</v>
      </c>
      <c r="B376" t="str">
        <f t="shared" si="193"/>
        <v>EX</v>
      </c>
      <c r="C376" t="str">
        <f t="shared" si="189"/>
        <v>EX7</v>
      </c>
      <c r="E376" s="72" t="str">
        <f>IF(IF(ISERROR(VLOOKUP(C376,#REF!,25,0)),"A",VLOOKUP(C376,#REF!,25,0))=0,"A",IF(ISERROR(VLOOKUP(C376,#REF!,25,0)),"A",VLOOKUP(C376,#REF!,25,0)))</f>
        <v>A</v>
      </c>
      <c r="F376" s="44" t="e">
        <f>LARGE(E370:E384,A376)</f>
        <v>#NUM!</v>
      </c>
      <c r="G376" s="44">
        <f>IF(ISERROR(VLOOKUP($C376,#REF!,2,0)),0,VLOOKUP($C376,#REF!,2,0))</f>
        <v>0</v>
      </c>
      <c r="H376" s="44">
        <f>IF(ISERROR(VLOOKUP(F376,E370:G384,3,0)),0,VLOOKUP(F376,E370:G384,3,0))</f>
        <v>0</v>
      </c>
      <c r="K376" s="44">
        <v>7</v>
      </c>
      <c r="L376" s="89">
        <f>IF(ISERROR(VLOOKUP(H376,#REF!,5,0)&amp;" "&amp;VLOOKUP(H376,#REF!,6,0)),,VLOOKUP(H376,#REF!,5,0)&amp;" "&amp;VLOOKUP(H376,#REF!,6,0))</f>
        <v>0</v>
      </c>
      <c r="M376" s="90">
        <f>IF(ISERROR(VLOOKUP(H376,#REF!,2,0)),,VLOOKUP(H376,#REF!,2,0))</f>
        <v>0</v>
      </c>
      <c r="N376" s="90">
        <f>IF(ISERROR(VLOOKUP(H376,#REF!,1,0)),,VLOOKUP(H376,#REF!,1,0))</f>
        <v>0</v>
      </c>
      <c r="O376" s="90" t="str">
        <f t="shared" si="190"/>
        <v>EX</v>
      </c>
      <c r="P376" s="89" t="s">
        <v>152</v>
      </c>
      <c r="Q376" s="90">
        <f>IF(ISERROR(VLOOKUP(H376,#REF!,10,0)),,VLOOKUP(H376,#REF!,10,0))</f>
        <v>0</v>
      </c>
      <c r="R376" s="90">
        <f>IF(ISERROR(VLOOKUP($H376,#REF!,12,0)),,VLOOKUP($H376,#REF!,12,0))</f>
        <v>0</v>
      </c>
      <c r="S376" s="90">
        <f>IF(ISERROR(VLOOKUP($H376,#REF!,14,0)),,VLOOKUP($H376,#REF!,14,0))</f>
        <v>0</v>
      </c>
      <c r="T376" s="90">
        <f>IF(ISERROR(VLOOKUP($H376,#REF!,16,0)),,VLOOKUP($H376,#REF!,16,0))</f>
        <v>0</v>
      </c>
      <c r="U376" s="90">
        <f>IF(ISERROR(VLOOKUP($H376,#REF!,18,0)),,VLOOKUP($H376,#REF!,18,0))</f>
        <v>0</v>
      </c>
      <c r="V376" s="90">
        <f>IF(ISERROR(VLOOKUP($H376,#REF!,20,0)),,VLOOKUP($H376,#REF!,20,0))</f>
        <v>0</v>
      </c>
      <c r="W376" s="197">
        <f t="shared" si="191"/>
        <v>0</v>
      </c>
      <c r="X376">
        <f t="shared" si="192"/>
        <v>0</v>
      </c>
    </row>
    <row r="377" spans="1:24" x14ac:dyDescent="0.3">
      <c r="A377">
        <v>8</v>
      </c>
      <c r="B377" t="str">
        <f t="shared" si="193"/>
        <v>EX</v>
      </c>
      <c r="C377" t="str">
        <f t="shared" si="189"/>
        <v>EX8</v>
      </c>
      <c r="E377" s="72" t="str">
        <f>IF(IF(ISERROR(VLOOKUP(C377,#REF!,25,0)),"A",VLOOKUP(C377,#REF!,25,0))=0,"A",IF(ISERROR(VLOOKUP(C377,#REF!,25,0)),"A",VLOOKUP(C377,#REF!,25,0)))</f>
        <v>A</v>
      </c>
      <c r="F377" s="44" t="e">
        <f>LARGE(E370:E384,A377)</f>
        <v>#NUM!</v>
      </c>
      <c r="G377" s="44">
        <f>IF(ISERROR(VLOOKUP($C377,#REF!,2,0)),0,VLOOKUP($C377,#REF!,2,0))</f>
        <v>0</v>
      </c>
      <c r="H377" s="44">
        <f>IF(ISERROR(VLOOKUP(F377,E370:G384,3,0)),0,VLOOKUP(F377,E370:G384,3,0))</f>
        <v>0</v>
      </c>
      <c r="K377" s="44">
        <v>8</v>
      </c>
      <c r="L377" s="89">
        <f>IF(ISERROR(VLOOKUP(H377,#REF!,5,0)&amp;" "&amp;VLOOKUP(H377,#REF!,6,0)),,VLOOKUP(H377,#REF!,5,0)&amp;" "&amp;VLOOKUP(H377,#REF!,6,0))</f>
        <v>0</v>
      </c>
      <c r="M377" s="90">
        <f>IF(ISERROR(VLOOKUP(H377,#REF!,2,0)),,VLOOKUP(H377,#REF!,2,0))</f>
        <v>0</v>
      </c>
      <c r="N377" s="90">
        <f>IF(ISERROR(VLOOKUP(H377,#REF!,1,0)),,VLOOKUP(H377,#REF!,1,0))</f>
        <v>0</v>
      </c>
      <c r="O377" s="90" t="str">
        <f t="shared" si="190"/>
        <v>EX</v>
      </c>
      <c r="P377" s="89" t="s">
        <v>152</v>
      </c>
      <c r="Q377" s="90">
        <f>IF(ISERROR(VLOOKUP(H377,#REF!,10,0)),,VLOOKUP(H377,#REF!,10,0))</f>
        <v>0</v>
      </c>
      <c r="R377" s="90">
        <f>IF(ISERROR(VLOOKUP($H377,#REF!,12,0)),,VLOOKUP($H377,#REF!,12,0))</f>
        <v>0</v>
      </c>
      <c r="S377" s="90">
        <f>IF(ISERROR(VLOOKUP($H377,#REF!,14,0)),,VLOOKUP($H377,#REF!,14,0))</f>
        <v>0</v>
      </c>
      <c r="T377" s="90">
        <f>IF(ISERROR(VLOOKUP($H377,#REF!,16,0)),,VLOOKUP($H377,#REF!,16,0))</f>
        <v>0</v>
      </c>
      <c r="U377" s="90">
        <f>IF(ISERROR(VLOOKUP($H377,#REF!,18,0)),,VLOOKUP($H377,#REF!,18,0))</f>
        <v>0</v>
      </c>
      <c r="V377" s="90">
        <f>IF(ISERROR(VLOOKUP($H377,#REF!,20,0)),,VLOOKUP($H377,#REF!,20,0))</f>
        <v>0</v>
      </c>
      <c r="W377" s="197">
        <f t="shared" si="191"/>
        <v>0</v>
      </c>
      <c r="X377">
        <f t="shared" si="192"/>
        <v>0</v>
      </c>
    </row>
    <row r="378" spans="1:24" x14ac:dyDescent="0.3">
      <c r="A378">
        <v>9</v>
      </c>
      <c r="B378" t="str">
        <f t="shared" si="193"/>
        <v>EX</v>
      </c>
      <c r="C378" t="str">
        <f t="shared" si="189"/>
        <v>EX9</v>
      </c>
      <c r="E378" s="72" t="str">
        <f>IF(IF(ISERROR(VLOOKUP(C378,#REF!,25,0)),"A",VLOOKUP(C378,#REF!,25,0))=0,"A",IF(ISERROR(VLOOKUP(C378,#REF!,25,0)),"A",VLOOKUP(C378,#REF!,25,0)))</f>
        <v>A</v>
      </c>
      <c r="F378" s="44" t="e">
        <f>LARGE(E370:E384,A378)</f>
        <v>#NUM!</v>
      </c>
      <c r="G378" s="44">
        <f>IF(ISERROR(VLOOKUP($C378,#REF!,2,0)),0,VLOOKUP($C378,#REF!,2,0))</f>
        <v>0</v>
      </c>
      <c r="H378" s="44">
        <f>IF(ISERROR(VLOOKUP(F378,E370:G384,3,0)),0,VLOOKUP(F378,E370:G384,3,0))</f>
        <v>0</v>
      </c>
      <c r="K378" s="44">
        <v>9</v>
      </c>
      <c r="L378" s="89">
        <f>IF(ISERROR(VLOOKUP(H378,#REF!,5,0)&amp;" "&amp;VLOOKUP(H378,#REF!,6,0)),,VLOOKUP(H378,#REF!,5,0)&amp;" "&amp;VLOOKUP(H378,#REF!,6,0))</f>
        <v>0</v>
      </c>
      <c r="M378" s="90">
        <f>IF(ISERROR(VLOOKUP(H378,#REF!,2,0)),,VLOOKUP(H378,#REF!,2,0))</f>
        <v>0</v>
      </c>
      <c r="N378" s="90">
        <f>IF(ISERROR(VLOOKUP(H378,#REF!,1,0)),,VLOOKUP(H378,#REF!,1,0))</f>
        <v>0</v>
      </c>
      <c r="O378" s="90" t="str">
        <f t="shared" si="190"/>
        <v>EX</v>
      </c>
      <c r="P378" s="89" t="s">
        <v>152</v>
      </c>
      <c r="Q378" s="90">
        <f>IF(ISERROR(VLOOKUP(H378,#REF!,10,0)),,VLOOKUP(H378,#REF!,10,0))</f>
        <v>0</v>
      </c>
      <c r="R378" s="90">
        <f>IF(ISERROR(VLOOKUP($H378,#REF!,12,0)),,VLOOKUP($H378,#REF!,12,0))</f>
        <v>0</v>
      </c>
      <c r="S378" s="90">
        <f>IF(ISERROR(VLOOKUP($H378,#REF!,14,0)),,VLOOKUP($H378,#REF!,14,0))</f>
        <v>0</v>
      </c>
      <c r="T378" s="90">
        <f>IF(ISERROR(VLOOKUP($H378,#REF!,16,0)),,VLOOKUP($H378,#REF!,16,0))</f>
        <v>0</v>
      </c>
      <c r="U378" s="90">
        <f>IF(ISERROR(VLOOKUP($H378,#REF!,18,0)),,VLOOKUP($H378,#REF!,18,0))</f>
        <v>0</v>
      </c>
      <c r="V378" s="90">
        <f>IF(ISERROR(VLOOKUP($H378,#REF!,20,0)),,VLOOKUP($H378,#REF!,20,0))</f>
        <v>0</v>
      </c>
      <c r="W378" s="197">
        <f t="shared" si="191"/>
        <v>0</v>
      </c>
      <c r="X378">
        <f t="shared" si="192"/>
        <v>0</v>
      </c>
    </row>
    <row r="379" spans="1:24" x14ac:dyDescent="0.3">
      <c r="A379">
        <v>10</v>
      </c>
      <c r="B379" t="str">
        <f t="shared" si="193"/>
        <v>EX</v>
      </c>
      <c r="C379" t="str">
        <f t="shared" si="189"/>
        <v>EX10</v>
      </c>
      <c r="E379" s="72" t="str">
        <f>IF(IF(ISERROR(VLOOKUP(C379,#REF!,25,0)),"A",VLOOKUP(C379,#REF!,25,0))=0,"A",IF(ISERROR(VLOOKUP(C379,#REF!,25,0)),"A",VLOOKUP(C379,#REF!,25,0)))</f>
        <v>A</v>
      </c>
      <c r="F379" s="44" t="e">
        <f>LARGE(E370:E384,A379)</f>
        <v>#NUM!</v>
      </c>
      <c r="G379" s="44">
        <f>IF(ISERROR(VLOOKUP($C379,#REF!,2,0)),0,VLOOKUP($C379,#REF!,2,0))</f>
        <v>0</v>
      </c>
      <c r="H379" s="44">
        <f>IF(ISERROR(VLOOKUP(F379,E370:G384,3,0)),0,VLOOKUP(F379,E370:G384,3,0))</f>
        <v>0</v>
      </c>
      <c r="K379" s="44">
        <v>10</v>
      </c>
      <c r="L379" s="89">
        <f>IF(ISERROR(VLOOKUP(H379,#REF!,5,0)&amp;" "&amp;VLOOKUP(H379,#REF!,6,0)),,VLOOKUP(H379,#REF!,5,0)&amp;" "&amp;VLOOKUP(H379,#REF!,6,0))</f>
        <v>0</v>
      </c>
      <c r="M379" s="90">
        <f>IF(ISERROR(VLOOKUP(H379,#REF!,2,0)),,VLOOKUP(H379,#REF!,2,0))</f>
        <v>0</v>
      </c>
      <c r="N379" s="90">
        <f>IF(ISERROR(VLOOKUP(H379,#REF!,1,0)),,VLOOKUP(H379,#REF!,1,0))</f>
        <v>0</v>
      </c>
      <c r="O379" s="90" t="str">
        <f t="shared" si="190"/>
        <v>EX</v>
      </c>
      <c r="P379" s="89" t="s">
        <v>152</v>
      </c>
      <c r="Q379" s="90">
        <f>IF(ISERROR(VLOOKUP(H379,#REF!,10,0)),,VLOOKUP(H379,#REF!,10,0))</f>
        <v>0</v>
      </c>
      <c r="R379" s="90">
        <f>IF(ISERROR(VLOOKUP($H379,#REF!,12,0)),,VLOOKUP($H379,#REF!,12,0))</f>
        <v>0</v>
      </c>
      <c r="S379" s="90">
        <f>IF(ISERROR(VLOOKUP($H379,#REF!,14,0)),,VLOOKUP($H379,#REF!,14,0))</f>
        <v>0</v>
      </c>
      <c r="T379" s="90">
        <f>IF(ISERROR(VLOOKUP($H379,#REF!,16,0)),,VLOOKUP($H379,#REF!,16,0))</f>
        <v>0</v>
      </c>
      <c r="U379" s="90">
        <f>IF(ISERROR(VLOOKUP($H379,#REF!,18,0)),,VLOOKUP($H379,#REF!,18,0))</f>
        <v>0</v>
      </c>
      <c r="V379" s="90">
        <f>IF(ISERROR(VLOOKUP($H379,#REF!,20,0)),,VLOOKUP($H379,#REF!,20,0))</f>
        <v>0</v>
      </c>
      <c r="W379" s="197">
        <f t="shared" si="191"/>
        <v>0</v>
      </c>
      <c r="X379">
        <f t="shared" si="192"/>
        <v>0</v>
      </c>
    </row>
    <row r="380" spans="1:24" x14ac:dyDescent="0.3">
      <c r="A380">
        <v>11</v>
      </c>
      <c r="B380" t="str">
        <f t="shared" si="193"/>
        <v>EX</v>
      </c>
      <c r="C380" t="str">
        <f t="shared" si="189"/>
        <v>EX11</v>
      </c>
      <c r="E380" s="72" t="str">
        <f>IF(IF(ISERROR(VLOOKUP(C380,#REF!,25,0)),"A",VLOOKUP(C380,#REF!,25,0))=0,"A",IF(ISERROR(VLOOKUP(C380,#REF!,25,0)),"A",VLOOKUP(C380,#REF!,25,0)))</f>
        <v>A</v>
      </c>
      <c r="F380" s="44" t="e">
        <f>LARGE(E370:E384,A380)</f>
        <v>#NUM!</v>
      </c>
      <c r="G380" s="44">
        <f>IF(ISERROR(VLOOKUP($C380,#REF!,2,0)),0,VLOOKUP($C380,#REF!,2,0))</f>
        <v>0</v>
      </c>
      <c r="H380" s="44">
        <f>IF(ISERROR(VLOOKUP(F380,E370:G384,3,0)),0,VLOOKUP(F380,E370:G384,3,0))</f>
        <v>0</v>
      </c>
      <c r="K380" s="44">
        <v>11</v>
      </c>
      <c r="L380" s="89">
        <f>IF(ISERROR(VLOOKUP(H380,#REF!,5,0)&amp;" "&amp;VLOOKUP(H380,#REF!,6,0)),,VLOOKUP(H380,#REF!,5,0)&amp;" "&amp;VLOOKUP(H380,#REF!,6,0))</f>
        <v>0</v>
      </c>
      <c r="M380" s="90">
        <f>IF(ISERROR(VLOOKUP(H380,#REF!,2,0)),,VLOOKUP(H380,#REF!,2,0))</f>
        <v>0</v>
      </c>
      <c r="N380" s="90">
        <f>IF(ISERROR(VLOOKUP(H380,#REF!,1,0)),,VLOOKUP(H380,#REF!,1,0))</f>
        <v>0</v>
      </c>
      <c r="O380" s="90" t="str">
        <f t="shared" si="190"/>
        <v>EX</v>
      </c>
      <c r="P380" s="89" t="s">
        <v>152</v>
      </c>
      <c r="Q380" s="90">
        <f>IF(ISERROR(VLOOKUP(H380,#REF!,10,0)),,VLOOKUP(H380,#REF!,10,0))</f>
        <v>0</v>
      </c>
      <c r="R380" s="90">
        <f>IF(ISERROR(VLOOKUP($H380,#REF!,12,0)),,VLOOKUP($H380,#REF!,12,0))</f>
        <v>0</v>
      </c>
      <c r="S380" s="90">
        <f>IF(ISERROR(VLOOKUP($H380,#REF!,14,0)),,VLOOKUP($H380,#REF!,14,0))</f>
        <v>0</v>
      </c>
      <c r="T380" s="90">
        <f>IF(ISERROR(VLOOKUP($H380,#REF!,16,0)),,VLOOKUP($H380,#REF!,16,0))</f>
        <v>0</v>
      </c>
      <c r="U380" s="90">
        <f>IF(ISERROR(VLOOKUP($H380,#REF!,18,0)),,VLOOKUP($H380,#REF!,18,0))</f>
        <v>0</v>
      </c>
      <c r="V380" s="90">
        <f>IF(ISERROR(VLOOKUP($H380,#REF!,20,0)),,VLOOKUP($H380,#REF!,20,0))</f>
        <v>0</v>
      </c>
      <c r="W380" s="197">
        <f t="shared" si="191"/>
        <v>0</v>
      </c>
      <c r="X380">
        <f t="shared" si="192"/>
        <v>0</v>
      </c>
    </row>
    <row r="381" spans="1:24" x14ac:dyDescent="0.3">
      <c r="A381">
        <v>12</v>
      </c>
      <c r="B381" t="str">
        <f t="shared" si="193"/>
        <v>EX</v>
      </c>
      <c r="C381" t="str">
        <f t="shared" si="189"/>
        <v>EX12</v>
      </c>
      <c r="E381" s="72" t="str">
        <f>IF(IF(ISERROR(VLOOKUP(C381,#REF!,25,0)),"A",VLOOKUP(C381,#REF!,25,0))=0,"A",IF(ISERROR(VLOOKUP(C381,#REF!,25,0)),"A",VLOOKUP(C381,#REF!,25,0)))</f>
        <v>A</v>
      </c>
      <c r="F381" s="44" t="e">
        <f>LARGE(E370:E384,A381)</f>
        <v>#NUM!</v>
      </c>
      <c r="G381" s="44">
        <f>IF(ISERROR(VLOOKUP($C381,#REF!,2,0)),0,VLOOKUP($C381,#REF!,2,0))</f>
        <v>0</v>
      </c>
      <c r="H381" s="44">
        <f>IF(ISERROR(VLOOKUP(F381,E370:G384,3,0)),0,VLOOKUP(F381,E370:G384,3,0))</f>
        <v>0</v>
      </c>
      <c r="K381" s="44">
        <v>12</v>
      </c>
      <c r="L381" s="89">
        <f>IF(ISERROR(VLOOKUP(H381,#REF!,5,0)&amp;" "&amp;VLOOKUP(H381,#REF!,6,0)),,VLOOKUP(H381,#REF!,5,0)&amp;" "&amp;VLOOKUP(H381,#REF!,6,0))</f>
        <v>0</v>
      </c>
      <c r="M381" s="90">
        <f>IF(ISERROR(VLOOKUP(H381,#REF!,2,0)),,VLOOKUP(H381,#REF!,2,0))</f>
        <v>0</v>
      </c>
      <c r="N381" s="90">
        <f>IF(ISERROR(VLOOKUP(H381,#REF!,1,0)),,VLOOKUP(H381,#REF!,1,0))</f>
        <v>0</v>
      </c>
      <c r="O381" s="90" t="str">
        <f t="shared" si="190"/>
        <v>EX</v>
      </c>
      <c r="P381" s="89" t="s">
        <v>152</v>
      </c>
      <c r="Q381" s="90">
        <f>IF(ISERROR(VLOOKUP(H381,#REF!,10,0)),,VLOOKUP(H381,#REF!,10,0))</f>
        <v>0</v>
      </c>
      <c r="R381" s="90">
        <f>IF(ISERROR(VLOOKUP($H381,#REF!,12,0)),,VLOOKUP($H381,#REF!,12,0))</f>
        <v>0</v>
      </c>
      <c r="S381" s="90">
        <f>IF(ISERROR(VLOOKUP($H381,#REF!,14,0)),,VLOOKUP($H381,#REF!,14,0))</f>
        <v>0</v>
      </c>
      <c r="T381" s="90">
        <f>IF(ISERROR(VLOOKUP($H381,#REF!,16,0)),,VLOOKUP($H381,#REF!,16,0))</f>
        <v>0</v>
      </c>
      <c r="U381" s="90">
        <f>IF(ISERROR(VLOOKUP($H381,#REF!,18,0)),,VLOOKUP($H381,#REF!,18,0))</f>
        <v>0</v>
      </c>
      <c r="V381" s="90">
        <f>IF(ISERROR(VLOOKUP($H381,#REF!,20,0)),,VLOOKUP($H381,#REF!,20,0))</f>
        <v>0</v>
      </c>
      <c r="W381" s="197">
        <f t="shared" si="191"/>
        <v>0</v>
      </c>
      <c r="X381">
        <f t="shared" si="192"/>
        <v>0</v>
      </c>
    </row>
    <row r="382" spans="1:24" x14ac:dyDescent="0.3">
      <c r="A382">
        <v>13</v>
      </c>
      <c r="B382" t="str">
        <f t="shared" si="193"/>
        <v>EX</v>
      </c>
      <c r="C382" t="str">
        <f t="shared" si="189"/>
        <v>EX13</v>
      </c>
      <c r="E382" s="72" t="str">
        <f>IF(IF(ISERROR(VLOOKUP(C382,#REF!,25,0)),"A",VLOOKUP(C382,#REF!,25,0))=0,"A",IF(ISERROR(VLOOKUP(C382,#REF!,25,0)),"A",VLOOKUP(C382,#REF!,25,0)))</f>
        <v>A</v>
      </c>
      <c r="F382" s="44" t="e">
        <f>LARGE(E370:E384,A382)</f>
        <v>#NUM!</v>
      </c>
      <c r="G382" s="44">
        <f>IF(ISERROR(VLOOKUP($C382,#REF!,2,0)),0,VLOOKUP($C382,#REF!,2,0))</f>
        <v>0</v>
      </c>
      <c r="H382" s="44">
        <f>IF(ISERROR(VLOOKUP(F382,E370:G384,3,0)),0,VLOOKUP(F382,E370:G384,3,0))</f>
        <v>0</v>
      </c>
      <c r="K382" s="44">
        <v>13</v>
      </c>
      <c r="L382" s="89">
        <f>IF(ISERROR(VLOOKUP(H382,#REF!,5,0)&amp;" "&amp;VLOOKUP(H382,#REF!,6,0)),,VLOOKUP(H382,#REF!,5,0)&amp;" "&amp;VLOOKUP(H382,#REF!,6,0))</f>
        <v>0</v>
      </c>
      <c r="M382" s="90">
        <f>IF(ISERROR(VLOOKUP(H382,#REF!,2,0)),,VLOOKUP(H382,#REF!,2,0))</f>
        <v>0</v>
      </c>
      <c r="N382" s="90">
        <f>IF(ISERROR(VLOOKUP(H382,#REF!,1,0)),,VLOOKUP(H382,#REF!,1,0))</f>
        <v>0</v>
      </c>
      <c r="O382" s="90" t="str">
        <f t="shared" si="190"/>
        <v>EX</v>
      </c>
      <c r="P382" s="89" t="s">
        <v>152</v>
      </c>
      <c r="Q382" s="90">
        <f>IF(ISERROR(VLOOKUP(H382,#REF!,10,0)),,VLOOKUP(H382,#REF!,10,0))</f>
        <v>0</v>
      </c>
      <c r="R382" s="90">
        <f>IF(ISERROR(VLOOKUP($H382,#REF!,12,0)),,VLOOKUP($H382,#REF!,12,0))</f>
        <v>0</v>
      </c>
      <c r="S382" s="90">
        <f>IF(ISERROR(VLOOKUP($H382,#REF!,14,0)),,VLOOKUP($H382,#REF!,14,0))</f>
        <v>0</v>
      </c>
      <c r="T382" s="90">
        <f>IF(ISERROR(VLOOKUP($H382,#REF!,16,0)),,VLOOKUP($H382,#REF!,16,0))</f>
        <v>0</v>
      </c>
      <c r="U382" s="90">
        <f>IF(ISERROR(VLOOKUP($H382,#REF!,18,0)),,VLOOKUP($H382,#REF!,18,0))</f>
        <v>0</v>
      </c>
      <c r="V382" s="90">
        <f>IF(ISERROR(VLOOKUP($H382,#REF!,20,0)),,VLOOKUP($H382,#REF!,20,0))</f>
        <v>0</v>
      </c>
      <c r="W382" s="197">
        <f t="shared" si="191"/>
        <v>0</v>
      </c>
      <c r="X382">
        <f t="shared" si="192"/>
        <v>0</v>
      </c>
    </row>
    <row r="383" spans="1:24" x14ac:dyDescent="0.3">
      <c r="A383">
        <v>14</v>
      </c>
      <c r="B383" t="str">
        <f t="shared" si="193"/>
        <v>EX</v>
      </c>
      <c r="C383" t="str">
        <f t="shared" si="189"/>
        <v>EX14</v>
      </c>
      <c r="E383" s="72" t="str">
        <f>IF(IF(ISERROR(VLOOKUP(C383,#REF!,25,0)),"A",VLOOKUP(C383,#REF!,25,0))=0,"A",IF(ISERROR(VLOOKUP(C383,#REF!,25,0)),"A",VLOOKUP(C383,#REF!,25,0)))</f>
        <v>A</v>
      </c>
      <c r="F383" s="44" t="e">
        <f>LARGE(E370:E384,A383)</f>
        <v>#NUM!</v>
      </c>
      <c r="G383" s="44">
        <f>IF(ISERROR(VLOOKUP($C383,#REF!,2,0)),0,VLOOKUP($C383,#REF!,2,0))</f>
        <v>0</v>
      </c>
      <c r="H383" s="44">
        <f>IF(ISERROR(VLOOKUP(F383,E370:G384,3,0)),0,VLOOKUP(F383,E370:G384,3,0))</f>
        <v>0</v>
      </c>
      <c r="K383" s="44">
        <v>14</v>
      </c>
      <c r="L383" s="89">
        <f>IF(ISERROR(VLOOKUP(H383,#REF!,5,0)&amp;" "&amp;VLOOKUP(H383,#REF!,6,0)),,VLOOKUP(H383,#REF!,5,0)&amp;" "&amp;VLOOKUP(H383,#REF!,6,0))</f>
        <v>0</v>
      </c>
      <c r="M383" s="90">
        <f>IF(ISERROR(VLOOKUP(H383,#REF!,2,0)),,VLOOKUP(H383,#REF!,2,0))</f>
        <v>0</v>
      </c>
      <c r="N383" s="90">
        <f>IF(ISERROR(VLOOKUP(H383,#REF!,1,0)),,VLOOKUP(H383,#REF!,1,0))</f>
        <v>0</v>
      </c>
      <c r="O383" s="90" t="str">
        <f t="shared" si="190"/>
        <v>EX</v>
      </c>
      <c r="P383" s="89" t="s">
        <v>152</v>
      </c>
      <c r="Q383" s="90">
        <f>IF(ISERROR(VLOOKUP(H383,#REF!,10,0)),,VLOOKUP(H383,#REF!,10,0))</f>
        <v>0</v>
      </c>
      <c r="R383" s="90">
        <f>IF(ISERROR(VLOOKUP($H383,#REF!,12,0)),,VLOOKUP($H383,#REF!,12,0))</f>
        <v>0</v>
      </c>
      <c r="S383" s="90">
        <f>IF(ISERROR(VLOOKUP($H383,#REF!,14,0)),,VLOOKUP($H383,#REF!,14,0))</f>
        <v>0</v>
      </c>
      <c r="T383" s="90">
        <f>IF(ISERROR(VLOOKUP($H383,#REF!,16,0)),,VLOOKUP($H383,#REF!,16,0))</f>
        <v>0</v>
      </c>
      <c r="U383" s="90">
        <f>IF(ISERROR(VLOOKUP($H383,#REF!,18,0)),,VLOOKUP($H383,#REF!,18,0))</f>
        <v>0</v>
      </c>
      <c r="V383" s="90">
        <f>IF(ISERROR(VLOOKUP($H383,#REF!,20,0)),,VLOOKUP($H383,#REF!,20,0))</f>
        <v>0</v>
      </c>
      <c r="W383" s="197">
        <f t="shared" si="191"/>
        <v>0</v>
      </c>
      <c r="X383">
        <f t="shared" si="192"/>
        <v>0</v>
      </c>
    </row>
    <row r="384" spans="1:24" ht="15" thickBot="1" x14ac:dyDescent="0.35">
      <c r="A384">
        <v>15</v>
      </c>
      <c r="B384" t="str">
        <f t="shared" si="193"/>
        <v>EX</v>
      </c>
      <c r="C384" t="str">
        <f t="shared" si="189"/>
        <v>EX15</v>
      </c>
      <c r="E384" s="72" t="str">
        <f>IF(IF(ISERROR(VLOOKUP(C384,#REF!,25,0)),"A",VLOOKUP(C384,#REF!,25,0))=0,"A",IF(ISERROR(VLOOKUP(C384,#REF!,25,0)),"A",VLOOKUP(C384,#REF!,25,0)))</f>
        <v>A</v>
      </c>
      <c r="F384" s="44" t="e">
        <f>LARGE(E370:E384,A384)</f>
        <v>#NUM!</v>
      </c>
      <c r="G384" s="44">
        <f>IF(ISERROR(VLOOKUP($C384,#REF!,2,0)),0,VLOOKUP($C384,#REF!,2,0))</f>
        <v>0</v>
      </c>
      <c r="H384" s="44">
        <f>IF(ISERROR(VLOOKUP(F384,E384:G398,3,0)),0,VLOOKUP(F384,E384:G398,3,0))</f>
        <v>0</v>
      </c>
      <c r="K384" s="44">
        <v>15</v>
      </c>
      <c r="L384" s="89">
        <f>IF(ISERROR(VLOOKUP(H384,#REF!,5,0)&amp;" "&amp;VLOOKUP(H384,#REF!,6,0)),,VLOOKUP(H384,#REF!,5,0)&amp;" "&amp;VLOOKUP(H384,#REF!,6,0))</f>
        <v>0</v>
      </c>
      <c r="M384" s="90">
        <f>IF(ISERROR(VLOOKUP(H384,#REF!,2,0)),,VLOOKUP(H384,#REF!,2,0))</f>
        <v>0</v>
      </c>
      <c r="N384" s="90">
        <f>IF(ISERROR(VLOOKUP(H384,#REF!,1,0)),,VLOOKUP(H384,#REF!,1,0))</f>
        <v>0</v>
      </c>
      <c r="O384" s="90" t="str">
        <f t="shared" si="190"/>
        <v>EX</v>
      </c>
      <c r="P384" s="89" t="s">
        <v>152</v>
      </c>
      <c r="Q384" s="90">
        <f>IF(ISERROR(VLOOKUP(H384,#REF!,10,0)),,VLOOKUP(H384,#REF!,10,0))</f>
        <v>0</v>
      </c>
      <c r="R384" s="90">
        <f>IF(ISERROR(VLOOKUP($H384,#REF!,12,0)),,VLOOKUP($H384,#REF!,12,0))</f>
        <v>0</v>
      </c>
      <c r="S384" s="90">
        <f>IF(ISERROR(VLOOKUP($H384,#REF!,14,0)),,VLOOKUP($H384,#REF!,14,0))</f>
        <v>0</v>
      </c>
      <c r="T384" s="90">
        <f>IF(ISERROR(VLOOKUP($H384,#REF!,16,0)),,VLOOKUP($H384,#REF!,16,0))</f>
        <v>0</v>
      </c>
      <c r="U384" s="90">
        <f>IF(ISERROR(VLOOKUP($H384,#REF!,18,0)),,VLOOKUP($H384,#REF!,18,0))</f>
        <v>0</v>
      </c>
      <c r="V384" s="90">
        <f>IF(ISERROR(VLOOKUP($H384,#REF!,20,0)),,VLOOKUP($H384,#REF!,20,0))</f>
        <v>0</v>
      </c>
      <c r="W384" s="197">
        <f t="shared" si="191"/>
        <v>0</v>
      </c>
      <c r="X384">
        <f t="shared" si="192"/>
        <v>0</v>
      </c>
    </row>
    <row r="385" spans="1:24" ht="29.4" thickBot="1" x14ac:dyDescent="0.35">
      <c r="E385" s="102" t="s">
        <v>126</v>
      </c>
      <c r="F385" s="137" t="s">
        <v>167</v>
      </c>
      <c r="G385" s="102" t="s">
        <v>33</v>
      </c>
      <c r="H385" s="137" t="s">
        <v>166</v>
      </c>
      <c r="K385" s="50" t="s">
        <v>137</v>
      </c>
      <c r="L385" s="51" t="s">
        <v>138</v>
      </c>
      <c r="M385" s="52" t="s">
        <v>139</v>
      </c>
      <c r="N385" s="52" t="s">
        <v>140</v>
      </c>
      <c r="O385" s="52" t="s">
        <v>35</v>
      </c>
      <c r="P385" s="53" t="s">
        <v>141</v>
      </c>
      <c r="Q385" s="55">
        <v>1</v>
      </c>
      <c r="R385" s="55">
        <v>2</v>
      </c>
      <c r="S385" s="55">
        <v>3</v>
      </c>
      <c r="T385" s="55">
        <v>4</v>
      </c>
      <c r="U385" s="55">
        <v>5</v>
      </c>
      <c r="V385" s="93">
        <v>6</v>
      </c>
      <c r="W385" s="197">
        <f t="shared" si="191"/>
        <v>21</v>
      </c>
    </row>
    <row r="386" spans="1:24" x14ac:dyDescent="0.3">
      <c r="A386">
        <v>1</v>
      </c>
      <c r="B386" t="s">
        <v>6</v>
      </c>
      <c r="C386" t="str">
        <f t="shared" ref="C386:C400" si="194">B386&amp;A386</f>
        <v>8A1</v>
      </c>
      <c r="D386" s="1"/>
      <c r="E386" s="72" t="e">
        <f>IF(IF(ISERROR(VLOOKUP(C386,#REF!,25,0)),"A",VLOOKUP(C386,#REF!,25,0))=0,"A",IF(ISERROR(VLOOKUP(C386,#REF!,25,0)),"A",VLOOKUP(C386,#REF!,25,0))+D386)</f>
        <v>#VALUE!</v>
      </c>
      <c r="F386" s="44" t="e">
        <f>LARGE(E386:E400,A386)</f>
        <v>#VALUE!</v>
      </c>
      <c r="G386" s="44">
        <f>IF(ISERROR(VLOOKUP($C386,#REF!,2,0)),0,VLOOKUP($C386,#REF!,2,0))</f>
        <v>0</v>
      </c>
      <c r="H386" s="44">
        <f>IF(ISERROR(VLOOKUP(F386,E386:G400,3,0)),0,VLOOKUP(F386,E386:G400,3,0))</f>
        <v>0</v>
      </c>
      <c r="K386" s="44">
        <v>1</v>
      </c>
      <c r="L386" s="89">
        <f>IF(ISERROR(VLOOKUP(H386,#REF!,5,0)&amp;" "&amp;VLOOKUP(H386,#REF!,6,0)),,VLOOKUP(H386,#REF!,5,0)&amp;" "&amp;VLOOKUP(H386,#REF!,6,0))</f>
        <v>0</v>
      </c>
      <c r="M386" s="90">
        <f>IF(ISERROR(VLOOKUP(H386,#REF!,2,0)),,VLOOKUP(H386,#REF!,2,0))</f>
        <v>0</v>
      </c>
      <c r="N386" s="90">
        <f>IF(ISERROR(VLOOKUP(H386,#REF!,1,0)),,VLOOKUP(H386,#REF!,1,0))</f>
        <v>0</v>
      </c>
      <c r="O386" s="90" t="str">
        <f t="shared" ref="O386:O400" si="195">B386</f>
        <v>8A</v>
      </c>
      <c r="P386" s="89" t="s">
        <v>152</v>
      </c>
      <c r="Q386" s="90">
        <f>IF(ISERROR(VLOOKUP(H386,#REF!,10,0)),,VLOOKUP(H386,#REF!,10,0))</f>
        <v>0</v>
      </c>
      <c r="R386" s="90">
        <f>IF(ISERROR(VLOOKUP($H386,#REF!,12,0)),,VLOOKUP($H386,#REF!,12,0))</f>
        <v>0</v>
      </c>
      <c r="S386" s="90">
        <f>IF(ISERROR(VLOOKUP($H386,#REF!,14,0)),,VLOOKUP($H386,#REF!,14,0))</f>
        <v>0</v>
      </c>
      <c r="T386" s="90">
        <f>IF(ISERROR(VLOOKUP($H386,#REF!,16,0)),,VLOOKUP($H386,#REF!,16,0))</f>
        <v>0</v>
      </c>
      <c r="U386" s="90">
        <f>IF(ISERROR(VLOOKUP($H386,#REF!,18,0)),,VLOOKUP($H386,#REF!,18,0))</f>
        <v>0</v>
      </c>
      <c r="V386" s="90">
        <f>IF(ISERROR(VLOOKUP($H386,#REF!,20,0)),,VLOOKUP($H386,#REF!,20,0))</f>
        <v>0</v>
      </c>
      <c r="W386" s="197">
        <f t="shared" si="191"/>
        <v>0</v>
      </c>
      <c r="X386" t="e">
        <f t="shared" ref="X386:X400" si="196">IF(E386="A",0,COUNTIF($E$386:$E$400,E386))</f>
        <v>#VALUE!</v>
      </c>
    </row>
    <row r="387" spans="1:24" x14ac:dyDescent="0.3">
      <c r="A387">
        <v>2</v>
      </c>
      <c r="B387" t="str">
        <f>B386</f>
        <v>8A</v>
      </c>
      <c r="C387" t="str">
        <f t="shared" si="194"/>
        <v>8A2</v>
      </c>
      <c r="D387" s="1">
        <v>1E-3</v>
      </c>
      <c r="E387" s="72" t="e">
        <f>IF(IF(ISERROR(VLOOKUP(C387,#REF!,25,0)),"A",VLOOKUP(C387,#REF!,25,0))=0,"A",IF(ISERROR(VLOOKUP(C387,#REF!,25,0)),"A",VLOOKUP(C387,#REF!,25,0))+D387)</f>
        <v>#VALUE!</v>
      </c>
      <c r="F387" s="44" t="e">
        <f>LARGE(E386:E400,A387)</f>
        <v>#VALUE!</v>
      </c>
      <c r="G387" s="44">
        <f>IF(ISERROR(VLOOKUP($C387,#REF!,2,0)),0,VLOOKUP($C387,#REF!,2,0))</f>
        <v>0</v>
      </c>
      <c r="H387" s="44">
        <f>IF(ISERROR(VLOOKUP(F387,E386:G400,3,0)),0,VLOOKUP(F387,E386:G400,3,0))</f>
        <v>0</v>
      </c>
      <c r="K387" s="44">
        <v>2</v>
      </c>
      <c r="L387" s="89">
        <f>IF(ISERROR(VLOOKUP(H387,#REF!,5,0)&amp;" "&amp;VLOOKUP(H387,#REF!,6,0)),,VLOOKUP(H387,#REF!,5,0)&amp;" "&amp;VLOOKUP(H387,#REF!,6,0))</f>
        <v>0</v>
      </c>
      <c r="M387" s="90">
        <f>IF(ISERROR(VLOOKUP(H387,#REF!,2,0)),,VLOOKUP(H387,#REF!,2,0))</f>
        <v>0</v>
      </c>
      <c r="N387" s="90">
        <f>IF(ISERROR(VLOOKUP(H387,#REF!,1,0)),,VLOOKUP(H387,#REF!,1,0))</f>
        <v>0</v>
      </c>
      <c r="O387" s="90" t="str">
        <f t="shared" si="195"/>
        <v>8A</v>
      </c>
      <c r="P387" s="89" t="s">
        <v>152</v>
      </c>
      <c r="Q387" s="90">
        <f>IF(ISERROR(VLOOKUP(H387,#REF!,10,0)),,VLOOKUP(H387,#REF!,10,0))</f>
        <v>0</v>
      </c>
      <c r="R387" s="90">
        <f>IF(ISERROR(VLOOKUP($H387,#REF!,12,0)),,VLOOKUP($H387,#REF!,12,0))</f>
        <v>0</v>
      </c>
      <c r="S387" s="90">
        <f>IF(ISERROR(VLOOKUP($H387,#REF!,14,0)),,VLOOKUP($H387,#REF!,14,0))</f>
        <v>0</v>
      </c>
      <c r="T387" s="90">
        <f>IF(ISERROR(VLOOKUP($H387,#REF!,16,0)),,VLOOKUP($H387,#REF!,16,0))</f>
        <v>0</v>
      </c>
      <c r="U387" s="90">
        <f>IF(ISERROR(VLOOKUP($H387,#REF!,18,0)),,VLOOKUP($H387,#REF!,18,0))</f>
        <v>0</v>
      </c>
      <c r="V387" s="90">
        <f>IF(ISERROR(VLOOKUP($H387,#REF!,20,0)),,VLOOKUP($H387,#REF!,20,0))</f>
        <v>0</v>
      </c>
      <c r="W387" s="197">
        <f t="shared" si="191"/>
        <v>0</v>
      </c>
      <c r="X387" t="e">
        <f t="shared" si="196"/>
        <v>#VALUE!</v>
      </c>
    </row>
    <row r="388" spans="1:24" x14ac:dyDescent="0.3">
      <c r="A388">
        <v>3</v>
      </c>
      <c r="B388" t="str">
        <f t="shared" ref="B388:B400" si="197">B387</f>
        <v>8A</v>
      </c>
      <c r="C388" t="str">
        <f t="shared" si="194"/>
        <v>8A3</v>
      </c>
      <c r="D388" s="1"/>
      <c r="E388" s="72" t="e">
        <f>IF(IF(ISERROR(VLOOKUP(C388,#REF!,25,0)),"A",VLOOKUP(C388,#REF!,25,0))=0,"A",IF(ISERROR(VLOOKUP(C388,#REF!,25,0)),"A",VLOOKUP(C388,#REF!,25,0))+D388)</f>
        <v>#VALUE!</v>
      </c>
      <c r="F388" s="44" t="e">
        <f>LARGE(E386:E400,A388)</f>
        <v>#VALUE!</v>
      </c>
      <c r="G388" s="44">
        <f>IF(ISERROR(VLOOKUP($C388,#REF!,2,0)),0,VLOOKUP($C388,#REF!,2,0))</f>
        <v>0</v>
      </c>
      <c r="H388" s="44">
        <f>IF(ISERROR(VLOOKUP(F388,E386:G400,3,0)),0,VLOOKUP(F388,E386:G400,3,0))</f>
        <v>0</v>
      </c>
      <c r="K388" s="44">
        <v>3</v>
      </c>
      <c r="L388" s="89">
        <f>IF(ISERROR(VLOOKUP(H388,#REF!,5,0)&amp;" "&amp;VLOOKUP(H388,#REF!,6,0)),,VLOOKUP(H388,#REF!,5,0)&amp;" "&amp;VLOOKUP(H388,#REF!,6,0))</f>
        <v>0</v>
      </c>
      <c r="M388" s="90">
        <f>IF(ISERROR(VLOOKUP(H388,#REF!,2,0)),,VLOOKUP(H388,#REF!,2,0))</f>
        <v>0</v>
      </c>
      <c r="N388" s="90">
        <f>IF(ISERROR(VLOOKUP(H388,#REF!,1,0)),,VLOOKUP(H388,#REF!,1,0))</f>
        <v>0</v>
      </c>
      <c r="O388" s="90" t="str">
        <f t="shared" si="195"/>
        <v>8A</v>
      </c>
      <c r="P388" s="89" t="s">
        <v>152</v>
      </c>
      <c r="Q388" s="90">
        <f>IF(ISERROR(VLOOKUP(H388,#REF!,10,0)),,VLOOKUP(H388,#REF!,10,0))</f>
        <v>0</v>
      </c>
      <c r="R388" s="90">
        <f>IF(ISERROR(VLOOKUP($H388,#REF!,12,0)),,VLOOKUP($H388,#REF!,12,0))</f>
        <v>0</v>
      </c>
      <c r="S388" s="90">
        <f>IF(ISERROR(VLOOKUP($H388,#REF!,14,0)),,VLOOKUP($H388,#REF!,14,0))</f>
        <v>0</v>
      </c>
      <c r="T388" s="90">
        <f>IF(ISERROR(VLOOKUP($H388,#REF!,16,0)),,VLOOKUP($H388,#REF!,16,0))</f>
        <v>0</v>
      </c>
      <c r="U388" s="90">
        <f>IF(ISERROR(VLOOKUP($H388,#REF!,18,0)),,VLOOKUP($H388,#REF!,18,0))</f>
        <v>0</v>
      </c>
      <c r="V388" s="90">
        <f>IF(ISERROR(VLOOKUP($H388,#REF!,20,0)),,VLOOKUP($H388,#REF!,20,0))</f>
        <v>0</v>
      </c>
      <c r="W388" s="197">
        <f t="shared" si="191"/>
        <v>0</v>
      </c>
      <c r="X388" t="e">
        <f t="shared" si="196"/>
        <v>#VALUE!</v>
      </c>
    </row>
    <row r="389" spans="1:24" x14ac:dyDescent="0.3">
      <c r="A389">
        <v>4</v>
      </c>
      <c r="B389" t="str">
        <f t="shared" si="197"/>
        <v>8A</v>
      </c>
      <c r="C389" t="str">
        <f t="shared" si="194"/>
        <v>8A4</v>
      </c>
      <c r="D389" s="1"/>
      <c r="E389" s="72" t="e">
        <f>IF(IF(ISERROR(VLOOKUP(C389,#REF!,25,0)),"A",VLOOKUP(C389,#REF!,25,0))=0,"A",IF(ISERROR(VLOOKUP(C389,#REF!,25,0)),"A",VLOOKUP(C389,#REF!,25,0))+D389)</f>
        <v>#VALUE!</v>
      </c>
      <c r="F389" s="44" t="e">
        <f>LARGE(E386:E400,A389)</f>
        <v>#VALUE!</v>
      </c>
      <c r="G389" s="44">
        <f>IF(ISERROR(VLOOKUP($C389,#REF!,2,0)),0,VLOOKUP($C389,#REF!,2,0))</f>
        <v>0</v>
      </c>
      <c r="H389" s="44">
        <f>IF(ISERROR(VLOOKUP(F389,E386:G400,3,0)),0,VLOOKUP(F389,E386:G400,3,0))</f>
        <v>0</v>
      </c>
      <c r="K389" s="44">
        <v>4</v>
      </c>
      <c r="L389" s="89">
        <f>IF(ISERROR(VLOOKUP(H389,#REF!,5,0)&amp;" "&amp;VLOOKUP(H389,#REF!,6,0)),,VLOOKUP(H389,#REF!,5,0)&amp;" "&amp;VLOOKUP(H389,#REF!,6,0))</f>
        <v>0</v>
      </c>
      <c r="M389" s="90">
        <f>IF(ISERROR(VLOOKUP(H389,#REF!,2,0)),,VLOOKUP(H389,#REF!,2,0))</f>
        <v>0</v>
      </c>
      <c r="N389" s="90">
        <f>IF(ISERROR(VLOOKUP(H389,#REF!,1,0)),,VLOOKUP(H389,#REF!,1,0))</f>
        <v>0</v>
      </c>
      <c r="O389" s="90" t="str">
        <f t="shared" si="195"/>
        <v>8A</v>
      </c>
      <c r="P389" s="89" t="s">
        <v>152</v>
      </c>
      <c r="Q389" s="90">
        <f>IF(ISERROR(VLOOKUP(H389,#REF!,10,0)),,VLOOKUP(H389,#REF!,10,0))</f>
        <v>0</v>
      </c>
      <c r="R389" s="90">
        <f>IF(ISERROR(VLOOKUP($H389,#REF!,12,0)),,VLOOKUP($H389,#REF!,12,0))</f>
        <v>0</v>
      </c>
      <c r="S389" s="90">
        <f>IF(ISERROR(VLOOKUP($H389,#REF!,14,0)),,VLOOKUP($H389,#REF!,14,0))</f>
        <v>0</v>
      </c>
      <c r="T389" s="90">
        <f>IF(ISERROR(VLOOKUP($H389,#REF!,16,0)),,VLOOKUP($H389,#REF!,16,0))</f>
        <v>0</v>
      </c>
      <c r="U389" s="90">
        <f>IF(ISERROR(VLOOKUP($H389,#REF!,18,0)),,VLOOKUP($H389,#REF!,18,0))</f>
        <v>0</v>
      </c>
      <c r="V389" s="90">
        <f>IF(ISERROR(VLOOKUP($H389,#REF!,20,0)),,VLOOKUP($H389,#REF!,20,0))</f>
        <v>0</v>
      </c>
      <c r="W389" s="197">
        <f t="shared" si="191"/>
        <v>0</v>
      </c>
      <c r="X389" t="e">
        <f t="shared" si="196"/>
        <v>#VALUE!</v>
      </c>
    </row>
    <row r="390" spans="1:24" x14ac:dyDescent="0.3">
      <c r="A390">
        <v>5</v>
      </c>
      <c r="B390" t="str">
        <f t="shared" si="197"/>
        <v>8A</v>
      </c>
      <c r="C390" t="str">
        <f t="shared" si="194"/>
        <v>8A5</v>
      </c>
      <c r="D390" s="1"/>
      <c r="E390" s="72" t="e">
        <f>IF(IF(ISERROR(VLOOKUP(C390,#REF!,25,0)),"A",VLOOKUP(C390,#REF!,25,0))=0,"A",IF(ISERROR(VLOOKUP(C390,#REF!,25,0)),"A",VLOOKUP(C390,#REF!,25,0))+D390)</f>
        <v>#VALUE!</v>
      </c>
      <c r="F390" s="44" t="e">
        <f>LARGE(E386:E400,A390)</f>
        <v>#VALUE!</v>
      </c>
      <c r="G390" s="44">
        <f>IF(ISERROR(VLOOKUP($C390,#REF!,2,0)),0,VLOOKUP($C390,#REF!,2,0))</f>
        <v>0</v>
      </c>
      <c r="H390" s="44">
        <f>IF(ISERROR(VLOOKUP(F390,E386:G400,3,0)),0,VLOOKUP(F390,E386:G400,3,0))</f>
        <v>0</v>
      </c>
      <c r="K390" s="44">
        <v>5</v>
      </c>
      <c r="L390" s="89">
        <f>IF(ISERROR(VLOOKUP(H390,#REF!,5,0)&amp;" "&amp;VLOOKUP(H390,#REF!,6,0)),,VLOOKUP(H390,#REF!,5,0)&amp;" "&amp;VLOOKUP(H390,#REF!,6,0))</f>
        <v>0</v>
      </c>
      <c r="M390" s="90">
        <f>IF(ISERROR(VLOOKUP(H390,#REF!,2,0)),,VLOOKUP(H390,#REF!,2,0))</f>
        <v>0</v>
      </c>
      <c r="N390" s="90">
        <f>IF(ISERROR(VLOOKUP(H390,#REF!,1,0)),,VLOOKUP(H390,#REF!,1,0))</f>
        <v>0</v>
      </c>
      <c r="O390" s="90" t="str">
        <f t="shared" si="195"/>
        <v>8A</v>
      </c>
      <c r="P390" s="89" t="s">
        <v>152</v>
      </c>
      <c r="Q390" s="90">
        <f>IF(ISERROR(VLOOKUP(H390,#REF!,10,0)),,VLOOKUP(H390,#REF!,10,0))</f>
        <v>0</v>
      </c>
      <c r="R390" s="90">
        <f>IF(ISERROR(VLOOKUP($H390,#REF!,12,0)),,VLOOKUP($H390,#REF!,12,0))</f>
        <v>0</v>
      </c>
      <c r="S390" s="90">
        <f>IF(ISERROR(VLOOKUP($H390,#REF!,14,0)),,VLOOKUP($H390,#REF!,14,0))</f>
        <v>0</v>
      </c>
      <c r="T390" s="90">
        <f>IF(ISERROR(VLOOKUP($H390,#REF!,16,0)),,VLOOKUP($H390,#REF!,16,0))</f>
        <v>0</v>
      </c>
      <c r="U390" s="90">
        <f>IF(ISERROR(VLOOKUP($H390,#REF!,18,0)),,VLOOKUP($H390,#REF!,18,0))</f>
        <v>0</v>
      </c>
      <c r="V390" s="90">
        <f>IF(ISERROR(VLOOKUP($H390,#REF!,20,0)),,VLOOKUP($H390,#REF!,20,0))</f>
        <v>0</v>
      </c>
      <c r="W390" s="197">
        <f t="shared" si="191"/>
        <v>0</v>
      </c>
      <c r="X390" t="e">
        <f t="shared" si="196"/>
        <v>#VALUE!</v>
      </c>
    </row>
    <row r="391" spans="1:24" x14ac:dyDescent="0.3">
      <c r="A391">
        <v>6</v>
      </c>
      <c r="B391" t="str">
        <f t="shared" si="197"/>
        <v>8A</v>
      </c>
      <c r="C391" t="str">
        <f t="shared" si="194"/>
        <v>8A6</v>
      </c>
      <c r="D391" s="1"/>
      <c r="E391" s="72" t="str">
        <f>IF(IF(ISERROR(VLOOKUP(C391,#REF!,25,0)),"A",VLOOKUP(C391,#REF!,25,0))=0,"A",IF(ISERROR(VLOOKUP(C391,#REF!,25,0)),"A",VLOOKUP(C391,#REF!,25,0)))</f>
        <v>A</v>
      </c>
      <c r="F391" s="44" t="e">
        <f>LARGE(E386:E400,A391)</f>
        <v>#VALUE!</v>
      </c>
      <c r="G391" s="44">
        <f>IF(ISERROR(VLOOKUP($C391,#REF!,2,0)),0,VLOOKUP($C391,#REF!,2,0))</f>
        <v>0</v>
      </c>
      <c r="H391" s="44">
        <f>IF(ISERROR(VLOOKUP(F391,E386:G400,3,0)),0,VLOOKUP(F391,E386:G400,3,0))</f>
        <v>0</v>
      </c>
      <c r="K391" s="44">
        <v>6</v>
      </c>
      <c r="L391" s="89">
        <f>IF(ISERROR(VLOOKUP(H391,#REF!,5,0)&amp;" "&amp;VLOOKUP(H391,#REF!,6,0)),,VLOOKUP(H391,#REF!,5,0)&amp;" "&amp;VLOOKUP(H391,#REF!,6,0))</f>
        <v>0</v>
      </c>
      <c r="M391" s="90">
        <f>IF(ISERROR(VLOOKUP(H391,#REF!,2,0)),,VLOOKUP(H391,#REF!,2,0))</f>
        <v>0</v>
      </c>
      <c r="N391" s="90">
        <f>IF(ISERROR(VLOOKUP(H391,#REF!,1,0)),,VLOOKUP(H391,#REF!,1,0))</f>
        <v>0</v>
      </c>
      <c r="O391" s="90" t="str">
        <f t="shared" si="195"/>
        <v>8A</v>
      </c>
      <c r="P391" s="89" t="s">
        <v>152</v>
      </c>
      <c r="Q391" s="90">
        <f>IF(ISERROR(VLOOKUP(H391,#REF!,10,0)),,VLOOKUP(H391,#REF!,10,0))</f>
        <v>0</v>
      </c>
      <c r="R391" s="90">
        <f>IF(ISERROR(VLOOKUP($H391,#REF!,12,0)),,VLOOKUP($H391,#REF!,12,0))</f>
        <v>0</v>
      </c>
      <c r="S391" s="90">
        <f>IF(ISERROR(VLOOKUP($H391,#REF!,14,0)),,VLOOKUP($H391,#REF!,14,0))</f>
        <v>0</v>
      </c>
      <c r="T391" s="90">
        <f>IF(ISERROR(VLOOKUP($H391,#REF!,16,0)),,VLOOKUP($H391,#REF!,16,0))</f>
        <v>0</v>
      </c>
      <c r="U391" s="90">
        <f>IF(ISERROR(VLOOKUP($H391,#REF!,18,0)),,VLOOKUP($H391,#REF!,18,0))</f>
        <v>0</v>
      </c>
      <c r="V391" s="90">
        <f>IF(ISERROR(VLOOKUP($H391,#REF!,20,0)),,VLOOKUP($H391,#REF!,20,0))</f>
        <v>0</v>
      </c>
      <c r="W391" s="197">
        <f t="shared" si="191"/>
        <v>0</v>
      </c>
      <c r="X391">
        <f t="shared" si="196"/>
        <v>0</v>
      </c>
    </row>
    <row r="392" spans="1:24" x14ac:dyDescent="0.3">
      <c r="A392">
        <v>7</v>
      </c>
      <c r="B392" t="str">
        <f t="shared" si="197"/>
        <v>8A</v>
      </c>
      <c r="C392" t="str">
        <f t="shared" si="194"/>
        <v>8A7</v>
      </c>
      <c r="D392" s="1"/>
      <c r="E392" s="72" t="str">
        <f>IF(IF(ISERROR(VLOOKUP(C392,#REF!,25,0)),"A",VLOOKUP(C392,#REF!,25,0))=0,"A",IF(ISERROR(VLOOKUP(C392,#REF!,25,0)),"A",VLOOKUP(C392,#REF!,25,0)))</f>
        <v>A</v>
      </c>
      <c r="F392" s="44" t="e">
        <f>LARGE(E386:E400,A392)</f>
        <v>#VALUE!</v>
      </c>
      <c r="G392" s="44">
        <f>IF(ISERROR(VLOOKUP($C392,#REF!,2,0)),0,VLOOKUP($C392,#REF!,2,0))</f>
        <v>0</v>
      </c>
      <c r="H392" s="44">
        <f>IF(ISERROR(VLOOKUP(F392,E386:G400,3,0)),0,VLOOKUP(F392,E386:G400,3,0))</f>
        <v>0</v>
      </c>
      <c r="K392" s="44">
        <v>7</v>
      </c>
      <c r="L392" s="89">
        <f>IF(ISERROR(VLOOKUP(H392,#REF!,5,0)&amp;" "&amp;VLOOKUP(H392,#REF!,6,0)),,VLOOKUP(H392,#REF!,5,0)&amp;" "&amp;VLOOKUP(H392,#REF!,6,0))</f>
        <v>0</v>
      </c>
      <c r="M392" s="90">
        <f>IF(ISERROR(VLOOKUP(H392,#REF!,2,0)),,VLOOKUP(H392,#REF!,2,0))</f>
        <v>0</v>
      </c>
      <c r="N392" s="90">
        <f>IF(ISERROR(VLOOKUP(H392,#REF!,1,0)),,VLOOKUP(H392,#REF!,1,0))</f>
        <v>0</v>
      </c>
      <c r="O392" s="90" t="str">
        <f t="shared" si="195"/>
        <v>8A</v>
      </c>
      <c r="P392" s="89" t="s">
        <v>152</v>
      </c>
      <c r="Q392" s="90">
        <f>IF(ISERROR(VLOOKUP(H392,#REF!,10,0)),,VLOOKUP(H392,#REF!,10,0))</f>
        <v>0</v>
      </c>
      <c r="R392" s="90">
        <f>IF(ISERROR(VLOOKUP($H392,#REF!,12,0)),,VLOOKUP($H392,#REF!,12,0))</f>
        <v>0</v>
      </c>
      <c r="S392" s="90">
        <f>IF(ISERROR(VLOOKUP($H392,#REF!,14,0)),,VLOOKUP($H392,#REF!,14,0))</f>
        <v>0</v>
      </c>
      <c r="T392" s="90">
        <f>IF(ISERROR(VLOOKUP($H392,#REF!,16,0)),,VLOOKUP($H392,#REF!,16,0))</f>
        <v>0</v>
      </c>
      <c r="U392" s="90">
        <f>IF(ISERROR(VLOOKUP($H392,#REF!,18,0)),,VLOOKUP($H392,#REF!,18,0))</f>
        <v>0</v>
      </c>
      <c r="V392" s="90">
        <f>IF(ISERROR(VLOOKUP($H392,#REF!,20,0)),,VLOOKUP($H392,#REF!,20,0))</f>
        <v>0</v>
      </c>
      <c r="W392" s="197">
        <f t="shared" si="191"/>
        <v>0</v>
      </c>
      <c r="X392">
        <f t="shared" si="196"/>
        <v>0</v>
      </c>
    </row>
    <row r="393" spans="1:24" x14ac:dyDescent="0.3">
      <c r="A393">
        <v>8</v>
      </c>
      <c r="B393" t="str">
        <f t="shared" si="197"/>
        <v>8A</v>
      </c>
      <c r="C393" t="str">
        <f t="shared" si="194"/>
        <v>8A8</v>
      </c>
      <c r="D393" s="1"/>
      <c r="E393" s="72" t="str">
        <f>IF(IF(ISERROR(VLOOKUP(C393,#REF!,25,0)),"A",VLOOKUP(C393,#REF!,25,0))=0,"A",IF(ISERROR(VLOOKUP(C393,#REF!,25,0)),"A",VLOOKUP(C393,#REF!,25,0)))</f>
        <v>A</v>
      </c>
      <c r="F393" s="44" t="e">
        <f>LARGE(E386:E400,A393)</f>
        <v>#VALUE!</v>
      </c>
      <c r="G393" s="44">
        <f>IF(ISERROR(VLOOKUP($C393,#REF!,2,0)),0,VLOOKUP($C393,#REF!,2,0))</f>
        <v>0</v>
      </c>
      <c r="H393" s="44">
        <f>IF(ISERROR(VLOOKUP(F393,E386:G400,3,0)),0,VLOOKUP(F393,E386:G400,3,0))</f>
        <v>0</v>
      </c>
      <c r="K393" s="44">
        <v>8</v>
      </c>
      <c r="L393" s="89">
        <f>IF(ISERROR(VLOOKUP(H393,#REF!,5,0)&amp;" "&amp;VLOOKUP(H393,#REF!,6,0)),,VLOOKUP(H393,#REF!,5,0)&amp;" "&amp;VLOOKUP(H393,#REF!,6,0))</f>
        <v>0</v>
      </c>
      <c r="M393" s="90">
        <f>IF(ISERROR(VLOOKUP(H393,#REF!,2,0)),,VLOOKUP(H393,#REF!,2,0))</f>
        <v>0</v>
      </c>
      <c r="N393" s="90">
        <f>IF(ISERROR(VLOOKUP(H393,#REF!,1,0)),,VLOOKUP(H393,#REF!,1,0))</f>
        <v>0</v>
      </c>
      <c r="O393" s="90" t="str">
        <f t="shared" si="195"/>
        <v>8A</v>
      </c>
      <c r="P393" s="89" t="s">
        <v>152</v>
      </c>
      <c r="Q393" s="90">
        <f>IF(ISERROR(VLOOKUP(H393,#REF!,10,0)),,VLOOKUP(H393,#REF!,10,0))</f>
        <v>0</v>
      </c>
      <c r="R393" s="90">
        <f>IF(ISERROR(VLOOKUP($H393,#REF!,12,0)),,VLOOKUP($H393,#REF!,12,0))</f>
        <v>0</v>
      </c>
      <c r="S393" s="90">
        <f>IF(ISERROR(VLOOKUP($H393,#REF!,14,0)),,VLOOKUP($H393,#REF!,14,0))</f>
        <v>0</v>
      </c>
      <c r="T393" s="90">
        <f>IF(ISERROR(VLOOKUP($H393,#REF!,16,0)),,VLOOKUP($H393,#REF!,16,0))</f>
        <v>0</v>
      </c>
      <c r="U393" s="90">
        <f>IF(ISERROR(VLOOKUP($H393,#REF!,18,0)),,VLOOKUP($H393,#REF!,18,0))</f>
        <v>0</v>
      </c>
      <c r="V393" s="90">
        <f>IF(ISERROR(VLOOKUP($H393,#REF!,20,0)),,VLOOKUP($H393,#REF!,20,0))</f>
        <v>0</v>
      </c>
      <c r="W393" s="197">
        <f t="shared" si="191"/>
        <v>0</v>
      </c>
      <c r="X393">
        <f t="shared" si="196"/>
        <v>0</v>
      </c>
    </row>
    <row r="394" spans="1:24" x14ac:dyDescent="0.3">
      <c r="A394">
        <v>9</v>
      </c>
      <c r="B394" t="str">
        <f t="shared" si="197"/>
        <v>8A</v>
      </c>
      <c r="C394" t="str">
        <f t="shared" si="194"/>
        <v>8A9</v>
      </c>
      <c r="D394" s="1"/>
      <c r="E394" s="72" t="str">
        <f>IF(IF(ISERROR(VLOOKUP(C394,#REF!,25,0)),"A",VLOOKUP(C394,#REF!,25,0))=0,"A",IF(ISERROR(VLOOKUP(C394,#REF!,25,0)),"A",VLOOKUP(C394,#REF!,25,0)))</f>
        <v>A</v>
      </c>
      <c r="F394" s="44" t="e">
        <f>LARGE(E386:E400,A394)</f>
        <v>#VALUE!</v>
      </c>
      <c r="G394" s="44">
        <f>IF(ISERROR(VLOOKUP($C394,#REF!,2,0)),0,VLOOKUP($C394,#REF!,2,0))</f>
        <v>0</v>
      </c>
      <c r="H394" s="44">
        <f>IF(ISERROR(VLOOKUP(F394,E386:G400,3,0)),0,VLOOKUP(F394,E386:G400,3,0))</f>
        <v>0</v>
      </c>
      <c r="K394" s="44">
        <v>9</v>
      </c>
      <c r="L394" s="89">
        <f>IF(ISERROR(VLOOKUP(H394,#REF!,5,0)&amp;" "&amp;VLOOKUP(H394,#REF!,6,0)),,VLOOKUP(H394,#REF!,5,0)&amp;" "&amp;VLOOKUP(H394,#REF!,6,0))</f>
        <v>0</v>
      </c>
      <c r="M394" s="90">
        <f>IF(ISERROR(VLOOKUP(H394,#REF!,2,0)),,VLOOKUP(H394,#REF!,2,0))</f>
        <v>0</v>
      </c>
      <c r="N394" s="90">
        <f>IF(ISERROR(VLOOKUP(H394,#REF!,1,0)),,VLOOKUP(H394,#REF!,1,0))</f>
        <v>0</v>
      </c>
      <c r="O394" s="90" t="str">
        <f t="shared" si="195"/>
        <v>8A</v>
      </c>
      <c r="P394" s="89" t="s">
        <v>152</v>
      </c>
      <c r="Q394" s="90">
        <f>IF(ISERROR(VLOOKUP(H394,#REF!,10,0)),,VLOOKUP(H394,#REF!,10,0))</f>
        <v>0</v>
      </c>
      <c r="R394" s="90">
        <f>IF(ISERROR(VLOOKUP($H394,#REF!,12,0)),,VLOOKUP($H394,#REF!,12,0))</f>
        <v>0</v>
      </c>
      <c r="S394" s="90">
        <f>IF(ISERROR(VLOOKUP($H394,#REF!,14,0)),,VLOOKUP($H394,#REF!,14,0))</f>
        <v>0</v>
      </c>
      <c r="T394" s="90">
        <f>IF(ISERROR(VLOOKUP($H394,#REF!,16,0)),,VLOOKUP($H394,#REF!,16,0))</f>
        <v>0</v>
      </c>
      <c r="U394" s="90">
        <f>IF(ISERROR(VLOOKUP($H394,#REF!,18,0)),,VLOOKUP($H394,#REF!,18,0))</f>
        <v>0</v>
      </c>
      <c r="V394" s="90">
        <f>IF(ISERROR(VLOOKUP($H394,#REF!,20,0)),,VLOOKUP($H394,#REF!,20,0))</f>
        <v>0</v>
      </c>
      <c r="W394" s="197">
        <f t="shared" si="191"/>
        <v>0</v>
      </c>
      <c r="X394">
        <f t="shared" si="196"/>
        <v>0</v>
      </c>
    </row>
    <row r="395" spans="1:24" x14ac:dyDescent="0.3">
      <c r="A395">
        <v>10</v>
      </c>
      <c r="B395" t="str">
        <f t="shared" si="197"/>
        <v>8A</v>
      </c>
      <c r="C395" t="str">
        <f t="shared" si="194"/>
        <v>8A10</v>
      </c>
      <c r="D395" s="1"/>
      <c r="E395" s="72" t="str">
        <f>IF(IF(ISERROR(VLOOKUP(C395,#REF!,25,0)),"A",VLOOKUP(C395,#REF!,25,0))=0,"A",IF(ISERROR(VLOOKUP(C395,#REF!,25,0)),"A",VLOOKUP(C395,#REF!,25,0)))</f>
        <v>A</v>
      </c>
      <c r="F395" s="44" t="e">
        <f>LARGE(E386:E400,A395)</f>
        <v>#VALUE!</v>
      </c>
      <c r="G395" s="44">
        <f>IF(ISERROR(VLOOKUP($C395,#REF!,2,0)),0,VLOOKUP($C395,#REF!,2,0))</f>
        <v>0</v>
      </c>
      <c r="H395" s="44">
        <f>IF(ISERROR(VLOOKUP(F395,E386:G400,3,0)),0,VLOOKUP(F395,E386:G400,3,0))</f>
        <v>0</v>
      </c>
      <c r="K395" s="44">
        <v>10</v>
      </c>
      <c r="L395" s="89">
        <f>IF(ISERROR(VLOOKUP(H395,#REF!,5,0)&amp;" "&amp;VLOOKUP(H395,#REF!,6,0)),,VLOOKUP(H395,#REF!,5,0)&amp;" "&amp;VLOOKUP(H395,#REF!,6,0))</f>
        <v>0</v>
      </c>
      <c r="M395" s="90">
        <f>IF(ISERROR(VLOOKUP(H395,#REF!,2,0)),,VLOOKUP(H395,#REF!,2,0))</f>
        <v>0</v>
      </c>
      <c r="N395" s="90">
        <f>IF(ISERROR(VLOOKUP(H395,#REF!,1,0)),,VLOOKUP(H395,#REF!,1,0))</f>
        <v>0</v>
      </c>
      <c r="O395" s="90" t="str">
        <f t="shared" si="195"/>
        <v>8A</v>
      </c>
      <c r="P395" s="89" t="s">
        <v>152</v>
      </c>
      <c r="Q395" s="90">
        <f>IF(ISERROR(VLOOKUP(H395,#REF!,10,0)),,VLOOKUP(H395,#REF!,10,0))</f>
        <v>0</v>
      </c>
      <c r="R395" s="90">
        <f>IF(ISERROR(VLOOKUP($H395,#REF!,12,0)),,VLOOKUP($H395,#REF!,12,0))</f>
        <v>0</v>
      </c>
      <c r="S395" s="90">
        <f>IF(ISERROR(VLOOKUP($H395,#REF!,14,0)),,VLOOKUP($H395,#REF!,14,0))</f>
        <v>0</v>
      </c>
      <c r="T395" s="90">
        <f>IF(ISERROR(VLOOKUP($H395,#REF!,16,0)),,VLOOKUP($H395,#REF!,16,0))</f>
        <v>0</v>
      </c>
      <c r="U395" s="90">
        <f>IF(ISERROR(VLOOKUP($H395,#REF!,18,0)),,VLOOKUP($H395,#REF!,18,0))</f>
        <v>0</v>
      </c>
      <c r="V395" s="90">
        <f>IF(ISERROR(VLOOKUP($H395,#REF!,20,0)),,VLOOKUP($H395,#REF!,20,0))</f>
        <v>0</v>
      </c>
      <c r="W395" s="197">
        <f t="shared" si="191"/>
        <v>0</v>
      </c>
      <c r="X395">
        <f t="shared" si="196"/>
        <v>0</v>
      </c>
    </row>
    <row r="396" spans="1:24" x14ac:dyDescent="0.3">
      <c r="A396">
        <v>11</v>
      </c>
      <c r="B396" t="str">
        <f t="shared" si="197"/>
        <v>8A</v>
      </c>
      <c r="C396" t="str">
        <f t="shared" si="194"/>
        <v>8A11</v>
      </c>
      <c r="D396" s="1"/>
      <c r="E396" s="72" t="str">
        <f>IF(IF(ISERROR(VLOOKUP(C396,#REF!,25,0)),"A",VLOOKUP(C396,#REF!,25,0))=0,"A",IF(ISERROR(VLOOKUP(C396,#REF!,25,0)),"A",VLOOKUP(C396,#REF!,25,0)))</f>
        <v>A</v>
      </c>
      <c r="F396" s="44" t="e">
        <f>LARGE(E386:E400,A396)</f>
        <v>#VALUE!</v>
      </c>
      <c r="G396" s="44">
        <f>IF(ISERROR(VLOOKUP($C396,#REF!,2,0)),0,VLOOKUP($C396,#REF!,2,0))</f>
        <v>0</v>
      </c>
      <c r="H396" s="44">
        <f>IF(ISERROR(VLOOKUP(F396,E386:G400,3,0)),0,VLOOKUP(F396,E386:G400,3,0))</f>
        <v>0</v>
      </c>
      <c r="K396" s="44">
        <v>11</v>
      </c>
      <c r="L396" s="89">
        <f>IF(ISERROR(VLOOKUP(H396,#REF!,5,0)&amp;" "&amp;VLOOKUP(H396,#REF!,6,0)),,VLOOKUP(H396,#REF!,5,0)&amp;" "&amp;VLOOKUP(H396,#REF!,6,0))</f>
        <v>0</v>
      </c>
      <c r="M396" s="90">
        <f>IF(ISERROR(VLOOKUP(H396,#REF!,2,0)),,VLOOKUP(H396,#REF!,2,0))</f>
        <v>0</v>
      </c>
      <c r="N396" s="90">
        <f>IF(ISERROR(VLOOKUP(H396,#REF!,1,0)),,VLOOKUP(H396,#REF!,1,0))</f>
        <v>0</v>
      </c>
      <c r="O396" s="90" t="str">
        <f t="shared" si="195"/>
        <v>8A</v>
      </c>
      <c r="P396" s="89" t="s">
        <v>152</v>
      </c>
      <c r="Q396" s="90">
        <f>IF(ISERROR(VLOOKUP(H396,#REF!,10,0)),,VLOOKUP(H396,#REF!,10,0))</f>
        <v>0</v>
      </c>
      <c r="R396" s="90">
        <f>IF(ISERROR(VLOOKUP($H396,#REF!,12,0)),,VLOOKUP($H396,#REF!,12,0))</f>
        <v>0</v>
      </c>
      <c r="S396" s="90">
        <f>IF(ISERROR(VLOOKUP($H396,#REF!,14,0)),,VLOOKUP($H396,#REF!,14,0))</f>
        <v>0</v>
      </c>
      <c r="T396" s="90">
        <f>IF(ISERROR(VLOOKUP($H396,#REF!,16,0)),,VLOOKUP($H396,#REF!,16,0))</f>
        <v>0</v>
      </c>
      <c r="U396" s="90">
        <f>IF(ISERROR(VLOOKUP($H396,#REF!,18,0)),,VLOOKUP($H396,#REF!,18,0))</f>
        <v>0</v>
      </c>
      <c r="V396" s="90">
        <f>IF(ISERROR(VLOOKUP($H396,#REF!,20,0)),,VLOOKUP($H396,#REF!,20,0))</f>
        <v>0</v>
      </c>
      <c r="W396" s="197">
        <f t="shared" si="191"/>
        <v>0</v>
      </c>
      <c r="X396">
        <f t="shared" si="196"/>
        <v>0</v>
      </c>
    </row>
    <row r="397" spans="1:24" x14ac:dyDescent="0.3">
      <c r="A397">
        <v>12</v>
      </c>
      <c r="B397" t="str">
        <f t="shared" si="197"/>
        <v>8A</v>
      </c>
      <c r="C397" t="str">
        <f t="shared" si="194"/>
        <v>8A12</v>
      </c>
      <c r="D397" s="1"/>
      <c r="E397" s="72" t="str">
        <f>IF(IF(ISERROR(VLOOKUP(C397,#REF!,25,0)),"A",VLOOKUP(C397,#REF!,25,0))=0,"A",IF(ISERROR(VLOOKUP(C397,#REF!,25,0)),"A",VLOOKUP(C397,#REF!,25,0)))</f>
        <v>A</v>
      </c>
      <c r="F397" s="44" t="e">
        <f>LARGE(E386:E400,A397)</f>
        <v>#VALUE!</v>
      </c>
      <c r="G397" s="44">
        <f>IF(ISERROR(VLOOKUP($C397,#REF!,2,0)),0,VLOOKUP($C397,#REF!,2,0))</f>
        <v>0</v>
      </c>
      <c r="H397" s="44">
        <f>IF(ISERROR(VLOOKUP(F397,E386:G400,3,0)),0,VLOOKUP(F397,E386:G400,3,0))</f>
        <v>0</v>
      </c>
      <c r="K397" s="44">
        <v>12</v>
      </c>
      <c r="L397" s="89">
        <f>IF(ISERROR(VLOOKUP(H397,#REF!,5,0)&amp;" "&amp;VLOOKUP(H397,#REF!,6,0)),,VLOOKUP(H397,#REF!,5,0)&amp;" "&amp;VLOOKUP(H397,#REF!,6,0))</f>
        <v>0</v>
      </c>
      <c r="M397" s="90">
        <f>IF(ISERROR(VLOOKUP(H397,#REF!,2,0)),,VLOOKUP(H397,#REF!,2,0))</f>
        <v>0</v>
      </c>
      <c r="N397" s="90">
        <f>IF(ISERROR(VLOOKUP(H397,#REF!,1,0)),,VLOOKUP(H397,#REF!,1,0))</f>
        <v>0</v>
      </c>
      <c r="O397" s="90" t="str">
        <f t="shared" si="195"/>
        <v>8A</v>
      </c>
      <c r="P397" s="89" t="s">
        <v>152</v>
      </c>
      <c r="Q397" s="90">
        <f>IF(ISERROR(VLOOKUP(H397,#REF!,10,0)),,VLOOKUP(H397,#REF!,10,0))</f>
        <v>0</v>
      </c>
      <c r="R397" s="90">
        <f>IF(ISERROR(VLOOKUP($H397,#REF!,12,0)),,VLOOKUP($H397,#REF!,12,0))</f>
        <v>0</v>
      </c>
      <c r="S397" s="90">
        <f>IF(ISERROR(VLOOKUP($H397,#REF!,14,0)),,VLOOKUP($H397,#REF!,14,0))</f>
        <v>0</v>
      </c>
      <c r="T397" s="90">
        <f>IF(ISERROR(VLOOKUP($H397,#REF!,16,0)),,VLOOKUP($H397,#REF!,16,0))</f>
        <v>0</v>
      </c>
      <c r="U397" s="90">
        <f>IF(ISERROR(VLOOKUP($H397,#REF!,18,0)),,VLOOKUP($H397,#REF!,18,0))</f>
        <v>0</v>
      </c>
      <c r="V397" s="90">
        <f>IF(ISERROR(VLOOKUP($H397,#REF!,20,0)),,VLOOKUP($H397,#REF!,20,0))</f>
        <v>0</v>
      </c>
      <c r="W397" s="197">
        <f t="shared" si="191"/>
        <v>0</v>
      </c>
      <c r="X397">
        <f t="shared" si="196"/>
        <v>0</v>
      </c>
    </row>
    <row r="398" spans="1:24" x14ac:dyDescent="0.3">
      <c r="A398">
        <v>13</v>
      </c>
      <c r="B398" t="str">
        <f t="shared" si="197"/>
        <v>8A</v>
      </c>
      <c r="C398" t="str">
        <f t="shared" si="194"/>
        <v>8A13</v>
      </c>
      <c r="D398" s="1"/>
      <c r="E398" s="72" t="str">
        <f>IF(IF(ISERROR(VLOOKUP(C398,#REF!,25,0)),"A",VLOOKUP(C398,#REF!,25,0))=0,"A",IF(ISERROR(VLOOKUP(C398,#REF!,25,0)),"A",VLOOKUP(C398,#REF!,25,0)))</f>
        <v>A</v>
      </c>
      <c r="F398" s="44" t="e">
        <f>LARGE(E386:E400,A398)</f>
        <v>#VALUE!</v>
      </c>
      <c r="G398" s="44">
        <f>IF(ISERROR(VLOOKUP($C398,#REF!,2,0)),0,VLOOKUP($C398,#REF!,2,0))</f>
        <v>0</v>
      </c>
      <c r="H398" s="44">
        <f>IF(ISERROR(VLOOKUP(F398,E386:G400,3,0)),0,VLOOKUP(F398,E386:G400,3,0))</f>
        <v>0</v>
      </c>
      <c r="K398" s="44">
        <v>13</v>
      </c>
      <c r="L398" s="89">
        <f>IF(ISERROR(VLOOKUP(H398,#REF!,5,0)&amp;" "&amp;VLOOKUP(H398,#REF!,6,0)),,VLOOKUP(H398,#REF!,5,0)&amp;" "&amp;VLOOKUP(H398,#REF!,6,0))</f>
        <v>0</v>
      </c>
      <c r="M398" s="90">
        <f>IF(ISERROR(VLOOKUP(H398,#REF!,2,0)),,VLOOKUP(H398,#REF!,2,0))</f>
        <v>0</v>
      </c>
      <c r="N398" s="90">
        <f>IF(ISERROR(VLOOKUP(H398,#REF!,1,0)),,VLOOKUP(H398,#REF!,1,0))</f>
        <v>0</v>
      </c>
      <c r="O398" s="90" t="str">
        <f t="shared" si="195"/>
        <v>8A</v>
      </c>
      <c r="P398" s="89" t="s">
        <v>152</v>
      </c>
      <c r="Q398" s="90">
        <f>IF(ISERROR(VLOOKUP(H398,#REF!,10,0)),,VLOOKUP(H398,#REF!,10,0))</f>
        <v>0</v>
      </c>
      <c r="R398" s="90">
        <f>IF(ISERROR(VLOOKUP($H398,#REF!,12,0)),,VLOOKUP($H398,#REF!,12,0))</f>
        <v>0</v>
      </c>
      <c r="S398" s="90">
        <f>IF(ISERROR(VLOOKUP($H398,#REF!,14,0)),,VLOOKUP($H398,#REF!,14,0))</f>
        <v>0</v>
      </c>
      <c r="T398" s="90">
        <f>IF(ISERROR(VLOOKUP($H398,#REF!,16,0)),,VLOOKUP($H398,#REF!,16,0))</f>
        <v>0</v>
      </c>
      <c r="U398" s="90">
        <f>IF(ISERROR(VLOOKUP($H398,#REF!,18,0)),,VLOOKUP($H398,#REF!,18,0))</f>
        <v>0</v>
      </c>
      <c r="V398" s="90">
        <f>IF(ISERROR(VLOOKUP($H398,#REF!,20,0)),,VLOOKUP($H398,#REF!,20,0))</f>
        <v>0</v>
      </c>
      <c r="W398" s="197">
        <f t="shared" si="191"/>
        <v>0</v>
      </c>
      <c r="X398">
        <f t="shared" si="196"/>
        <v>0</v>
      </c>
    </row>
    <row r="399" spans="1:24" x14ac:dyDescent="0.3">
      <c r="A399">
        <v>14</v>
      </c>
      <c r="B399" t="str">
        <f t="shared" si="197"/>
        <v>8A</v>
      </c>
      <c r="C399" t="str">
        <f t="shared" si="194"/>
        <v>8A14</v>
      </c>
      <c r="D399" s="1"/>
      <c r="E399" s="72" t="str">
        <f>IF(IF(ISERROR(VLOOKUP(C399,#REF!,25,0)),"A",VLOOKUP(C399,#REF!,25,0))=0,"A",IF(ISERROR(VLOOKUP(C399,#REF!,25,0)),"A",VLOOKUP(C399,#REF!,25,0)))</f>
        <v>A</v>
      </c>
      <c r="F399" s="44" t="e">
        <f>LARGE(E386:E400,A399)</f>
        <v>#VALUE!</v>
      </c>
      <c r="G399" s="44">
        <f>IF(ISERROR(VLOOKUP($C399,#REF!,2,0)),0,VLOOKUP($C399,#REF!,2,0))</f>
        <v>0</v>
      </c>
      <c r="H399" s="44">
        <f>IF(ISERROR(VLOOKUP(F399,E386:G400,3,0)),0,VLOOKUP(F399,E386:G400,3,0))</f>
        <v>0</v>
      </c>
      <c r="K399" s="44">
        <v>14</v>
      </c>
      <c r="L399" s="89">
        <f>IF(ISERROR(VLOOKUP(H399,#REF!,5,0)&amp;" "&amp;VLOOKUP(H399,#REF!,6,0)),,VLOOKUP(H399,#REF!,5,0)&amp;" "&amp;VLOOKUP(H399,#REF!,6,0))</f>
        <v>0</v>
      </c>
      <c r="M399" s="90">
        <f>IF(ISERROR(VLOOKUP(H399,#REF!,2,0)),,VLOOKUP(H399,#REF!,2,0))</f>
        <v>0</v>
      </c>
      <c r="N399" s="90">
        <f>IF(ISERROR(VLOOKUP(H399,#REF!,1,0)),,VLOOKUP(H399,#REF!,1,0))</f>
        <v>0</v>
      </c>
      <c r="O399" s="90" t="str">
        <f t="shared" si="195"/>
        <v>8A</v>
      </c>
      <c r="P399" s="89" t="s">
        <v>152</v>
      </c>
      <c r="Q399" s="90">
        <f>IF(ISERROR(VLOOKUP(H399,#REF!,10,0)),,VLOOKUP(H399,#REF!,10,0))</f>
        <v>0</v>
      </c>
      <c r="R399" s="90">
        <f>IF(ISERROR(VLOOKUP($H399,#REF!,12,0)),,VLOOKUP($H399,#REF!,12,0))</f>
        <v>0</v>
      </c>
      <c r="S399" s="90">
        <f>IF(ISERROR(VLOOKUP($H399,#REF!,14,0)),,VLOOKUP($H399,#REF!,14,0))</f>
        <v>0</v>
      </c>
      <c r="T399" s="90">
        <f>IF(ISERROR(VLOOKUP($H399,#REF!,16,0)),,VLOOKUP($H399,#REF!,16,0))</f>
        <v>0</v>
      </c>
      <c r="U399" s="90">
        <f>IF(ISERROR(VLOOKUP($H399,#REF!,18,0)),,VLOOKUP($H399,#REF!,18,0))</f>
        <v>0</v>
      </c>
      <c r="V399" s="90">
        <f>IF(ISERROR(VLOOKUP($H399,#REF!,20,0)),,VLOOKUP($H399,#REF!,20,0))</f>
        <v>0</v>
      </c>
      <c r="W399" s="197">
        <f t="shared" si="191"/>
        <v>0</v>
      </c>
      <c r="X399">
        <f t="shared" si="196"/>
        <v>0</v>
      </c>
    </row>
    <row r="400" spans="1:24" ht="15" thickBot="1" x14ac:dyDescent="0.35">
      <c r="A400">
        <v>15</v>
      </c>
      <c r="B400" t="str">
        <f t="shared" si="197"/>
        <v>8A</v>
      </c>
      <c r="C400" t="str">
        <f t="shared" si="194"/>
        <v>8A15</v>
      </c>
      <c r="D400" s="1"/>
      <c r="E400" s="72" t="str">
        <f>IF(IF(ISERROR(VLOOKUP(C400,#REF!,25,0)),"A",VLOOKUP(C400,#REF!,25,0))=0,"A",IF(ISERROR(VLOOKUP(C400,#REF!,25,0)),"A",VLOOKUP(C400,#REF!,25,0)))</f>
        <v>A</v>
      </c>
      <c r="F400" s="44" t="e">
        <f>LARGE(E386:E400,A400)</f>
        <v>#VALUE!</v>
      </c>
      <c r="G400" s="44">
        <f>IF(ISERROR(VLOOKUP($C400,#REF!,2,0)),0,VLOOKUP($C400,#REF!,2,0))</f>
        <v>0</v>
      </c>
      <c r="H400" s="44">
        <f>IF(ISERROR(VLOOKUP(F400,E400:G414,3,0)),0,VLOOKUP(F400,E400:G414,3,0))</f>
        <v>0</v>
      </c>
      <c r="K400" s="44">
        <v>15</v>
      </c>
      <c r="L400" s="89">
        <f>IF(ISERROR(VLOOKUP(H400,#REF!,5,0)&amp;" "&amp;VLOOKUP(H400,#REF!,6,0)),,VLOOKUP(H400,#REF!,5,0)&amp;" "&amp;VLOOKUP(H400,#REF!,6,0))</f>
        <v>0</v>
      </c>
      <c r="M400" s="90">
        <f>IF(ISERROR(VLOOKUP(H400,#REF!,2,0)),,VLOOKUP(H400,#REF!,2,0))</f>
        <v>0</v>
      </c>
      <c r="N400" s="90">
        <f>IF(ISERROR(VLOOKUP(H400,#REF!,1,0)),,VLOOKUP(H400,#REF!,1,0))</f>
        <v>0</v>
      </c>
      <c r="O400" s="90" t="str">
        <f t="shared" si="195"/>
        <v>8A</v>
      </c>
      <c r="P400" s="89" t="s">
        <v>152</v>
      </c>
      <c r="Q400" s="90">
        <f>IF(ISERROR(VLOOKUP(H400,#REF!,10,0)),,VLOOKUP(H400,#REF!,10,0))</f>
        <v>0</v>
      </c>
      <c r="R400" s="90">
        <f>IF(ISERROR(VLOOKUP($H400,#REF!,12,0)),,VLOOKUP($H400,#REF!,12,0))</f>
        <v>0</v>
      </c>
      <c r="S400" s="90">
        <f>IF(ISERROR(VLOOKUP($H400,#REF!,14,0)),,VLOOKUP($H400,#REF!,14,0))</f>
        <v>0</v>
      </c>
      <c r="T400" s="90">
        <f>IF(ISERROR(VLOOKUP($H400,#REF!,16,0)),,VLOOKUP($H400,#REF!,16,0))</f>
        <v>0</v>
      </c>
      <c r="U400" s="90">
        <f>IF(ISERROR(VLOOKUP($H400,#REF!,18,0)),,VLOOKUP($H400,#REF!,18,0))</f>
        <v>0</v>
      </c>
      <c r="V400" s="90">
        <f>IF(ISERROR(VLOOKUP($H400,#REF!,20,0)),,VLOOKUP($H400,#REF!,20,0))</f>
        <v>0</v>
      </c>
      <c r="W400" s="197">
        <f t="shared" si="191"/>
        <v>0</v>
      </c>
      <c r="X400">
        <f t="shared" si="196"/>
        <v>0</v>
      </c>
    </row>
    <row r="401" spans="1:24" ht="29.4" thickBot="1" x14ac:dyDescent="0.35">
      <c r="E401" s="102" t="s">
        <v>126</v>
      </c>
      <c r="F401" s="137" t="s">
        <v>167</v>
      </c>
      <c r="G401" s="102" t="s">
        <v>33</v>
      </c>
      <c r="H401" s="137" t="s">
        <v>166</v>
      </c>
      <c r="K401" s="50" t="s">
        <v>137</v>
      </c>
      <c r="L401" s="51" t="s">
        <v>138</v>
      </c>
      <c r="M401" s="52" t="s">
        <v>139</v>
      </c>
      <c r="N401" s="52" t="s">
        <v>140</v>
      </c>
      <c r="O401" s="52" t="s">
        <v>35</v>
      </c>
      <c r="P401" s="53" t="s">
        <v>141</v>
      </c>
      <c r="Q401" s="55">
        <v>1</v>
      </c>
      <c r="R401" s="55">
        <v>2</v>
      </c>
      <c r="S401" s="55">
        <v>3</v>
      </c>
      <c r="T401" s="55">
        <v>4</v>
      </c>
      <c r="U401" s="55">
        <v>5</v>
      </c>
      <c r="V401" s="93">
        <v>6</v>
      </c>
      <c r="W401" s="197"/>
    </row>
    <row r="402" spans="1:24" x14ac:dyDescent="0.3">
      <c r="A402">
        <v>1</v>
      </c>
      <c r="B402" t="s">
        <v>131</v>
      </c>
      <c r="C402" t="str">
        <f t="shared" ref="C402:C416" si="198">B402&amp;A402</f>
        <v>8B1</v>
      </c>
      <c r="E402" s="72" t="str">
        <f>IF(IF(ISERROR(VLOOKUP(C402,#REF!,25,0)),"A",VLOOKUP(C402,#REF!,25,0))=0,"A",IF(ISERROR(VLOOKUP(C402,#REF!,25,0)),"A",VLOOKUP(C402,#REF!,25,0)))</f>
        <v>A</v>
      </c>
      <c r="F402" s="44" t="e">
        <f>LARGE(E402:E416,A402)</f>
        <v>#NUM!</v>
      </c>
      <c r="G402" s="44">
        <f>IF(ISERROR(VLOOKUP($C402,#REF!,2,0)),0,VLOOKUP($C402,#REF!,2,0))</f>
        <v>0</v>
      </c>
      <c r="H402" s="44">
        <f>IF(ISERROR(VLOOKUP(F402,E402:G416,3,0)),0,VLOOKUP(F402,E402:G416,3,0))</f>
        <v>0</v>
      </c>
      <c r="K402" s="44">
        <v>1</v>
      </c>
      <c r="L402" s="89">
        <f>IF(ISERROR(VLOOKUP(H402,#REF!,5,0)&amp;" "&amp;VLOOKUP(H402,#REF!,6,0)),,VLOOKUP(H402,#REF!,5,0)&amp;" "&amp;VLOOKUP(H402,#REF!,6,0))</f>
        <v>0</v>
      </c>
      <c r="M402" s="90">
        <f>IF(ISERROR(VLOOKUP(H402,#REF!,2,0)),,VLOOKUP(H402,#REF!,2,0))</f>
        <v>0</v>
      </c>
      <c r="N402" s="90">
        <f>IF(ISERROR(VLOOKUP(H402,#REF!,1,0)),,VLOOKUP(H402,#REF!,1,0))</f>
        <v>0</v>
      </c>
      <c r="O402" s="90" t="str">
        <f t="shared" ref="O402:O416" si="199">B402</f>
        <v>8B</v>
      </c>
      <c r="P402" s="89" t="s">
        <v>152</v>
      </c>
      <c r="Q402" s="90">
        <f>IF(ISERROR(VLOOKUP(H402,#REF!,10,0)),,VLOOKUP(H402,#REF!,10,0))</f>
        <v>0</v>
      </c>
      <c r="R402" s="90">
        <f>IF(ISERROR(VLOOKUP($H402,#REF!,12,0)),,VLOOKUP($H402,#REF!,12,0))</f>
        <v>0</v>
      </c>
      <c r="S402" s="90">
        <f>IF(ISERROR(VLOOKUP($H402,#REF!,14,0)),,VLOOKUP($H402,#REF!,14,0))</f>
        <v>0</v>
      </c>
      <c r="T402" s="90">
        <f>IF(ISERROR(VLOOKUP($H402,#REF!,16,0)),,VLOOKUP($H402,#REF!,16,0))</f>
        <v>0</v>
      </c>
      <c r="U402" s="90">
        <f>IF(ISERROR(VLOOKUP($H402,#REF!,18,0)),,VLOOKUP($H402,#REF!,18,0))</f>
        <v>0</v>
      </c>
      <c r="V402" s="90">
        <f>IF(ISERROR(VLOOKUP($H402,#REF!,20,0)),,VLOOKUP($H402,#REF!,20,0))</f>
        <v>0</v>
      </c>
      <c r="W402" s="197">
        <f t="shared" ref="W402:W416" si="200">SUBTOTAL(9,Q402:V402)</f>
        <v>0</v>
      </c>
      <c r="X402">
        <f t="shared" ref="X402:X416" si="201">IF(E402="A",0,COUNTIF($E$402:$E$416,E402))</f>
        <v>0</v>
      </c>
    </row>
    <row r="403" spans="1:24" x14ac:dyDescent="0.3">
      <c r="A403">
        <v>2</v>
      </c>
      <c r="B403" t="str">
        <f>B402</f>
        <v>8B</v>
      </c>
      <c r="C403" t="str">
        <f t="shared" si="198"/>
        <v>8B2</v>
      </c>
      <c r="E403" s="72" t="str">
        <f>IF(IF(ISERROR(VLOOKUP(C403,#REF!,25,0)),"A",VLOOKUP(C403,#REF!,25,0))=0,"A",IF(ISERROR(VLOOKUP(C403,#REF!,25,0)),"A",VLOOKUP(C403,#REF!,25,0)))</f>
        <v>A</v>
      </c>
      <c r="F403" s="44" t="e">
        <f>LARGE(E402:E416,A403)</f>
        <v>#NUM!</v>
      </c>
      <c r="G403" s="44">
        <f>IF(ISERROR(VLOOKUP($C403,#REF!,2,0)),0,VLOOKUP($C403,#REF!,2,0))</f>
        <v>0</v>
      </c>
      <c r="H403" s="44">
        <f>IF(ISERROR(VLOOKUP(F403,E402:G416,3,0)),0,VLOOKUP(F403,E402:G416,3,0))</f>
        <v>0</v>
      </c>
      <c r="K403" s="44">
        <v>2</v>
      </c>
      <c r="L403" s="89">
        <f>IF(ISERROR(VLOOKUP(H403,#REF!,5,0)&amp;" "&amp;VLOOKUP(H403,#REF!,6,0)),,VLOOKUP(H403,#REF!,5,0)&amp;" "&amp;VLOOKUP(H403,#REF!,6,0))</f>
        <v>0</v>
      </c>
      <c r="M403" s="90">
        <f>IF(ISERROR(VLOOKUP(H403,#REF!,2,0)),,VLOOKUP(H403,#REF!,2,0))</f>
        <v>0</v>
      </c>
      <c r="N403" s="90">
        <f>IF(ISERROR(VLOOKUP(H403,#REF!,1,0)),,VLOOKUP(H403,#REF!,1,0))</f>
        <v>0</v>
      </c>
      <c r="O403" s="90" t="str">
        <f t="shared" si="199"/>
        <v>8B</v>
      </c>
      <c r="P403" s="89" t="s">
        <v>152</v>
      </c>
      <c r="Q403" s="90">
        <f>IF(ISERROR(VLOOKUP(H403,#REF!,10,0)),,VLOOKUP(H403,#REF!,10,0))</f>
        <v>0</v>
      </c>
      <c r="R403" s="90">
        <f>IF(ISERROR(VLOOKUP($H403,#REF!,12,0)),,VLOOKUP($H403,#REF!,12,0))</f>
        <v>0</v>
      </c>
      <c r="S403" s="90">
        <f>IF(ISERROR(VLOOKUP($H403,#REF!,14,0)),,VLOOKUP($H403,#REF!,14,0))</f>
        <v>0</v>
      </c>
      <c r="T403" s="90">
        <f>IF(ISERROR(VLOOKUP($H403,#REF!,16,0)),,VLOOKUP($H403,#REF!,16,0))</f>
        <v>0</v>
      </c>
      <c r="U403" s="90">
        <f>IF(ISERROR(VLOOKUP($H403,#REF!,18,0)),,VLOOKUP($H403,#REF!,18,0))</f>
        <v>0</v>
      </c>
      <c r="V403" s="90">
        <f>IF(ISERROR(VLOOKUP($H403,#REF!,20,0)),,VLOOKUP($H403,#REF!,20,0))</f>
        <v>0</v>
      </c>
      <c r="W403" s="197">
        <f t="shared" si="200"/>
        <v>0</v>
      </c>
      <c r="X403">
        <f t="shared" si="201"/>
        <v>0</v>
      </c>
    </row>
    <row r="404" spans="1:24" x14ac:dyDescent="0.3">
      <c r="A404">
        <v>3</v>
      </c>
      <c r="B404" t="str">
        <f t="shared" ref="B404:B416" si="202">B403</f>
        <v>8B</v>
      </c>
      <c r="C404" t="str">
        <f t="shared" si="198"/>
        <v>8B3</v>
      </c>
      <c r="E404" s="72" t="str">
        <f>IF(IF(ISERROR(VLOOKUP(C404,#REF!,25,0)),"A",VLOOKUP(C404,#REF!,25,0))=0,"A",IF(ISERROR(VLOOKUP(C404,#REF!,25,0)),"A",VLOOKUP(C404,#REF!,25,0)))</f>
        <v>A</v>
      </c>
      <c r="F404" s="44" t="e">
        <f>LARGE(E402:E416,A404)</f>
        <v>#NUM!</v>
      </c>
      <c r="G404" s="44">
        <f>IF(ISERROR(VLOOKUP($C404,#REF!,2,0)),0,VLOOKUP($C404,#REF!,2,0))</f>
        <v>0</v>
      </c>
      <c r="H404" s="44">
        <f>IF(ISERROR(VLOOKUP(F404,E402:G416,3,0)),0,VLOOKUP(F404,E402:G416,3,0))</f>
        <v>0</v>
      </c>
      <c r="K404" s="44">
        <v>3</v>
      </c>
      <c r="L404" s="89">
        <f>IF(ISERROR(VLOOKUP(H404,#REF!,5,0)&amp;" "&amp;VLOOKUP(H404,#REF!,6,0)),,VLOOKUP(H404,#REF!,5,0)&amp;" "&amp;VLOOKUP(H404,#REF!,6,0))</f>
        <v>0</v>
      </c>
      <c r="M404" s="90">
        <f>IF(ISERROR(VLOOKUP(H404,#REF!,2,0)),,VLOOKUP(H404,#REF!,2,0))</f>
        <v>0</v>
      </c>
      <c r="N404" s="90">
        <f>IF(ISERROR(VLOOKUP(H404,#REF!,1,0)),,VLOOKUP(H404,#REF!,1,0))</f>
        <v>0</v>
      </c>
      <c r="O404" s="90" t="str">
        <f t="shared" si="199"/>
        <v>8B</v>
      </c>
      <c r="P404" s="89" t="s">
        <v>152</v>
      </c>
      <c r="Q404" s="90">
        <f>IF(ISERROR(VLOOKUP(H404,#REF!,10,0)),,VLOOKUP(H404,#REF!,10,0))</f>
        <v>0</v>
      </c>
      <c r="R404" s="90">
        <f>IF(ISERROR(VLOOKUP($H404,#REF!,12,0)),,VLOOKUP($H404,#REF!,12,0))</f>
        <v>0</v>
      </c>
      <c r="S404" s="90">
        <f>IF(ISERROR(VLOOKUP($H404,#REF!,14,0)),,VLOOKUP($H404,#REF!,14,0))</f>
        <v>0</v>
      </c>
      <c r="T404" s="90">
        <f>IF(ISERROR(VLOOKUP($H404,#REF!,16,0)),,VLOOKUP($H404,#REF!,16,0))</f>
        <v>0</v>
      </c>
      <c r="U404" s="90">
        <f>IF(ISERROR(VLOOKUP($H404,#REF!,18,0)),,VLOOKUP($H404,#REF!,18,0))</f>
        <v>0</v>
      </c>
      <c r="V404" s="90">
        <f>IF(ISERROR(VLOOKUP($H404,#REF!,20,0)),,VLOOKUP($H404,#REF!,20,0))</f>
        <v>0</v>
      </c>
      <c r="W404" s="197">
        <f t="shared" si="200"/>
        <v>0</v>
      </c>
      <c r="X404">
        <f t="shared" si="201"/>
        <v>0</v>
      </c>
    </row>
    <row r="405" spans="1:24" x14ac:dyDescent="0.3">
      <c r="A405">
        <v>4</v>
      </c>
      <c r="B405" t="str">
        <f t="shared" si="202"/>
        <v>8B</v>
      </c>
      <c r="C405" t="str">
        <f t="shared" si="198"/>
        <v>8B4</v>
      </c>
      <c r="E405" s="72" t="str">
        <f>IF(IF(ISERROR(VLOOKUP(C405,#REF!,25,0)),"A",VLOOKUP(C405,#REF!,25,0))=0,"A",IF(ISERROR(VLOOKUP(C405,#REF!,25,0)),"A",VLOOKUP(C405,#REF!,25,0)))</f>
        <v>A</v>
      </c>
      <c r="F405" s="44" t="e">
        <f>LARGE(E402:E416,A405)</f>
        <v>#NUM!</v>
      </c>
      <c r="G405" s="44">
        <f>IF(ISERROR(VLOOKUP($C405,#REF!,2,0)),0,VLOOKUP($C405,#REF!,2,0))</f>
        <v>0</v>
      </c>
      <c r="H405" s="44">
        <f>IF(ISERROR(VLOOKUP(F405,E402:G416,3,0)),0,VLOOKUP(F405,E402:G416,3,0))</f>
        <v>0</v>
      </c>
      <c r="K405" s="44">
        <v>4</v>
      </c>
      <c r="L405" s="89">
        <f>IF(ISERROR(VLOOKUP(H405,#REF!,5,0)&amp;" "&amp;VLOOKUP(H405,#REF!,6,0)),,VLOOKUP(H405,#REF!,5,0)&amp;" "&amp;VLOOKUP(H405,#REF!,6,0))</f>
        <v>0</v>
      </c>
      <c r="M405" s="90">
        <f>IF(ISERROR(VLOOKUP(H405,#REF!,2,0)),,VLOOKUP(H405,#REF!,2,0))</f>
        <v>0</v>
      </c>
      <c r="N405" s="90">
        <f>IF(ISERROR(VLOOKUP(H405,#REF!,1,0)),,VLOOKUP(H405,#REF!,1,0))</f>
        <v>0</v>
      </c>
      <c r="O405" s="90" t="str">
        <f t="shared" si="199"/>
        <v>8B</v>
      </c>
      <c r="P405" s="89" t="s">
        <v>152</v>
      </c>
      <c r="Q405" s="90">
        <f>IF(ISERROR(VLOOKUP(H405,#REF!,10,0)),,VLOOKUP(H405,#REF!,10,0))</f>
        <v>0</v>
      </c>
      <c r="R405" s="90">
        <f>IF(ISERROR(VLOOKUP($H405,#REF!,12,0)),,VLOOKUP($H405,#REF!,12,0))</f>
        <v>0</v>
      </c>
      <c r="S405" s="90">
        <f>IF(ISERROR(VLOOKUP($H405,#REF!,14,0)),,VLOOKUP($H405,#REF!,14,0))</f>
        <v>0</v>
      </c>
      <c r="T405" s="90">
        <f>IF(ISERROR(VLOOKUP($H405,#REF!,16,0)),,VLOOKUP($H405,#REF!,16,0))</f>
        <v>0</v>
      </c>
      <c r="U405" s="90">
        <f>IF(ISERROR(VLOOKUP($H405,#REF!,18,0)),,VLOOKUP($H405,#REF!,18,0))</f>
        <v>0</v>
      </c>
      <c r="V405" s="90">
        <f>IF(ISERROR(VLOOKUP($H405,#REF!,20,0)),,VLOOKUP($H405,#REF!,20,0))</f>
        <v>0</v>
      </c>
      <c r="W405" s="197">
        <f t="shared" si="200"/>
        <v>0</v>
      </c>
      <c r="X405">
        <f t="shared" si="201"/>
        <v>0</v>
      </c>
    </row>
    <row r="406" spans="1:24" x14ac:dyDescent="0.3">
      <c r="A406">
        <v>5</v>
      </c>
      <c r="B406" t="str">
        <f t="shared" si="202"/>
        <v>8B</v>
      </c>
      <c r="C406" t="str">
        <f t="shared" si="198"/>
        <v>8B5</v>
      </c>
      <c r="E406" s="72" t="str">
        <f>IF(IF(ISERROR(VLOOKUP(C406,#REF!,25,0)),"A",VLOOKUP(C406,#REF!,25,0))=0,"A",IF(ISERROR(VLOOKUP(C406,#REF!,25,0)),"A",VLOOKUP(C406,#REF!,25,0)))</f>
        <v>A</v>
      </c>
      <c r="F406" s="44" t="e">
        <f>LARGE(E402:E416,A406)</f>
        <v>#NUM!</v>
      </c>
      <c r="G406" s="44">
        <f>IF(ISERROR(VLOOKUP($C406,#REF!,2,0)),0,VLOOKUP($C406,#REF!,2,0))</f>
        <v>0</v>
      </c>
      <c r="H406" s="44">
        <f>IF(ISERROR(VLOOKUP(F406,E402:G416,3,0)),0,VLOOKUP(F406,E402:G416,3,0))</f>
        <v>0</v>
      </c>
      <c r="K406" s="44">
        <v>5</v>
      </c>
      <c r="L406" s="89">
        <f>IF(ISERROR(VLOOKUP(H406,#REF!,5,0)&amp;" "&amp;VLOOKUP(H406,#REF!,6,0)),,VLOOKUP(H406,#REF!,5,0)&amp;" "&amp;VLOOKUP(H406,#REF!,6,0))</f>
        <v>0</v>
      </c>
      <c r="M406" s="90">
        <f>IF(ISERROR(VLOOKUP(H406,#REF!,2,0)),,VLOOKUP(H406,#REF!,2,0))</f>
        <v>0</v>
      </c>
      <c r="N406" s="90">
        <f>IF(ISERROR(VLOOKUP(H406,#REF!,1,0)),,VLOOKUP(H406,#REF!,1,0))</f>
        <v>0</v>
      </c>
      <c r="O406" s="90" t="str">
        <f t="shared" si="199"/>
        <v>8B</v>
      </c>
      <c r="P406" s="89" t="s">
        <v>152</v>
      </c>
      <c r="Q406" s="90">
        <f>IF(ISERROR(VLOOKUP(H406,#REF!,10,0)),,VLOOKUP(H406,#REF!,10,0))</f>
        <v>0</v>
      </c>
      <c r="R406" s="90">
        <f>IF(ISERROR(VLOOKUP($H406,#REF!,12,0)),,VLOOKUP($H406,#REF!,12,0))</f>
        <v>0</v>
      </c>
      <c r="S406" s="90">
        <f>IF(ISERROR(VLOOKUP($H406,#REF!,14,0)),,VLOOKUP($H406,#REF!,14,0))</f>
        <v>0</v>
      </c>
      <c r="T406" s="90">
        <f>IF(ISERROR(VLOOKUP($H406,#REF!,16,0)),,VLOOKUP($H406,#REF!,16,0))</f>
        <v>0</v>
      </c>
      <c r="U406" s="90">
        <f>IF(ISERROR(VLOOKUP($H406,#REF!,18,0)),,VLOOKUP($H406,#REF!,18,0))</f>
        <v>0</v>
      </c>
      <c r="V406" s="90">
        <f>IF(ISERROR(VLOOKUP($H406,#REF!,20,0)),,VLOOKUP($H406,#REF!,20,0))</f>
        <v>0</v>
      </c>
      <c r="W406" s="197">
        <f t="shared" si="200"/>
        <v>0</v>
      </c>
      <c r="X406">
        <f t="shared" si="201"/>
        <v>0</v>
      </c>
    </row>
    <row r="407" spans="1:24" x14ac:dyDescent="0.3">
      <c r="A407">
        <v>6</v>
      </c>
      <c r="B407" t="str">
        <f t="shared" si="202"/>
        <v>8B</v>
      </c>
      <c r="C407" t="str">
        <f t="shared" si="198"/>
        <v>8B6</v>
      </c>
      <c r="E407" s="72" t="str">
        <f>IF(IF(ISERROR(VLOOKUP(C407,#REF!,25,0)),"A",VLOOKUP(C407,#REF!,25,0))=0,"A",IF(ISERROR(VLOOKUP(C407,#REF!,25,0)),"A",VLOOKUP(C407,#REF!,25,0)))</f>
        <v>A</v>
      </c>
      <c r="F407" s="44" t="e">
        <f>LARGE(E402:E416,A407)</f>
        <v>#NUM!</v>
      </c>
      <c r="G407" s="44">
        <f>IF(ISERROR(VLOOKUP($C407,#REF!,2,0)),0,VLOOKUP($C407,#REF!,2,0))</f>
        <v>0</v>
      </c>
      <c r="H407" s="44">
        <f>IF(ISERROR(VLOOKUP(F407,E402:G416,3,0)),0,VLOOKUP(F407,E402:G416,3,0))</f>
        <v>0</v>
      </c>
      <c r="K407" s="44">
        <v>6</v>
      </c>
      <c r="L407" s="89">
        <f>IF(ISERROR(VLOOKUP(H407,#REF!,5,0)&amp;" "&amp;VLOOKUP(H407,#REF!,6,0)),,VLOOKUP(H407,#REF!,5,0)&amp;" "&amp;VLOOKUP(H407,#REF!,6,0))</f>
        <v>0</v>
      </c>
      <c r="M407" s="90">
        <f>IF(ISERROR(VLOOKUP(H407,#REF!,2,0)),,VLOOKUP(H407,#REF!,2,0))</f>
        <v>0</v>
      </c>
      <c r="N407" s="90">
        <f>IF(ISERROR(VLOOKUP(H407,#REF!,1,0)),,VLOOKUP(H407,#REF!,1,0))</f>
        <v>0</v>
      </c>
      <c r="O407" s="90" t="str">
        <f t="shared" si="199"/>
        <v>8B</v>
      </c>
      <c r="P407" s="89" t="s">
        <v>152</v>
      </c>
      <c r="Q407" s="90">
        <f>IF(ISERROR(VLOOKUP(H407,#REF!,10,0)),,VLOOKUP(H407,#REF!,10,0))</f>
        <v>0</v>
      </c>
      <c r="R407" s="90">
        <f>IF(ISERROR(VLOOKUP($H407,#REF!,12,0)),,VLOOKUP($H407,#REF!,12,0))</f>
        <v>0</v>
      </c>
      <c r="S407" s="90">
        <f>IF(ISERROR(VLOOKUP($H407,#REF!,14,0)),,VLOOKUP($H407,#REF!,14,0))</f>
        <v>0</v>
      </c>
      <c r="T407" s="90">
        <f>IF(ISERROR(VLOOKUP($H407,#REF!,16,0)),,VLOOKUP($H407,#REF!,16,0))</f>
        <v>0</v>
      </c>
      <c r="U407" s="90">
        <f>IF(ISERROR(VLOOKUP($H407,#REF!,18,0)),,VLOOKUP($H407,#REF!,18,0))</f>
        <v>0</v>
      </c>
      <c r="V407" s="90">
        <f>IF(ISERROR(VLOOKUP($H407,#REF!,20,0)),,VLOOKUP($H407,#REF!,20,0))</f>
        <v>0</v>
      </c>
      <c r="W407" s="197">
        <f t="shared" si="200"/>
        <v>0</v>
      </c>
      <c r="X407">
        <f t="shared" si="201"/>
        <v>0</v>
      </c>
    </row>
    <row r="408" spans="1:24" x14ac:dyDescent="0.3">
      <c r="A408">
        <v>7</v>
      </c>
      <c r="B408" t="str">
        <f t="shared" si="202"/>
        <v>8B</v>
      </c>
      <c r="C408" t="str">
        <f t="shared" si="198"/>
        <v>8B7</v>
      </c>
      <c r="E408" s="72" t="str">
        <f>IF(IF(ISERROR(VLOOKUP(C408,#REF!,25,0)),"A",VLOOKUP(C408,#REF!,25,0))=0,"A",IF(ISERROR(VLOOKUP(C408,#REF!,25,0)),"A",VLOOKUP(C408,#REF!,25,0)))</f>
        <v>A</v>
      </c>
      <c r="F408" s="44" t="e">
        <f>LARGE(E402:E416,A408)</f>
        <v>#NUM!</v>
      </c>
      <c r="G408" s="44">
        <f>IF(ISERROR(VLOOKUP($C408,#REF!,2,0)),0,VLOOKUP($C408,#REF!,2,0))</f>
        <v>0</v>
      </c>
      <c r="H408" s="44">
        <f>IF(ISERROR(VLOOKUP(F408,E402:G416,3,0)),0,VLOOKUP(F408,E402:G416,3,0))</f>
        <v>0</v>
      </c>
      <c r="K408" s="44">
        <v>7</v>
      </c>
      <c r="L408" s="89">
        <f>IF(ISERROR(VLOOKUP(H408,#REF!,5,0)&amp;" "&amp;VLOOKUP(H408,#REF!,6,0)),,VLOOKUP(H408,#REF!,5,0)&amp;" "&amp;VLOOKUP(H408,#REF!,6,0))</f>
        <v>0</v>
      </c>
      <c r="M408" s="90">
        <f>IF(ISERROR(VLOOKUP(H408,#REF!,2,0)),,VLOOKUP(H408,#REF!,2,0))</f>
        <v>0</v>
      </c>
      <c r="N408" s="90">
        <f>IF(ISERROR(VLOOKUP(H408,#REF!,1,0)),,VLOOKUP(H408,#REF!,1,0))</f>
        <v>0</v>
      </c>
      <c r="O408" s="90" t="str">
        <f t="shared" si="199"/>
        <v>8B</v>
      </c>
      <c r="P408" s="89" t="s">
        <v>152</v>
      </c>
      <c r="Q408" s="90">
        <f>IF(ISERROR(VLOOKUP(H408,#REF!,10,0)),,VLOOKUP(H408,#REF!,10,0))</f>
        <v>0</v>
      </c>
      <c r="R408" s="90">
        <f>IF(ISERROR(VLOOKUP($H408,#REF!,12,0)),,VLOOKUP($H408,#REF!,12,0))</f>
        <v>0</v>
      </c>
      <c r="S408" s="90">
        <f>IF(ISERROR(VLOOKUP($H408,#REF!,14,0)),,VLOOKUP($H408,#REF!,14,0))</f>
        <v>0</v>
      </c>
      <c r="T408" s="90">
        <f>IF(ISERROR(VLOOKUP($H408,#REF!,16,0)),,VLOOKUP($H408,#REF!,16,0))</f>
        <v>0</v>
      </c>
      <c r="U408" s="90">
        <f>IF(ISERROR(VLOOKUP($H408,#REF!,18,0)),,VLOOKUP($H408,#REF!,18,0))</f>
        <v>0</v>
      </c>
      <c r="V408" s="90">
        <f>IF(ISERROR(VLOOKUP($H408,#REF!,20,0)),,VLOOKUP($H408,#REF!,20,0))</f>
        <v>0</v>
      </c>
      <c r="W408" s="197">
        <f t="shared" si="200"/>
        <v>0</v>
      </c>
      <c r="X408">
        <f t="shared" si="201"/>
        <v>0</v>
      </c>
    </row>
    <row r="409" spans="1:24" x14ac:dyDescent="0.3">
      <c r="A409">
        <v>8</v>
      </c>
      <c r="B409" t="str">
        <f t="shared" si="202"/>
        <v>8B</v>
      </c>
      <c r="C409" t="str">
        <f t="shared" si="198"/>
        <v>8B8</v>
      </c>
      <c r="E409" s="72" t="str">
        <f>IF(IF(ISERROR(VLOOKUP(C409,#REF!,25,0)),"A",VLOOKUP(C409,#REF!,25,0))=0,"A",IF(ISERROR(VLOOKUP(C409,#REF!,25,0)),"A",VLOOKUP(C409,#REF!,25,0)))</f>
        <v>A</v>
      </c>
      <c r="F409" s="44" t="e">
        <f>LARGE(E402:E416,A409)</f>
        <v>#NUM!</v>
      </c>
      <c r="G409" s="44">
        <f>IF(ISERROR(VLOOKUP($C409,#REF!,2,0)),0,VLOOKUP($C409,#REF!,2,0))</f>
        <v>0</v>
      </c>
      <c r="H409" s="44">
        <f>IF(ISERROR(VLOOKUP(F409,E402:G416,3,0)),0,VLOOKUP(F409,E402:G416,3,0))</f>
        <v>0</v>
      </c>
      <c r="K409" s="44">
        <v>8</v>
      </c>
      <c r="L409" s="89">
        <f>IF(ISERROR(VLOOKUP(H409,#REF!,5,0)&amp;" "&amp;VLOOKUP(H409,#REF!,6,0)),,VLOOKUP(H409,#REF!,5,0)&amp;" "&amp;VLOOKUP(H409,#REF!,6,0))</f>
        <v>0</v>
      </c>
      <c r="M409" s="90">
        <f>IF(ISERROR(VLOOKUP(H409,#REF!,2,0)),,VLOOKUP(H409,#REF!,2,0))</f>
        <v>0</v>
      </c>
      <c r="N409" s="90">
        <f>IF(ISERROR(VLOOKUP(H409,#REF!,1,0)),,VLOOKUP(H409,#REF!,1,0))</f>
        <v>0</v>
      </c>
      <c r="O409" s="90" t="str">
        <f t="shared" si="199"/>
        <v>8B</v>
      </c>
      <c r="P409" s="89" t="s">
        <v>152</v>
      </c>
      <c r="Q409" s="90">
        <f>IF(ISERROR(VLOOKUP(H409,#REF!,10,0)),,VLOOKUP(H409,#REF!,10,0))</f>
        <v>0</v>
      </c>
      <c r="R409" s="90">
        <f>IF(ISERROR(VLOOKUP($H409,#REF!,12,0)),,VLOOKUP($H409,#REF!,12,0))</f>
        <v>0</v>
      </c>
      <c r="S409" s="90">
        <f>IF(ISERROR(VLOOKUP($H409,#REF!,14,0)),,VLOOKUP($H409,#REF!,14,0))</f>
        <v>0</v>
      </c>
      <c r="T409" s="90">
        <f>IF(ISERROR(VLOOKUP($H409,#REF!,16,0)),,VLOOKUP($H409,#REF!,16,0))</f>
        <v>0</v>
      </c>
      <c r="U409" s="90">
        <f>IF(ISERROR(VLOOKUP($H409,#REF!,18,0)),,VLOOKUP($H409,#REF!,18,0))</f>
        <v>0</v>
      </c>
      <c r="V409" s="90">
        <f>IF(ISERROR(VLOOKUP($H409,#REF!,20,0)),,VLOOKUP($H409,#REF!,20,0))</f>
        <v>0</v>
      </c>
      <c r="W409" s="197">
        <f t="shared" si="200"/>
        <v>0</v>
      </c>
      <c r="X409">
        <f t="shared" si="201"/>
        <v>0</v>
      </c>
    </row>
    <row r="410" spans="1:24" x14ac:dyDescent="0.3">
      <c r="A410">
        <v>9</v>
      </c>
      <c r="B410" t="str">
        <f t="shared" si="202"/>
        <v>8B</v>
      </c>
      <c r="C410" t="str">
        <f t="shared" si="198"/>
        <v>8B9</v>
      </c>
      <c r="E410" s="72" t="str">
        <f>IF(IF(ISERROR(VLOOKUP(C410,#REF!,25,0)),"A",VLOOKUP(C410,#REF!,25,0))=0,"A",IF(ISERROR(VLOOKUP(C410,#REF!,25,0)),"A",VLOOKUP(C410,#REF!,25,0)))</f>
        <v>A</v>
      </c>
      <c r="F410" s="44" t="e">
        <f>LARGE(E402:E416,A410)</f>
        <v>#NUM!</v>
      </c>
      <c r="G410" s="44">
        <f>IF(ISERROR(VLOOKUP($C410,#REF!,2,0)),0,VLOOKUP($C410,#REF!,2,0))</f>
        <v>0</v>
      </c>
      <c r="H410" s="44">
        <f>IF(ISERROR(VLOOKUP(F410,E402:G416,3,0)),0,VLOOKUP(F410,E402:G416,3,0))</f>
        <v>0</v>
      </c>
      <c r="K410" s="44">
        <v>9</v>
      </c>
      <c r="L410" s="89">
        <f>IF(ISERROR(VLOOKUP(H410,#REF!,5,0)&amp;" "&amp;VLOOKUP(H410,#REF!,6,0)),,VLOOKUP(H410,#REF!,5,0)&amp;" "&amp;VLOOKUP(H410,#REF!,6,0))</f>
        <v>0</v>
      </c>
      <c r="M410" s="90">
        <f>IF(ISERROR(VLOOKUP(H410,#REF!,2,0)),,VLOOKUP(H410,#REF!,2,0))</f>
        <v>0</v>
      </c>
      <c r="N410" s="90">
        <f>IF(ISERROR(VLOOKUP(H410,#REF!,1,0)),,VLOOKUP(H410,#REF!,1,0))</f>
        <v>0</v>
      </c>
      <c r="O410" s="90" t="str">
        <f t="shared" si="199"/>
        <v>8B</v>
      </c>
      <c r="P410" s="89" t="s">
        <v>152</v>
      </c>
      <c r="Q410" s="90">
        <f>IF(ISERROR(VLOOKUP(H410,#REF!,10,0)),,VLOOKUP(H410,#REF!,10,0))</f>
        <v>0</v>
      </c>
      <c r="R410" s="90">
        <f>IF(ISERROR(VLOOKUP($H410,#REF!,12,0)),,VLOOKUP($H410,#REF!,12,0))</f>
        <v>0</v>
      </c>
      <c r="S410" s="90">
        <f>IF(ISERROR(VLOOKUP($H410,#REF!,14,0)),,VLOOKUP($H410,#REF!,14,0))</f>
        <v>0</v>
      </c>
      <c r="T410" s="90">
        <f>IF(ISERROR(VLOOKUP($H410,#REF!,16,0)),,VLOOKUP($H410,#REF!,16,0))</f>
        <v>0</v>
      </c>
      <c r="U410" s="90">
        <f>IF(ISERROR(VLOOKUP($H410,#REF!,18,0)),,VLOOKUP($H410,#REF!,18,0))</f>
        <v>0</v>
      </c>
      <c r="V410" s="90">
        <f>IF(ISERROR(VLOOKUP($H410,#REF!,20,0)),,VLOOKUP($H410,#REF!,20,0))</f>
        <v>0</v>
      </c>
      <c r="W410" s="197">
        <f t="shared" si="200"/>
        <v>0</v>
      </c>
      <c r="X410">
        <f t="shared" si="201"/>
        <v>0</v>
      </c>
    </row>
    <row r="411" spans="1:24" x14ac:dyDescent="0.3">
      <c r="A411">
        <v>10</v>
      </c>
      <c r="B411" t="str">
        <f t="shared" si="202"/>
        <v>8B</v>
      </c>
      <c r="C411" t="str">
        <f t="shared" si="198"/>
        <v>8B10</v>
      </c>
      <c r="E411" s="72" t="str">
        <f>IF(IF(ISERROR(VLOOKUP(C411,#REF!,25,0)),"A",VLOOKUP(C411,#REF!,25,0))=0,"A",IF(ISERROR(VLOOKUP(C411,#REF!,25,0)),"A",VLOOKUP(C411,#REF!,25,0)))</f>
        <v>A</v>
      </c>
      <c r="F411" s="44" t="e">
        <f>LARGE(E402:E416,A411)</f>
        <v>#NUM!</v>
      </c>
      <c r="G411" s="44">
        <f>IF(ISERROR(VLOOKUP($C411,#REF!,2,0)),0,VLOOKUP($C411,#REF!,2,0))</f>
        <v>0</v>
      </c>
      <c r="H411" s="44">
        <f>IF(ISERROR(VLOOKUP(F411,E402:G416,3,0)),0,VLOOKUP(F411,E402:G416,3,0))</f>
        <v>0</v>
      </c>
      <c r="K411" s="44">
        <v>10</v>
      </c>
      <c r="L411" s="89">
        <f>IF(ISERROR(VLOOKUP(H411,#REF!,5,0)&amp;" "&amp;VLOOKUP(H411,#REF!,6,0)),,VLOOKUP(H411,#REF!,5,0)&amp;" "&amp;VLOOKUP(H411,#REF!,6,0))</f>
        <v>0</v>
      </c>
      <c r="M411" s="90">
        <f>IF(ISERROR(VLOOKUP(H411,#REF!,2,0)),,VLOOKUP(H411,#REF!,2,0))</f>
        <v>0</v>
      </c>
      <c r="N411" s="90">
        <f>IF(ISERROR(VLOOKUP(H411,#REF!,1,0)),,VLOOKUP(H411,#REF!,1,0))</f>
        <v>0</v>
      </c>
      <c r="O411" s="90" t="str">
        <f t="shared" si="199"/>
        <v>8B</v>
      </c>
      <c r="P411" s="89" t="s">
        <v>152</v>
      </c>
      <c r="Q411" s="90">
        <f>IF(ISERROR(VLOOKUP(H411,#REF!,10,0)),,VLOOKUP(H411,#REF!,10,0))</f>
        <v>0</v>
      </c>
      <c r="R411" s="90">
        <f>IF(ISERROR(VLOOKUP($H411,#REF!,12,0)),,VLOOKUP($H411,#REF!,12,0))</f>
        <v>0</v>
      </c>
      <c r="S411" s="90">
        <f>IF(ISERROR(VLOOKUP($H411,#REF!,14,0)),,VLOOKUP($H411,#REF!,14,0))</f>
        <v>0</v>
      </c>
      <c r="T411" s="90">
        <f>IF(ISERROR(VLOOKUP($H411,#REF!,16,0)),,VLOOKUP($H411,#REF!,16,0))</f>
        <v>0</v>
      </c>
      <c r="U411" s="90">
        <f>IF(ISERROR(VLOOKUP($H411,#REF!,18,0)),,VLOOKUP($H411,#REF!,18,0))</f>
        <v>0</v>
      </c>
      <c r="V411" s="90">
        <f>IF(ISERROR(VLOOKUP($H411,#REF!,20,0)),,VLOOKUP($H411,#REF!,20,0))</f>
        <v>0</v>
      </c>
      <c r="W411" s="197">
        <f t="shared" si="200"/>
        <v>0</v>
      </c>
      <c r="X411">
        <f t="shared" si="201"/>
        <v>0</v>
      </c>
    </row>
    <row r="412" spans="1:24" x14ac:dyDescent="0.3">
      <c r="A412">
        <v>11</v>
      </c>
      <c r="B412" t="str">
        <f t="shared" si="202"/>
        <v>8B</v>
      </c>
      <c r="C412" t="str">
        <f t="shared" si="198"/>
        <v>8B11</v>
      </c>
      <c r="E412" s="72" t="str">
        <f>IF(IF(ISERROR(VLOOKUP(C412,#REF!,25,0)),"A",VLOOKUP(C412,#REF!,25,0))=0,"A",IF(ISERROR(VLOOKUP(C412,#REF!,25,0)),"A",VLOOKUP(C412,#REF!,25,0)))</f>
        <v>A</v>
      </c>
      <c r="F412" s="44" t="e">
        <f>LARGE(E402:E416,A412)</f>
        <v>#NUM!</v>
      </c>
      <c r="G412" s="44">
        <f>IF(ISERROR(VLOOKUP($C412,#REF!,2,0)),0,VLOOKUP($C412,#REF!,2,0))</f>
        <v>0</v>
      </c>
      <c r="H412" s="44">
        <f>IF(ISERROR(VLOOKUP(F412,E402:G416,3,0)),0,VLOOKUP(F412,E402:G416,3,0))</f>
        <v>0</v>
      </c>
      <c r="K412" s="44">
        <v>11</v>
      </c>
      <c r="L412" s="89">
        <f>IF(ISERROR(VLOOKUP(H412,#REF!,5,0)&amp;" "&amp;VLOOKUP(H412,#REF!,6,0)),,VLOOKUP(H412,#REF!,5,0)&amp;" "&amp;VLOOKUP(H412,#REF!,6,0))</f>
        <v>0</v>
      </c>
      <c r="M412" s="90">
        <f>IF(ISERROR(VLOOKUP(H412,#REF!,2,0)),,VLOOKUP(H412,#REF!,2,0))</f>
        <v>0</v>
      </c>
      <c r="N412" s="90">
        <f>IF(ISERROR(VLOOKUP(H412,#REF!,1,0)),,VLOOKUP(H412,#REF!,1,0))</f>
        <v>0</v>
      </c>
      <c r="O412" s="90" t="str">
        <f t="shared" si="199"/>
        <v>8B</v>
      </c>
      <c r="P412" s="89" t="s">
        <v>152</v>
      </c>
      <c r="Q412" s="90">
        <f>IF(ISERROR(VLOOKUP(H412,#REF!,10,0)),,VLOOKUP(H412,#REF!,10,0))</f>
        <v>0</v>
      </c>
      <c r="R412" s="90">
        <f>IF(ISERROR(VLOOKUP($H412,#REF!,12,0)),,VLOOKUP($H412,#REF!,12,0))</f>
        <v>0</v>
      </c>
      <c r="S412" s="90">
        <f>IF(ISERROR(VLOOKUP($H412,#REF!,14,0)),,VLOOKUP($H412,#REF!,14,0))</f>
        <v>0</v>
      </c>
      <c r="T412" s="90">
        <f>IF(ISERROR(VLOOKUP($H412,#REF!,16,0)),,VLOOKUP($H412,#REF!,16,0))</f>
        <v>0</v>
      </c>
      <c r="U412" s="90">
        <f>IF(ISERROR(VLOOKUP($H412,#REF!,18,0)),,VLOOKUP($H412,#REF!,18,0))</f>
        <v>0</v>
      </c>
      <c r="V412" s="90">
        <f>IF(ISERROR(VLOOKUP($H412,#REF!,20,0)),,VLOOKUP($H412,#REF!,20,0))</f>
        <v>0</v>
      </c>
      <c r="W412" s="197">
        <f t="shared" si="200"/>
        <v>0</v>
      </c>
      <c r="X412">
        <f t="shared" si="201"/>
        <v>0</v>
      </c>
    </row>
    <row r="413" spans="1:24" x14ac:dyDescent="0.3">
      <c r="A413">
        <v>12</v>
      </c>
      <c r="B413" t="str">
        <f t="shared" si="202"/>
        <v>8B</v>
      </c>
      <c r="C413" t="str">
        <f t="shared" si="198"/>
        <v>8B12</v>
      </c>
      <c r="E413" s="72" t="str">
        <f>IF(IF(ISERROR(VLOOKUP(C413,#REF!,25,0)),"A",VLOOKUP(C413,#REF!,25,0))=0,"A",IF(ISERROR(VLOOKUP(C413,#REF!,25,0)),"A",VLOOKUP(C413,#REF!,25,0)))</f>
        <v>A</v>
      </c>
      <c r="F413" s="44" t="e">
        <f>LARGE(E402:E416,A413)</f>
        <v>#NUM!</v>
      </c>
      <c r="G413" s="44">
        <f>IF(ISERROR(VLOOKUP($C413,#REF!,2,0)),0,VLOOKUP($C413,#REF!,2,0))</f>
        <v>0</v>
      </c>
      <c r="H413" s="44">
        <f>IF(ISERROR(VLOOKUP(F413,E402:G416,3,0)),0,VLOOKUP(F413,E402:G416,3,0))</f>
        <v>0</v>
      </c>
      <c r="K413" s="44">
        <v>12</v>
      </c>
      <c r="L413" s="89">
        <f>IF(ISERROR(VLOOKUP(H413,#REF!,5,0)&amp;" "&amp;VLOOKUP(H413,#REF!,6,0)),,VLOOKUP(H413,#REF!,5,0)&amp;" "&amp;VLOOKUP(H413,#REF!,6,0))</f>
        <v>0</v>
      </c>
      <c r="M413" s="90">
        <f>IF(ISERROR(VLOOKUP(H413,#REF!,2,0)),,VLOOKUP(H413,#REF!,2,0))</f>
        <v>0</v>
      </c>
      <c r="N413" s="90">
        <f>IF(ISERROR(VLOOKUP(H413,#REF!,1,0)),,VLOOKUP(H413,#REF!,1,0))</f>
        <v>0</v>
      </c>
      <c r="O413" s="90" t="str">
        <f t="shared" si="199"/>
        <v>8B</v>
      </c>
      <c r="P413" s="89" t="s">
        <v>152</v>
      </c>
      <c r="Q413" s="90">
        <f>IF(ISERROR(VLOOKUP(H413,#REF!,10,0)),,VLOOKUP(H413,#REF!,10,0))</f>
        <v>0</v>
      </c>
      <c r="R413" s="90">
        <f>IF(ISERROR(VLOOKUP($H413,#REF!,12,0)),,VLOOKUP($H413,#REF!,12,0))</f>
        <v>0</v>
      </c>
      <c r="S413" s="90">
        <f>IF(ISERROR(VLOOKUP($H413,#REF!,14,0)),,VLOOKUP($H413,#REF!,14,0))</f>
        <v>0</v>
      </c>
      <c r="T413" s="90">
        <f>IF(ISERROR(VLOOKUP($H413,#REF!,16,0)),,VLOOKUP($H413,#REF!,16,0))</f>
        <v>0</v>
      </c>
      <c r="U413" s="90">
        <f>IF(ISERROR(VLOOKUP($H413,#REF!,18,0)),,VLOOKUP($H413,#REF!,18,0))</f>
        <v>0</v>
      </c>
      <c r="V413" s="90">
        <f>IF(ISERROR(VLOOKUP($H413,#REF!,20,0)),,VLOOKUP($H413,#REF!,20,0))</f>
        <v>0</v>
      </c>
      <c r="W413" s="197">
        <f t="shared" si="200"/>
        <v>0</v>
      </c>
      <c r="X413">
        <f t="shared" si="201"/>
        <v>0</v>
      </c>
    </row>
    <row r="414" spans="1:24" x14ac:dyDescent="0.3">
      <c r="A414">
        <v>13</v>
      </c>
      <c r="B414" t="str">
        <f t="shared" si="202"/>
        <v>8B</v>
      </c>
      <c r="C414" t="str">
        <f t="shared" si="198"/>
        <v>8B13</v>
      </c>
      <c r="E414" s="72" t="str">
        <f>IF(IF(ISERROR(VLOOKUP(C414,#REF!,25,0)),"A",VLOOKUP(C414,#REF!,25,0))=0,"A",IF(ISERROR(VLOOKUP(C414,#REF!,25,0)),"A",VLOOKUP(C414,#REF!,25,0)))</f>
        <v>A</v>
      </c>
      <c r="F414" s="44" t="e">
        <f>LARGE(E402:E416,A414)</f>
        <v>#NUM!</v>
      </c>
      <c r="G414" s="44">
        <f>IF(ISERROR(VLOOKUP($C414,#REF!,2,0)),0,VLOOKUP($C414,#REF!,2,0))</f>
        <v>0</v>
      </c>
      <c r="H414" s="44">
        <f>IF(ISERROR(VLOOKUP(F414,E402:G416,3,0)),0,VLOOKUP(F414,E402:G416,3,0))</f>
        <v>0</v>
      </c>
      <c r="K414" s="44">
        <v>13</v>
      </c>
      <c r="L414" s="89">
        <f>IF(ISERROR(VLOOKUP(H414,#REF!,5,0)&amp;" "&amp;VLOOKUP(H414,#REF!,6,0)),,VLOOKUP(H414,#REF!,5,0)&amp;" "&amp;VLOOKUP(H414,#REF!,6,0))</f>
        <v>0</v>
      </c>
      <c r="M414" s="90">
        <f>IF(ISERROR(VLOOKUP(H414,#REF!,2,0)),,VLOOKUP(H414,#REF!,2,0))</f>
        <v>0</v>
      </c>
      <c r="N414" s="90">
        <f>IF(ISERROR(VLOOKUP(H414,#REF!,1,0)),,VLOOKUP(H414,#REF!,1,0))</f>
        <v>0</v>
      </c>
      <c r="O414" s="90" t="str">
        <f t="shared" si="199"/>
        <v>8B</v>
      </c>
      <c r="P414" s="89" t="s">
        <v>152</v>
      </c>
      <c r="Q414" s="90">
        <f>IF(ISERROR(VLOOKUP(H414,#REF!,10,0)),,VLOOKUP(H414,#REF!,10,0))</f>
        <v>0</v>
      </c>
      <c r="R414" s="90">
        <f>IF(ISERROR(VLOOKUP($H414,#REF!,12,0)),,VLOOKUP($H414,#REF!,12,0))</f>
        <v>0</v>
      </c>
      <c r="S414" s="90">
        <f>IF(ISERROR(VLOOKUP($H414,#REF!,14,0)),,VLOOKUP($H414,#REF!,14,0))</f>
        <v>0</v>
      </c>
      <c r="T414" s="90">
        <f>IF(ISERROR(VLOOKUP($H414,#REF!,16,0)),,VLOOKUP($H414,#REF!,16,0))</f>
        <v>0</v>
      </c>
      <c r="U414" s="90">
        <f>IF(ISERROR(VLOOKUP($H414,#REF!,18,0)),,VLOOKUP($H414,#REF!,18,0))</f>
        <v>0</v>
      </c>
      <c r="V414" s="90">
        <f>IF(ISERROR(VLOOKUP($H414,#REF!,20,0)),,VLOOKUP($H414,#REF!,20,0))</f>
        <v>0</v>
      </c>
      <c r="W414" s="197">
        <f t="shared" si="200"/>
        <v>0</v>
      </c>
      <c r="X414">
        <f t="shared" si="201"/>
        <v>0</v>
      </c>
    </row>
    <row r="415" spans="1:24" x14ac:dyDescent="0.3">
      <c r="A415">
        <v>14</v>
      </c>
      <c r="B415" t="str">
        <f t="shared" si="202"/>
        <v>8B</v>
      </c>
      <c r="C415" t="str">
        <f t="shared" si="198"/>
        <v>8B14</v>
      </c>
      <c r="E415" s="72" t="str">
        <f>IF(IF(ISERROR(VLOOKUP(C415,#REF!,25,0)),"A",VLOOKUP(C415,#REF!,25,0))=0,"A",IF(ISERROR(VLOOKUP(C415,#REF!,25,0)),"A",VLOOKUP(C415,#REF!,25,0)))</f>
        <v>A</v>
      </c>
      <c r="F415" s="44" t="e">
        <f>LARGE(E402:E416,A415)</f>
        <v>#NUM!</v>
      </c>
      <c r="G415" s="44">
        <f>IF(ISERROR(VLOOKUP($C415,#REF!,2,0)),0,VLOOKUP($C415,#REF!,2,0))</f>
        <v>0</v>
      </c>
      <c r="H415" s="44">
        <f>IF(ISERROR(VLOOKUP(F415,E402:G416,3,0)),0,VLOOKUP(F415,E402:G416,3,0))</f>
        <v>0</v>
      </c>
      <c r="K415" s="44">
        <v>14</v>
      </c>
      <c r="L415" s="89">
        <f>IF(ISERROR(VLOOKUP(H415,#REF!,5,0)&amp;" "&amp;VLOOKUP(H415,#REF!,6,0)),,VLOOKUP(H415,#REF!,5,0)&amp;" "&amp;VLOOKUP(H415,#REF!,6,0))</f>
        <v>0</v>
      </c>
      <c r="M415" s="90">
        <f>IF(ISERROR(VLOOKUP(H415,#REF!,2,0)),,VLOOKUP(H415,#REF!,2,0))</f>
        <v>0</v>
      </c>
      <c r="N415" s="90">
        <f>IF(ISERROR(VLOOKUP(H415,#REF!,1,0)),,VLOOKUP(H415,#REF!,1,0))</f>
        <v>0</v>
      </c>
      <c r="O415" s="90" t="str">
        <f t="shared" si="199"/>
        <v>8B</v>
      </c>
      <c r="P415" s="89" t="s">
        <v>152</v>
      </c>
      <c r="Q415" s="90">
        <f>IF(ISERROR(VLOOKUP(H415,#REF!,10,0)),,VLOOKUP(H415,#REF!,10,0))</f>
        <v>0</v>
      </c>
      <c r="R415" s="90">
        <f>IF(ISERROR(VLOOKUP($H415,#REF!,12,0)),,VLOOKUP($H415,#REF!,12,0))</f>
        <v>0</v>
      </c>
      <c r="S415" s="90">
        <f>IF(ISERROR(VLOOKUP($H415,#REF!,14,0)),,VLOOKUP($H415,#REF!,14,0))</f>
        <v>0</v>
      </c>
      <c r="T415" s="90">
        <f>IF(ISERROR(VLOOKUP($H415,#REF!,16,0)),,VLOOKUP($H415,#REF!,16,0))</f>
        <v>0</v>
      </c>
      <c r="U415" s="90">
        <f>IF(ISERROR(VLOOKUP($H415,#REF!,18,0)),,VLOOKUP($H415,#REF!,18,0))</f>
        <v>0</v>
      </c>
      <c r="V415" s="90">
        <f>IF(ISERROR(VLOOKUP($H415,#REF!,20,0)),,VLOOKUP($H415,#REF!,20,0))</f>
        <v>0</v>
      </c>
      <c r="W415" s="197">
        <f t="shared" si="200"/>
        <v>0</v>
      </c>
      <c r="X415">
        <f t="shared" si="201"/>
        <v>0</v>
      </c>
    </row>
    <row r="416" spans="1:24" ht="15" thickBot="1" x14ac:dyDescent="0.35">
      <c r="A416">
        <v>15</v>
      </c>
      <c r="B416" t="str">
        <f t="shared" si="202"/>
        <v>8B</v>
      </c>
      <c r="C416" t="str">
        <f t="shared" si="198"/>
        <v>8B15</v>
      </c>
      <c r="E416" s="72" t="str">
        <f>IF(IF(ISERROR(VLOOKUP(C416,#REF!,25,0)),"A",VLOOKUP(C416,#REF!,25,0))=0,"A",IF(ISERROR(VLOOKUP(C416,#REF!,25,0)),"A",VLOOKUP(C416,#REF!,25,0)))</f>
        <v>A</v>
      </c>
      <c r="F416" s="44" t="e">
        <f>LARGE(E402:E416,A416)</f>
        <v>#NUM!</v>
      </c>
      <c r="G416" s="44">
        <f>IF(ISERROR(VLOOKUP($C416,#REF!,2,0)),0,VLOOKUP($C416,#REF!,2,0))</f>
        <v>0</v>
      </c>
      <c r="H416" s="44">
        <f>IF(ISERROR(VLOOKUP(F416,E416:G430,3,0)),0,VLOOKUP(F416,E416:G430,3,0))</f>
        <v>0</v>
      </c>
      <c r="K416" s="44">
        <v>15</v>
      </c>
      <c r="L416" s="89">
        <f>IF(ISERROR(VLOOKUP(H416,#REF!,5,0)&amp;" "&amp;VLOOKUP(H416,#REF!,6,0)),,VLOOKUP(H416,#REF!,5,0)&amp;" "&amp;VLOOKUP(H416,#REF!,6,0))</f>
        <v>0</v>
      </c>
      <c r="M416" s="90">
        <f>IF(ISERROR(VLOOKUP(H416,#REF!,2,0)),,VLOOKUP(H416,#REF!,2,0))</f>
        <v>0</v>
      </c>
      <c r="N416" s="90">
        <f>IF(ISERROR(VLOOKUP(H416,#REF!,1,0)),,VLOOKUP(H416,#REF!,1,0))</f>
        <v>0</v>
      </c>
      <c r="O416" s="90" t="str">
        <f t="shared" si="199"/>
        <v>8B</v>
      </c>
      <c r="P416" s="89" t="s">
        <v>152</v>
      </c>
      <c r="Q416" s="90">
        <f>IF(ISERROR(VLOOKUP(H416,#REF!,10,0)),,VLOOKUP(H416,#REF!,10,0))</f>
        <v>0</v>
      </c>
      <c r="R416" s="90">
        <f>IF(ISERROR(VLOOKUP($H416,#REF!,12,0)),,VLOOKUP($H416,#REF!,12,0))</f>
        <v>0</v>
      </c>
      <c r="S416" s="90">
        <f>IF(ISERROR(VLOOKUP($H416,#REF!,14,0)),,VLOOKUP($H416,#REF!,14,0))</f>
        <v>0</v>
      </c>
      <c r="T416" s="90">
        <f>IF(ISERROR(VLOOKUP($H416,#REF!,16,0)),,VLOOKUP($H416,#REF!,16,0))</f>
        <v>0</v>
      </c>
      <c r="U416" s="90">
        <f>IF(ISERROR(VLOOKUP($H416,#REF!,18,0)),,VLOOKUP($H416,#REF!,18,0))</f>
        <v>0</v>
      </c>
      <c r="V416" s="90">
        <f>IF(ISERROR(VLOOKUP($H416,#REF!,20,0)),,VLOOKUP($H416,#REF!,20,0))</f>
        <v>0</v>
      </c>
      <c r="W416" s="197">
        <f t="shared" si="200"/>
        <v>0</v>
      </c>
      <c r="X416">
        <f t="shared" si="201"/>
        <v>0</v>
      </c>
    </row>
    <row r="417" spans="1:24" ht="29.4" thickBot="1" x14ac:dyDescent="0.35">
      <c r="E417" s="102" t="s">
        <v>126</v>
      </c>
      <c r="F417" s="137" t="s">
        <v>167</v>
      </c>
      <c r="G417" s="102" t="s">
        <v>33</v>
      </c>
      <c r="H417" s="137" t="s">
        <v>166</v>
      </c>
      <c r="K417" s="50" t="s">
        <v>137</v>
      </c>
      <c r="L417" s="51" t="s">
        <v>138</v>
      </c>
      <c r="M417" s="52" t="s">
        <v>139</v>
      </c>
      <c r="N417" s="52" t="s">
        <v>140</v>
      </c>
      <c r="O417" s="52" t="s">
        <v>35</v>
      </c>
      <c r="P417" s="53" t="s">
        <v>141</v>
      </c>
      <c r="Q417" s="55">
        <v>1</v>
      </c>
      <c r="R417" s="55">
        <v>2</v>
      </c>
      <c r="S417" s="55">
        <v>3</v>
      </c>
      <c r="T417" s="55">
        <v>4</v>
      </c>
      <c r="U417" s="55">
        <v>5</v>
      </c>
      <c r="V417" s="93">
        <v>6</v>
      </c>
      <c r="W417" s="197"/>
    </row>
    <row r="418" spans="1:24" x14ac:dyDescent="0.3">
      <c r="A418">
        <v>1</v>
      </c>
      <c r="B418" t="s">
        <v>23</v>
      </c>
      <c r="C418" t="str">
        <f t="shared" ref="C418:C432" si="203">B418&amp;A418</f>
        <v>4AWD1</v>
      </c>
      <c r="E418" s="72" t="str">
        <f>IF(IF(ISERROR(VLOOKUP(C418,#REF!,25,0)),"A",VLOOKUP(C418,#REF!,25,0))=0,"A",IF(ISERROR(VLOOKUP(C418,#REF!,25,0)),"A",VLOOKUP(C418,#REF!,25,0)))</f>
        <v>A</v>
      </c>
      <c r="F418" s="44" t="e">
        <f>LARGE(E418:E432,A418)</f>
        <v>#NUM!</v>
      </c>
      <c r="G418" s="44">
        <f>IF(ISERROR(VLOOKUP($C418,#REF!,2,0)),0,VLOOKUP($C418,#REF!,2,0))</f>
        <v>0</v>
      </c>
      <c r="H418" s="44">
        <f>IF(ISERROR(VLOOKUP(F418,E418:G432,3,0)),0,VLOOKUP(F418,E418:G432,3,0))</f>
        <v>0</v>
      </c>
      <c r="K418" s="44">
        <v>1</v>
      </c>
      <c r="L418" s="89">
        <f>IF(ISERROR(VLOOKUP(H418,#REF!,5,0)&amp;" "&amp;VLOOKUP(H418,#REF!,6,0)),,VLOOKUP(H418,#REF!,5,0)&amp;" "&amp;VLOOKUP(H418,#REF!,6,0))</f>
        <v>0</v>
      </c>
      <c r="M418" s="90">
        <f>IF(ISERROR(VLOOKUP(H418,#REF!,2,0)),,VLOOKUP(H418,#REF!,2,0))</f>
        <v>0</v>
      </c>
      <c r="N418" s="90">
        <f>IF(ISERROR(VLOOKUP(H418,#REF!,1,0)),,VLOOKUP(H418,#REF!,1,0))</f>
        <v>0</v>
      </c>
      <c r="O418" s="90" t="str">
        <f t="shared" ref="O418:O432" si="204">B418</f>
        <v>4AWD</v>
      </c>
      <c r="P418" s="89" t="s">
        <v>152</v>
      </c>
      <c r="Q418" s="90">
        <f>IF(ISERROR(VLOOKUP(H418,#REF!,10,0)),,VLOOKUP(H418,#REF!,10,0))</f>
        <v>0</v>
      </c>
      <c r="R418" s="90">
        <f>IF(ISERROR(VLOOKUP($H418,#REF!,12,0)),,VLOOKUP($H418,#REF!,12,0))</f>
        <v>0</v>
      </c>
      <c r="S418" s="90">
        <f>IF(ISERROR(VLOOKUP($H418,#REF!,14,0)),,VLOOKUP($H418,#REF!,14,0))</f>
        <v>0</v>
      </c>
      <c r="T418" s="90">
        <f>IF(ISERROR(VLOOKUP($H418,#REF!,16,0)),,VLOOKUP($H418,#REF!,16,0))</f>
        <v>0</v>
      </c>
      <c r="U418" s="90">
        <f>IF(ISERROR(VLOOKUP($H418,#REF!,18,0)),,VLOOKUP($H418,#REF!,18,0))</f>
        <v>0</v>
      </c>
      <c r="V418" s="90">
        <f>IF(ISERROR(VLOOKUP($H418,#REF!,20,0)),,VLOOKUP($H418,#REF!,20,0))</f>
        <v>0</v>
      </c>
      <c r="W418" s="197">
        <f t="shared" ref="W418:W448" si="205">SUBTOTAL(9,Q418:V418)</f>
        <v>0</v>
      </c>
      <c r="X418">
        <f t="shared" ref="X418:X432" si="206">IF(E418="A",0,COUNTIF($E$418:$E$432,E418))</f>
        <v>0</v>
      </c>
    </row>
    <row r="419" spans="1:24" x14ac:dyDescent="0.3">
      <c r="A419">
        <v>2</v>
      </c>
      <c r="B419" t="str">
        <f>B418</f>
        <v>4AWD</v>
      </c>
      <c r="C419" t="str">
        <f t="shared" si="203"/>
        <v>4AWD2</v>
      </c>
      <c r="E419" s="72" t="str">
        <f>IF(IF(ISERROR(VLOOKUP(C419,#REF!,25,0)),"A",VLOOKUP(C419,#REF!,25,0))=0,"A",IF(ISERROR(VLOOKUP(C419,#REF!,25,0)),"A",VLOOKUP(C419,#REF!,25,0)))</f>
        <v>A</v>
      </c>
      <c r="F419" s="44" t="e">
        <f>LARGE(E418:E432,A419)</f>
        <v>#NUM!</v>
      </c>
      <c r="G419" s="44">
        <f>IF(ISERROR(VLOOKUP($C419,#REF!,2,0)),0,VLOOKUP($C419,#REF!,2,0))</f>
        <v>0</v>
      </c>
      <c r="H419" s="44">
        <f>IF(ISERROR(VLOOKUP(F419,E418:G432,3,0)),0,VLOOKUP(F419,E418:G432,3,0))</f>
        <v>0</v>
      </c>
      <c r="K419" s="44">
        <v>2</v>
      </c>
      <c r="L419" s="89">
        <f>IF(ISERROR(VLOOKUP(H419,#REF!,5,0)&amp;" "&amp;VLOOKUP(H419,#REF!,6,0)),,VLOOKUP(H419,#REF!,5,0)&amp;" "&amp;VLOOKUP(H419,#REF!,6,0))</f>
        <v>0</v>
      </c>
      <c r="M419" s="90">
        <f>IF(ISERROR(VLOOKUP(H419,#REF!,2,0)),,VLOOKUP(H419,#REF!,2,0))</f>
        <v>0</v>
      </c>
      <c r="N419" s="90">
        <f>IF(ISERROR(VLOOKUP(H419,#REF!,1,0)),,VLOOKUP(H419,#REF!,1,0))</f>
        <v>0</v>
      </c>
      <c r="O419" s="90" t="str">
        <f t="shared" si="204"/>
        <v>4AWD</v>
      </c>
      <c r="P419" s="89" t="s">
        <v>152</v>
      </c>
      <c r="Q419" s="90">
        <f>IF(ISERROR(VLOOKUP(H419,#REF!,10,0)),,VLOOKUP(H419,#REF!,10,0))</f>
        <v>0</v>
      </c>
      <c r="R419" s="90">
        <f>IF(ISERROR(VLOOKUP($H419,#REF!,12,0)),,VLOOKUP($H419,#REF!,12,0))</f>
        <v>0</v>
      </c>
      <c r="S419" s="90">
        <f>IF(ISERROR(VLOOKUP($H419,#REF!,14,0)),,VLOOKUP($H419,#REF!,14,0))</f>
        <v>0</v>
      </c>
      <c r="T419" s="90">
        <f>IF(ISERROR(VLOOKUP($H419,#REF!,16,0)),,VLOOKUP($H419,#REF!,16,0))</f>
        <v>0</v>
      </c>
      <c r="U419" s="90">
        <f>IF(ISERROR(VLOOKUP($H419,#REF!,18,0)),,VLOOKUP($H419,#REF!,18,0))</f>
        <v>0</v>
      </c>
      <c r="V419" s="90">
        <f>IF(ISERROR(VLOOKUP($H419,#REF!,20,0)),,VLOOKUP($H419,#REF!,20,0))</f>
        <v>0</v>
      </c>
      <c r="W419" s="197">
        <f t="shared" si="205"/>
        <v>0</v>
      </c>
      <c r="X419">
        <f t="shared" si="206"/>
        <v>0</v>
      </c>
    </row>
    <row r="420" spans="1:24" x14ac:dyDescent="0.3">
      <c r="A420">
        <v>3</v>
      </c>
      <c r="B420" t="str">
        <f t="shared" ref="B420:B432" si="207">B419</f>
        <v>4AWD</v>
      </c>
      <c r="C420" t="str">
        <f t="shared" si="203"/>
        <v>4AWD3</v>
      </c>
      <c r="E420" s="72" t="str">
        <f>IF(IF(ISERROR(VLOOKUP(C420,#REF!,25,0)),"A",VLOOKUP(C420,#REF!,25,0))=0,"A",IF(ISERROR(VLOOKUP(C420,#REF!,25,0)),"A",VLOOKUP(C420,#REF!,25,0)))</f>
        <v>A</v>
      </c>
      <c r="F420" s="44" t="e">
        <f>LARGE(E418:E432,A420)</f>
        <v>#NUM!</v>
      </c>
      <c r="G420" s="44">
        <f>IF(ISERROR(VLOOKUP($C420,#REF!,2,0)),0,VLOOKUP($C420,#REF!,2,0))</f>
        <v>0</v>
      </c>
      <c r="H420" s="44">
        <f>IF(ISERROR(VLOOKUP(F420,E418:G432,3,0)),0,VLOOKUP(F420,E418:G432,3,0))</f>
        <v>0</v>
      </c>
      <c r="K420" s="44">
        <v>3</v>
      </c>
      <c r="L420" s="89">
        <f>IF(ISERROR(VLOOKUP(H420,#REF!,5,0)&amp;" "&amp;VLOOKUP(H420,#REF!,6,0)),,VLOOKUP(H420,#REF!,5,0)&amp;" "&amp;VLOOKUP(H420,#REF!,6,0))</f>
        <v>0</v>
      </c>
      <c r="M420" s="90">
        <f>IF(ISERROR(VLOOKUP(H420,#REF!,2,0)),,VLOOKUP(H420,#REF!,2,0))</f>
        <v>0</v>
      </c>
      <c r="N420" s="90">
        <f>IF(ISERROR(VLOOKUP(H420,#REF!,1,0)),,VLOOKUP(H420,#REF!,1,0))</f>
        <v>0</v>
      </c>
      <c r="O420" s="90" t="str">
        <f t="shared" si="204"/>
        <v>4AWD</v>
      </c>
      <c r="P420" s="89" t="s">
        <v>152</v>
      </c>
      <c r="Q420" s="90">
        <f>IF(ISERROR(VLOOKUP(H420,#REF!,10,0)),,VLOOKUP(H420,#REF!,10,0))</f>
        <v>0</v>
      </c>
      <c r="R420" s="90">
        <f>IF(ISERROR(VLOOKUP($H420,#REF!,12,0)),,VLOOKUP($H420,#REF!,12,0))</f>
        <v>0</v>
      </c>
      <c r="S420" s="90">
        <f>IF(ISERROR(VLOOKUP($H420,#REF!,14,0)),,VLOOKUP($H420,#REF!,14,0))</f>
        <v>0</v>
      </c>
      <c r="T420" s="90">
        <f>IF(ISERROR(VLOOKUP($H420,#REF!,16,0)),,VLOOKUP($H420,#REF!,16,0))</f>
        <v>0</v>
      </c>
      <c r="U420" s="90">
        <f>IF(ISERROR(VLOOKUP($H420,#REF!,18,0)),,VLOOKUP($H420,#REF!,18,0))</f>
        <v>0</v>
      </c>
      <c r="V420" s="90">
        <f>IF(ISERROR(VLOOKUP($H420,#REF!,20,0)),,VLOOKUP($H420,#REF!,20,0))</f>
        <v>0</v>
      </c>
      <c r="W420" s="197">
        <f t="shared" si="205"/>
        <v>0</v>
      </c>
      <c r="X420">
        <f t="shared" si="206"/>
        <v>0</v>
      </c>
    </row>
    <row r="421" spans="1:24" x14ac:dyDescent="0.3">
      <c r="A421">
        <v>4</v>
      </c>
      <c r="B421" t="str">
        <f t="shared" si="207"/>
        <v>4AWD</v>
      </c>
      <c r="C421" t="str">
        <f t="shared" si="203"/>
        <v>4AWD4</v>
      </c>
      <c r="E421" s="72" t="str">
        <f>IF(IF(ISERROR(VLOOKUP(C421,#REF!,25,0)),"A",VLOOKUP(C421,#REF!,25,0))=0,"A",IF(ISERROR(VLOOKUP(C421,#REF!,25,0)),"A",VLOOKUP(C421,#REF!,25,0)))</f>
        <v>A</v>
      </c>
      <c r="F421" s="44" t="e">
        <f>LARGE(E418:E432,A421)</f>
        <v>#NUM!</v>
      </c>
      <c r="G421" s="44">
        <f>IF(ISERROR(VLOOKUP($C421,#REF!,2,0)),0,VLOOKUP($C421,#REF!,2,0))</f>
        <v>0</v>
      </c>
      <c r="H421" s="44">
        <f>IF(ISERROR(VLOOKUP(F421,E418:G432,3,0)),0,VLOOKUP(F421,E418:G432,3,0))</f>
        <v>0</v>
      </c>
      <c r="K421" s="44">
        <v>4</v>
      </c>
      <c r="L421" s="89">
        <f>IF(ISERROR(VLOOKUP(H421,#REF!,5,0)&amp;" "&amp;VLOOKUP(H421,#REF!,6,0)),,VLOOKUP(H421,#REF!,5,0)&amp;" "&amp;VLOOKUP(H421,#REF!,6,0))</f>
        <v>0</v>
      </c>
      <c r="M421" s="90">
        <f>IF(ISERROR(VLOOKUP(H421,#REF!,2,0)),,VLOOKUP(H421,#REF!,2,0))</f>
        <v>0</v>
      </c>
      <c r="N421" s="90">
        <f>IF(ISERROR(VLOOKUP(H421,#REF!,1,0)),,VLOOKUP(H421,#REF!,1,0))</f>
        <v>0</v>
      </c>
      <c r="O421" s="90" t="str">
        <f t="shared" si="204"/>
        <v>4AWD</v>
      </c>
      <c r="P421" s="89" t="s">
        <v>152</v>
      </c>
      <c r="Q421" s="90">
        <f>IF(ISERROR(VLOOKUP(H421,#REF!,10,0)),,VLOOKUP(H421,#REF!,10,0))</f>
        <v>0</v>
      </c>
      <c r="R421" s="90">
        <f>IF(ISERROR(VLOOKUP($H421,#REF!,12,0)),,VLOOKUP($H421,#REF!,12,0))</f>
        <v>0</v>
      </c>
      <c r="S421" s="90">
        <f>IF(ISERROR(VLOOKUP($H421,#REF!,14,0)),,VLOOKUP($H421,#REF!,14,0))</f>
        <v>0</v>
      </c>
      <c r="T421" s="90">
        <f>IF(ISERROR(VLOOKUP($H421,#REF!,16,0)),,VLOOKUP($H421,#REF!,16,0))</f>
        <v>0</v>
      </c>
      <c r="U421" s="90">
        <f>IF(ISERROR(VLOOKUP($H421,#REF!,18,0)),,VLOOKUP($H421,#REF!,18,0))</f>
        <v>0</v>
      </c>
      <c r="V421" s="90">
        <f>IF(ISERROR(VLOOKUP($H421,#REF!,20,0)),,VLOOKUP($H421,#REF!,20,0))</f>
        <v>0</v>
      </c>
      <c r="W421" s="197">
        <f t="shared" si="205"/>
        <v>0</v>
      </c>
      <c r="X421">
        <f t="shared" si="206"/>
        <v>0</v>
      </c>
    </row>
    <row r="422" spans="1:24" x14ac:dyDescent="0.3">
      <c r="A422">
        <v>5</v>
      </c>
      <c r="B422" t="str">
        <f t="shared" si="207"/>
        <v>4AWD</v>
      </c>
      <c r="C422" t="str">
        <f t="shared" si="203"/>
        <v>4AWD5</v>
      </c>
      <c r="E422" s="72" t="str">
        <f>IF(IF(ISERROR(VLOOKUP(C422,#REF!,25,0)),"A",VLOOKUP(C422,#REF!,25,0))=0,"A",IF(ISERROR(VLOOKUP(C422,#REF!,25,0)),"A",VLOOKUP(C422,#REF!,25,0)))</f>
        <v>A</v>
      </c>
      <c r="F422" s="44" t="e">
        <f>LARGE(E418:E432,A422)</f>
        <v>#NUM!</v>
      </c>
      <c r="G422" s="44">
        <f>IF(ISERROR(VLOOKUP($C422,#REF!,2,0)),0,VLOOKUP($C422,#REF!,2,0))</f>
        <v>0</v>
      </c>
      <c r="H422" s="44">
        <f>IF(ISERROR(VLOOKUP(F422,E418:G432,3,0)),0,VLOOKUP(F422,E418:G432,3,0))</f>
        <v>0</v>
      </c>
      <c r="K422" s="44">
        <v>5</v>
      </c>
      <c r="L422" s="89">
        <f>IF(ISERROR(VLOOKUP(H422,#REF!,5,0)&amp;" "&amp;VLOOKUP(H422,#REF!,6,0)),,VLOOKUP(H422,#REF!,5,0)&amp;" "&amp;VLOOKUP(H422,#REF!,6,0))</f>
        <v>0</v>
      </c>
      <c r="M422" s="90">
        <f>IF(ISERROR(VLOOKUP(H422,#REF!,2,0)),,VLOOKUP(H422,#REF!,2,0))</f>
        <v>0</v>
      </c>
      <c r="N422" s="90">
        <f>IF(ISERROR(VLOOKUP(H422,#REF!,1,0)),,VLOOKUP(H422,#REF!,1,0))</f>
        <v>0</v>
      </c>
      <c r="O422" s="90" t="str">
        <f t="shared" si="204"/>
        <v>4AWD</v>
      </c>
      <c r="P422" s="89" t="s">
        <v>152</v>
      </c>
      <c r="Q422" s="90">
        <f>IF(ISERROR(VLOOKUP(H422,#REF!,10,0)),,VLOOKUP(H422,#REF!,10,0))</f>
        <v>0</v>
      </c>
      <c r="R422" s="90">
        <f>IF(ISERROR(VLOOKUP($H422,#REF!,12,0)),,VLOOKUP($H422,#REF!,12,0))</f>
        <v>0</v>
      </c>
      <c r="S422" s="90">
        <f>IF(ISERROR(VLOOKUP($H422,#REF!,14,0)),,VLOOKUP($H422,#REF!,14,0))</f>
        <v>0</v>
      </c>
      <c r="T422" s="90">
        <f>IF(ISERROR(VLOOKUP($H422,#REF!,16,0)),,VLOOKUP($H422,#REF!,16,0))</f>
        <v>0</v>
      </c>
      <c r="U422" s="90">
        <f>IF(ISERROR(VLOOKUP($H422,#REF!,18,0)),,VLOOKUP($H422,#REF!,18,0))</f>
        <v>0</v>
      </c>
      <c r="V422" s="90">
        <f>IF(ISERROR(VLOOKUP($H422,#REF!,20,0)),,VLOOKUP($H422,#REF!,20,0))</f>
        <v>0</v>
      </c>
      <c r="W422" s="197">
        <f t="shared" si="205"/>
        <v>0</v>
      </c>
      <c r="X422">
        <f t="shared" si="206"/>
        <v>0</v>
      </c>
    </row>
    <row r="423" spans="1:24" x14ac:dyDescent="0.3">
      <c r="A423">
        <v>6</v>
      </c>
      <c r="B423" t="str">
        <f t="shared" si="207"/>
        <v>4AWD</v>
      </c>
      <c r="C423" t="str">
        <f t="shared" si="203"/>
        <v>4AWD6</v>
      </c>
      <c r="E423" s="72" t="str">
        <f>IF(IF(ISERROR(VLOOKUP(C423,#REF!,25,0)),"A",VLOOKUP(C423,#REF!,25,0))=0,"A",IF(ISERROR(VLOOKUP(C423,#REF!,25,0)),"A",VLOOKUP(C423,#REF!,25,0)))</f>
        <v>A</v>
      </c>
      <c r="F423" s="44" t="e">
        <f>LARGE(E418:E432,A423)</f>
        <v>#NUM!</v>
      </c>
      <c r="G423" s="44">
        <f>IF(ISERROR(VLOOKUP($C423,#REF!,2,0)),0,VLOOKUP($C423,#REF!,2,0))</f>
        <v>0</v>
      </c>
      <c r="H423" s="44">
        <f>IF(ISERROR(VLOOKUP(F423,E418:G432,3,0)),0,VLOOKUP(F423,E418:G432,3,0))</f>
        <v>0</v>
      </c>
      <c r="K423" s="44">
        <v>6</v>
      </c>
      <c r="L423" s="89">
        <f>IF(ISERROR(VLOOKUP(H423,#REF!,5,0)&amp;" "&amp;VLOOKUP(H423,#REF!,6,0)),,VLOOKUP(H423,#REF!,5,0)&amp;" "&amp;VLOOKUP(H423,#REF!,6,0))</f>
        <v>0</v>
      </c>
      <c r="M423" s="90">
        <f>IF(ISERROR(VLOOKUP(H423,#REF!,2,0)),,VLOOKUP(H423,#REF!,2,0))</f>
        <v>0</v>
      </c>
      <c r="N423" s="90">
        <f>IF(ISERROR(VLOOKUP(H423,#REF!,1,0)),,VLOOKUP(H423,#REF!,1,0))</f>
        <v>0</v>
      </c>
      <c r="O423" s="90" t="str">
        <f t="shared" si="204"/>
        <v>4AWD</v>
      </c>
      <c r="P423" s="89" t="s">
        <v>152</v>
      </c>
      <c r="Q423" s="90">
        <f>IF(ISERROR(VLOOKUP(H423,#REF!,10,0)),,VLOOKUP(H423,#REF!,10,0))</f>
        <v>0</v>
      </c>
      <c r="R423" s="90">
        <f>IF(ISERROR(VLOOKUP($H423,#REF!,12,0)),,VLOOKUP($H423,#REF!,12,0))</f>
        <v>0</v>
      </c>
      <c r="S423" s="90">
        <f>IF(ISERROR(VLOOKUP($H423,#REF!,14,0)),,VLOOKUP($H423,#REF!,14,0))</f>
        <v>0</v>
      </c>
      <c r="T423" s="90">
        <f>IF(ISERROR(VLOOKUP($H423,#REF!,16,0)),,VLOOKUP($H423,#REF!,16,0))</f>
        <v>0</v>
      </c>
      <c r="U423" s="90">
        <f>IF(ISERROR(VLOOKUP($H423,#REF!,18,0)),,VLOOKUP($H423,#REF!,18,0))</f>
        <v>0</v>
      </c>
      <c r="V423" s="90">
        <f>IF(ISERROR(VLOOKUP($H423,#REF!,20,0)),,VLOOKUP($H423,#REF!,20,0))</f>
        <v>0</v>
      </c>
      <c r="W423" s="197">
        <f t="shared" si="205"/>
        <v>0</v>
      </c>
      <c r="X423">
        <f t="shared" si="206"/>
        <v>0</v>
      </c>
    </row>
    <row r="424" spans="1:24" x14ac:dyDescent="0.3">
      <c r="A424">
        <v>7</v>
      </c>
      <c r="B424" t="str">
        <f t="shared" si="207"/>
        <v>4AWD</v>
      </c>
      <c r="C424" t="str">
        <f t="shared" si="203"/>
        <v>4AWD7</v>
      </c>
      <c r="E424" s="72" t="str">
        <f>IF(IF(ISERROR(VLOOKUP(C424,#REF!,25,0)),"A",VLOOKUP(C424,#REF!,25,0))=0,"A",IF(ISERROR(VLOOKUP(C424,#REF!,25,0)),"A",VLOOKUP(C424,#REF!,25,0)))</f>
        <v>A</v>
      </c>
      <c r="F424" s="44" t="e">
        <f>LARGE(E418:E432,A424)</f>
        <v>#NUM!</v>
      </c>
      <c r="G424" s="44">
        <f>IF(ISERROR(VLOOKUP($C424,#REF!,2,0)),0,VLOOKUP($C424,#REF!,2,0))</f>
        <v>0</v>
      </c>
      <c r="H424" s="44">
        <f>IF(ISERROR(VLOOKUP(F424,E418:G432,3,0)),0,VLOOKUP(F424,E418:G432,3,0))</f>
        <v>0</v>
      </c>
      <c r="K424" s="44">
        <v>7</v>
      </c>
      <c r="L424" s="89">
        <f>IF(ISERROR(VLOOKUP(H424,#REF!,5,0)&amp;" "&amp;VLOOKUP(H424,#REF!,6,0)),,VLOOKUP(H424,#REF!,5,0)&amp;" "&amp;VLOOKUP(H424,#REF!,6,0))</f>
        <v>0</v>
      </c>
      <c r="M424" s="90">
        <f>IF(ISERROR(VLOOKUP(H424,#REF!,2,0)),,VLOOKUP(H424,#REF!,2,0))</f>
        <v>0</v>
      </c>
      <c r="N424" s="90">
        <f>IF(ISERROR(VLOOKUP(H424,#REF!,1,0)),,VLOOKUP(H424,#REF!,1,0))</f>
        <v>0</v>
      </c>
      <c r="O424" s="90" t="str">
        <f t="shared" si="204"/>
        <v>4AWD</v>
      </c>
      <c r="P424" s="89" t="s">
        <v>152</v>
      </c>
      <c r="Q424" s="90">
        <f>IF(ISERROR(VLOOKUP(H424,#REF!,10,0)),,VLOOKUP(H424,#REF!,10,0))</f>
        <v>0</v>
      </c>
      <c r="R424" s="90">
        <f>IF(ISERROR(VLOOKUP($H424,#REF!,12,0)),,VLOOKUP($H424,#REF!,12,0))</f>
        <v>0</v>
      </c>
      <c r="S424" s="90">
        <f>IF(ISERROR(VLOOKUP($H424,#REF!,14,0)),,VLOOKUP($H424,#REF!,14,0))</f>
        <v>0</v>
      </c>
      <c r="T424" s="90">
        <f>IF(ISERROR(VLOOKUP($H424,#REF!,16,0)),,VLOOKUP($H424,#REF!,16,0))</f>
        <v>0</v>
      </c>
      <c r="U424" s="90">
        <f>IF(ISERROR(VLOOKUP($H424,#REF!,18,0)),,VLOOKUP($H424,#REF!,18,0))</f>
        <v>0</v>
      </c>
      <c r="V424" s="90">
        <f>IF(ISERROR(VLOOKUP($H424,#REF!,20,0)),,VLOOKUP($H424,#REF!,20,0))</f>
        <v>0</v>
      </c>
      <c r="W424" s="197">
        <f t="shared" si="205"/>
        <v>0</v>
      </c>
      <c r="X424">
        <f t="shared" si="206"/>
        <v>0</v>
      </c>
    </row>
    <row r="425" spans="1:24" x14ac:dyDescent="0.3">
      <c r="A425">
        <v>8</v>
      </c>
      <c r="B425" t="str">
        <f t="shared" si="207"/>
        <v>4AWD</v>
      </c>
      <c r="C425" t="str">
        <f t="shared" si="203"/>
        <v>4AWD8</v>
      </c>
      <c r="E425" s="72" t="str">
        <f>IF(IF(ISERROR(VLOOKUP(C425,#REF!,25,0)),"A",VLOOKUP(C425,#REF!,25,0))=0,"A",IF(ISERROR(VLOOKUP(C425,#REF!,25,0)),"A",VLOOKUP(C425,#REF!,25,0)))</f>
        <v>A</v>
      </c>
      <c r="F425" s="44" t="e">
        <f>LARGE(E418:E432,A425)</f>
        <v>#NUM!</v>
      </c>
      <c r="G425" s="44">
        <f>IF(ISERROR(VLOOKUP($C425,#REF!,2,0)),0,VLOOKUP($C425,#REF!,2,0))</f>
        <v>0</v>
      </c>
      <c r="H425" s="44">
        <f>IF(ISERROR(VLOOKUP(F425,E418:G432,3,0)),0,VLOOKUP(F425,E418:G432,3,0))</f>
        <v>0</v>
      </c>
      <c r="K425" s="44">
        <v>8</v>
      </c>
      <c r="L425" s="89">
        <f>IF(ISERROR(VLOOKUP(H425,#REF!,5,0)&amp;" "&amp;VLOOKUP(H425,#REF!,6,0)),,VLOOKUP(H425,#REF!,5,0)&amp;" "&amp;VLOOKUP(H425,#REF!,6,0))</f>
        <v>0</v>
      </c>
      <c r="M425" s="90">
        <f>IF(ISERROR(VLOOKUP(H425,#REF!,2,0)),,VLOOKUP(H425,#REF!,2,0))</f>
        <v>0</v>
      </c>
      <c r="N425" s="90">
        <f>IF(ISERROR(VLOOKUP(H425,#REF!,1,0)),,VLOOKUP(H425,#REF!,1,0))</f>
        <v>0</v>
      </c>
      <c r="O425" s="90" t="str">
        <f t="shared" si="204"/>
        <v>4AWD</v>
      </c>
      <c r="P425" s="89" t="s">
        <v>152</v>
      </c>
      <c r="Q425" s="90">
        <f>IF(ISERROR(VLOOKUP(H425,#REF!,10,0)),,VLOOKUP(H425,#REF!,10,0))</f>
        <v>0</v>
      </c>
      <c r="R425" s="90">
        <f>IF(ISERROR(VLOOKUP($H425,#REF!,12,0)),,VLOOKUP($H425,#REF!,12,0))</f>
        <v>0</v>
      </c>
      <c r="S425" s="90">
        <f>IF(ISERROR(VLOOKUP($H425,#REF!,14,0)),,VLOOKUP($H425,#REF!,14,0))</f>
        <v>0</v>
      </c>
      <c r="T425" s="90">
        <f>IF(ISERROR(VLOOKUP($H425,#REF!,16,0)),,VLOOKUP($H425,#REF!,16,0))</f>
        <v>0</v>
      </c>
      <c r="U425" s="90">
        <f>IF(ISERROR(VLOOKUP($H425,#REF!,18,0)),,VLOOKUP($H425,#REF!,18,0))</f>
        <v>0</v>
      </c>
      <c r="V425" s="90">
        <f>IF(ISERROR(VLOOKUP($H425,#REF!,20,0)),,VLOOKUP($H425,#REF!,20,0))</f>
        <v>0</v>
      </c>
      <c r="W425" s="197">
        <f t="shared" si="205"/>
        <v>0</v>
      </c>
      <c r="X425">
        <f t="shared" si="206"/>
        <v>0</v>
      </c>
    </row>
    <row r="426" spans="1:24" x14ac:dyDescent="0.3">
      <c r="A426">
        <v>9</v>
      </c>
      <c r="B426" t="str">
        <f t="shared" si="207"/>
        <v>4AWD</v>
      </c>
      <c r="C426" t="str">
        <f t="shared" si="203"/>
        <v>4AWD9</v>
      </c>
      <c r="E426" s="72" t="str">
        <f>IF(IF(ISERROR(VLOOKUP(C426,#REF!,25,0)),"A",VLOOKUP(C426,#REF!,25,0))=0,"A",IF(ISERROR(VLOOKUP(C426,#REF!,25,0)),"A",VLOOKUP(C426,#REF!,25,0)))</f>
        <v>A</v>
      </c>
      <c r="F426" s="44" t="e">
        <f>LARGE(E418:E432,A426)</f>
        <v>#NUM!</v>
      </c>
      <c r="G426" s="44">
        <f>IF(ISERROR(VLOOKUP($C426,#REF!,2,0)),0,VLOOKUP($C426,#REF!,2,0))</f>
        <v>0</v>
      </c>
      <c r="H426" s="44">
        <f>IF(ISERROR(VLOOKUP(F426,E418:G432,3,0)),0,VLOOKUP(F426,E418:G432,3,0))</f>
        <v>0</v>
      </c>
      <c r="K426" s="44">
        <v>9</v>
      </c>
      <c r="L426" s="89">
        <f>IF(ISERROR(VLOOKUP(H426,#REF!,5,0)&amp;" "&amp;VLOOKUP(H426,#REF!,6,0)),,VLOOKUP(H426,#REF!,5,0)&amp;" "&amp;VLOOKUP(H426,#REF!,6,0))</f>
        <v>0</v>
      </c>
      <c r="M426" s="90">
        <f>IF(ISERROR(VLOOKUP(H426,#REF!,2,0)),,VLOOKUP(H426,#REF!,2,0))</f>
        <v>0</v>
      </c>
      <c r="N426" s="90">
        <f>IF(ISERROR(VLOOKUP(H426,#REF!,1,0)),,VLOOKUP(H426,#REF!,1,0))</f>
        <v>0</v>
      </c>
      <c r="O426" s="90" t="str">
        <f t="shared" si="204"/>
        <v>4AWD</v>
      </c>
      <c r="P426" s="89" t="s">
        <v>152</v>
      </c>
      <c r="Q426" s="90">
        <f>IF(ISERROR(VLOOKUP(H426,#REF!,10,0)),,VLOOKUP(H426,#REF!,10,0))</f>
        <v>0</v>
      </c>
      <c r="R426" s="90">
        <f>IF(ISERROR(VLOOKUP($H426,#REF!,12,0)),,VLOOKUP($H426,#REF!,12,0))</f>
        <v>0</v>
      </c>
      <c r="S426" s="90">
        <f>IF(ISERROR(VLOOKUP($H426,#REF!,14,0)),,VLOOKUP($H426,#REF!,14,0))</f>
        <v>0</v>
      </c>
      <c r="T426" s="90">
        <f>IF(ISERROR(VLOOKUP($H426,#REF!,16,0)),,VLOOKUP($H426,#REF!,16,0))</f>
        <v>0</v>
      </c>
      <c r="U426" s="90">
        <f>IF(ISERROR(VLOOKUP($H426,#REF!,18,0)),,VLOOKUP($H426,#REF!,18,0))</f>
        <v>0</v>
      </c>
      <c r="V426" s="90">
        <f>IF(ISERROR(VLOOKUP($H426,#REF!,20,0)),,VLOOKUP($H426,#REF!,20,0))</f>
        <v>0</v>
      </c>
      <c r="W426" s="197">
        <f t="shared" si="205"/>
        <v>0</v>
      </c>
      <c r="X426">
        <f t="shared" si="206"/>
        <v>0</v>
      </c>
    </row>
    <row r="427" spans="1:24" x14ac:dyDescent="0.3">
      <c r="A427">
        <v>10</v>
      </c>
      <c r="B427" t="str">
        <f t="shared" si="207"/>
        <v>4AWD</v>
      </c>
      <c r="C427" t="str">
        <f t="shared" si="203"/>
        <v>4AWD10</v>
      </c>
      <c r="E427" s="72" t="str">
        <f>IF(IF(ISERROR(VLOOKUP(C427,#REF!,25,0)),"A",VLOOKUP(C427,#REF!,25,0))=0,"A",IF(ISERROR(VLOOKUP(C427,#REF!,25,0)),"A",VLOOKUP(C427,#REF!,25,0)))</f>
        <v>A</v>
      </c>
      <c r="F427" s="44" t="e">
        <f>LARGE(E418:E432,A427)</f>
        <v>#NUM!</v>
      </c>
      <c r="G427" s="44">
        <f>IF(ISERROR(VLOOKUP($C427,#REF!,2,0)),0,VLOOKUP($C427,#REF!,2,0))</f>
        <v>0</v>
      </c>
      <c r="H427" s="44">
        <f>IF(ISERROR(VLOOKUP(F427,E418:G432,3,0)),0,VLOOKUP(F427,E418:G432,3,0))</f>
        <v>0</v>
      </c>
      <c r="K427" s="44">
        <v>10</v>
      </c>
      <c r="L427" s="89">
        <f>IF(ISERROR(VLOOKUP(H427,#REF!,5,0)&amp;" "&amp;VLOOKUP(H427,#REF!,6,0)),,VLOOKUP(H427,#REF!,5,0)&amp;" "&amp;VLOOKUP(H427,#REF!,6,0))</f>
        <v>0</v>
      </c>
      <c r="M427" s="90">
        <f>IF(ISERROR(VLOOKUP(H427,#REF!,2,0)),,VLOOKUP(H427,#REF!,2,0))</f>
        <v>0</v>
      </c>
      <c r="N427" s="90">
        <f>IF(ISERROR(VLOOKUP(H427,#REF!,1,0)),,VLOOKUP(H427,#REF!,1,0))</f>
        <v>0</v>
      </c>
      <c r="O427" s="90" t="str">
        <f t="shared" si="204"/>
        <v>4AWD</v>
      </c>
      <c r="P427" s="89" t="s">
        <v>152</v>
      </c>
      <c r="Q427" s="90">
        <f>IF(ISERROR(VLOOKUP(H427,#REF!,10,0)),,VLOOKUP(H427,#REF!,10,0))</f>
        <v>0</v>
      </c>
      <c r="R427" s="90">
        <f>IF(ISERROR(VLOOKUP($H427,#REF!,12,0)),,VLOOKUP($H427,#REF!,12,0))</f>
        <v>0</v>
      </c>
      <c r="S427" s="90">
        <f>IF(ISERROR(VLOOKUP($H427,#REF!,14,0)),,VLOOKUP($H427,#REF!,14,0))</f>
        <v>0</v>
      </c>
      <c r="T427" s="90">
        <f>IF(ISERROR(VLOOKUP($H427,#REF!,16,0)),,VLOOKUP($H427,#REF!,16,0))</f>
        <v>0</v>
      </c>
      <c r="U427" s="90">
        <f>IF(ISERROR(VLOOKUP($H427,#REF!,18,0)),,VLOOKUP($H427,#REF!,18,0))</f>
        <v>0</v>
      </c>
      <c r="V427" s="90">
        <f>IF(ISERROR(VLOOKUP($H427,#REF!,20,0)),,VLOOKUP($H427,#REF!,20,0))</f>
        <v>0</v>
      </c>
      <c r="W427" s="197">
        <f t="shared" si="205"/>
        <v>0</v>
      </c>
      <c r="X427">
        <f t="shared" si="206"/>
        <v>0</v>
      </c>
    </row>
    <row r="428" spans="1:24" x14ac:dyDescent="0.3">
      <c r="A428">
        <v>11</v>
      </c>
      <c r="B428" t="str">
        <f t="shared" si="207"/>
        <v>4AWD</v>
      </c>
      <c r="C428" t="str">
        <f t="shared" si="203"/>
        <v>4AWD11</v>
      </c>
      <c r="E428" s="72" t="str">
        <f>IF(IF(ISERROR(VLOOKUP(C428,#REF!,25,0)),"A",VLOOKUP(C428,#REF!,25,0))=0,"A",IF(ISERROR(VLOOKUP(C428,#REF!,25,0)),"A",VLOOKUP(C428,#REF!,25,0)))</f>
        <v>A</v>
      </c>
      <c r="F428" s="44" t="e">
        <f>LARGE(E418:E432,A428)</f>
        <v>#NUM!</v>
      </c>
      <c r="G428" s="44">
        <f>IF(ISERROR(VLOOKUP($C428,#REF!,2,0)),0,VLOOKUP($C428,#REF!,2,0))</f>
        <v>0</v>
      </c>
      <c r="H428" s="44">
        <f>IF(ISERROR(VLOOKUP(F428,E418:G432,3,0)),0,VLOOKUP(F428,E418:G432,3,0))</f>
        <v>0</v>
      </c>
      <c r="K428" s="44">
        <v>11</v>
      </c>
      <c r="L428" s="89">
        <f>IF(ISERROR(VLOOKUP(H428,#REF!,5,0)&amp;" "&amp;VLOOKUP(H428,#REF!,6,0)),,VLOOKUP(H428,#REF!,5,0)&amp;" "&amp;VLOOKUP(H428,#REF!,6,0))</f>
        <v>0</v>
      </c>
      <c r="M428" s="90">
        <f>IF(ISERROR(VLOOKUP(H428,#REF!,2,0)),,VLOOKUP(H428,#REF!,2,0))</f>
        <v>0</v>
      </c>
      <c r="N428" s="90">
        <f>IF(ISERROR(VLOOKUP(H428,#REF!,1,0)),,VLOOKUP(H428,#REF!,1,0))</f>
        <v>0</v>
      </c>
      <c r="O428" s="90" t="str">
        <f t="shared" si="204"/>
        <v>4AWD</v>
      </c>
      <c r="P428" s="89" t="s">
        <v>152</v>
      </c>
      <c r="Q428" s="90">
        <f>IF(ISERROR(VLOOKUP(H428,#REF!,10,0)),,VLOOKUP(H428,#REF!,10,0))</f>
        <v>0</v>
      </c>
      <c r="R428" s="90">
        <f>IF(ISERROR(VLOOKUP($H428,#REF!,12,0)),,VLOOKUP($H428,#REF!,12,0))</f>
        <v>0</v>
      </c>
      <c r="S428" s="90">
        <f>IF(ISERROR(VLOOKUP($H428,#REF!,14,0)),,VLOOKUP($H428,#REF!,14,0))</f>
        <v>0</v>
      </c>
      <c r="T428" s="90">
        <f>IF(ISERROR(VLOOKUP($H428,#REF!,16,0)),,VLOOKUP($H428,#REF!,16,0))</f>
        <v>0</v>
      </c>
      <c r="U428" s="90">
        <f>IF(ISERROR(VLOOKUP($H428,#REF!,18,0)),,VLOOKUP($H428,#REF!,18,0))</f>
        <v>0</v>
      </c>
      <c r="V428" s="90">
        <f>IF(ISERROR(VLOOKUP($H428,#REF!,20,0)),,VLOOKUP($H428,#REF!,20,0))</f>
        <v>0</v>
      </c>
      <c r="W428" s="197">
        <f t="shared" si="205"/>
        <v>0</v>
      </c>
      <c r="X428">
        <f t="shared" si="206"/>
        <v>0</v>
      </c>
    </row>
    <row r="429" spans="1:24" x14ac:dyDescent="0.3">
      <c r="A429">
        <v>12</v>
      </c>
      <c r="B429" t="str">
        <f t="shared" si="207"/>
        <v>4AWD</v>
      </c>
      <c r="C429" t="str">
        <f t="shared" si="203"/>
        <v>4AWD12</v>
      </c>
      <c r="E429" s="72" t="str">
        <f>IF(IF(ISERROR(VLOOKUP(C429,#REF!,25,0)),"A",VLOOKUP(C429,#REF!,25,0))=0,"A",IF(ISERROR(VLOOKUP(C429,#REF!,25,0)),"A",VLOOKUP(C429,#REF!,25,0)))</f>
        <v>A</v>
      </c>
      <c r="F429" s="44" t="e">
        <f>LARGE(E418:E432,A429)</f>
        <v>#NUM!</v>
      </c>
      <c r="G429" s="44">
        <f>IF(ISERROR(VLOOKUP($C429,#REF!,2,0)),0,VLOOKUP($C429,#REF!,2,0))</f>
        <v>0</v>
      </c>
      <c r="H429" s="44">
        <f>IF(ISERROR(VLOOKUP(F429,E418:G432,3,0)),0,VLOOKUP(F429,E418:G432,3,0))</f>
        <v>0</v>
      </c>
      <c r="K429" s="44">
        <v>12</v>
      </c>
      <c r="L429" s="89">
        <f>IF(ISERROR(VLOOKUP(H429,#REF!,5,0)&amp;" "&amp;VLOOKUP(H429,#REF!,6,0)),,VLOOKUP(H429,#REF!,5,0)&amp;" "&amp;VLOOKUP(H429,#REF!,6,0))</f>
        <v>0</v>
      </c>
      <c r="M429" s="90">
        <f>IF(ISERROR(VLOOKUP(H429,#REF!,2,0)),,VLOOKUP(H429,#REF!,2,0))</f>
        <v>0</v>
      </c>
      <c r="N429" s="90">
        <f>IF(ISERROR(VLOOKUP(H429,#REF!,1,0)),,VLOOKUP(H429,#REF!,1,0))</f>
        <v>0</v>
      </c>
      <c r="O429" s="90" t="str">
        <f t="shared" si="204"/>
        <v>4AWD</v>
      </c>
      <c r="P429" s="89" t="s">
        <v>152</v>
      </c>
      <c r="Q429" s="90">
        <f>IF(ISERROR(VLOOKUP(H429,#REF!,10,0)),,VLOOKUP(H429,#REF!,10,0))</f>
        <v>0</v>
      </c>
      <c r="R429" s="90">
        <f>IF(ISERROR(VLOOKUP($H429,#REF!,12,0)),,VLOOKUP($H429,#REF!,12,0))</f>
        <v>0</v>
      </c>
      <c r="S429" s="90">
        <f>IF(ISERROR(VLOOKUP($H429,#REF!,14,0)),,VLOOKUP($H429,#REF!,14,0))</f>
        <v>0</v>
      </c>
      <c r="T429" s="90">
        <f>IF(ISERROR(VLOOKUP($H429,#REF!,16,0)),,VLOOKUP($H429,#REF!,16,0))</f>
        <v>0</v>
      </c>
      <c r="U429" s="90">
        <f>IF(ISERROR(VLOOKUP($H429,#REF!,18,0)),,VLOOKUP($H429,#REF!,18,0))</f>
        <v>0</v>
      </c>
      <c r="V429" s="90">
        <f>IF(ISERROR(VLOOKUP($H429,#REF!,20,0)),,VLOOKUP($H429,#REF!,20,0))</f>
        <v>0</v>
      </c>
      <c r="W429" s="197">
        <f t="shared" si="205"/>
        <v>0</v>
      </c>
      <c r="X429">
        <f t="shared" si="206"/>
        <v>0</v>
      </c>
    </row>
    <row r="430" spans="1:24" x14ac:dyDescent="0.3">
      <c r="A430">
        <v>13</v>
      </c>
      <c r="B430" t="str">
        <f t="shared" si="207"/>
        <v>4AWD</v>
      </c>
      <c r="C430" t="str">
        <f t="shared" si="203"/>
        <v>4AWD13</v>
      </c>
      <c r="E430" s="72" t="str">
        <f>IF(IF(ISERROR(VLOOKUP(C430,#REF!,25,0)),"A",VLOOKUP(C430,#REF!,25,0))=0,"A",IF(ISERROR(VLOOKUP(C430,#REF!,25,0)),"A",VLOOKUP(C430,#REF!,25,0)))</f>
        <v>A</v>
      </c>
      <c r="F430" s="44" t="e">
        <f>LARGE(E418:E432,A430)</f>
        <v>#NUM!</v>
      </c>
      <c r="G430" s="44">
        <f>IF(ISERROR(VLOOKUP($C430,#REF!,2,0)),0,VLOOKUP($C430,#REF!,2,0))</f>
        <v>0</v>
      </c>
      <c r="H430" s="44">
        <f>IF(ISERROR(VLOOKUP(F430,E418:G432,3,0)),0,VLOOKUP(F430,E418:G432,3,0))</f>
        <v>0</v>
      </c>
      <c r="K430" s="44">
        <v>13</v>
      </c>
      <c r="L430" s="89">
        <f>IF(ISERROR(VLOOKUP(H430,#REF!,5,0)&amp;" "&amp;VLOOKUP(H430,#REF!,6,0)),,VLOOKUP(H430,#REF!,5,0)&amp;" "&amp;VLOOKUP(H430,#REF!,6,0))</f>
        <v>0</v>
      </c>
      <c r="M430" s="90">
        <f>IF(ISERROR(VLOOKUP(H430,#REF!,2,0)),,VLOOKUP(H430,#REF!,2,0))</f>
        <v>0</v>
      </c>
      <c r="N430" s="90">
        <f>IF(ISERROR(VLOOKUP(H430,#REF!,1,0)),,VLOOKUP(H430,#REF!,1,0))</f>
        <v>0</v>
      </c>
      <c r="O430" s="90" t="str">
        <f t="shared" si="204"/>
        <v>4AWD</v>
      </c>
      <c r="P430" s="89" t="s">
        <v>152</v>
      </c>
      <c r="Q430" s="90">
        <f>IF(ISERROR(VLOOKUP(H430,#REF!,10,0)),,VLOOKUP(H430,#REF!,10,0))</f>
        <v>0</v>
      </c>
      <c r="R430" s="90">
        <f>IF(ISERROR(VLOOKUP($H430,#REF!,12,0)),,VLOOKUP($H430,#REF!,12,0))</f>
        <v>0</v>
      </c>
      <c r="S430" s="90">
        <f>IF(ISERROR(VLOOKUP($H430,#REF!,14,0)),,VLOOKUP($H430,#REF!,14,0))</f>
        <v>0</v>
      </c>
      <c r="T430" s="90">
        <f>IF(ISERROR(VLOOKUP($H430,#REF!,16,0)),,VLOOKUP($H430,#REF!,16,0))</f>
        <v>0</v>
      </c>
      <c r="U430" s="90">
        <f>IF(ISERROR(VLOOKUP($H430,#REF!,18,0)),,VLOOKUP($H430,#REF!,18,0))</f>
        <v>0</v>
      </c>
      <c r="V430" s="90">
        <f>IF(ISERROR(VLOOKUP($H430,#REF!,20,0)),,VLOOKUP($H430,#REF!,20,0))</f>
        <v>0</v>
      </c>
      <c r="W430" s="197">
        <f t="shared" si="205"/>
        <v>0</v>
      </c>
      <c r="X430">
        <f t="shared" si="206"/>
        <v>0</v>
      </c>
    </row>
    <row r="431" spans="1:24" x14ac:dyDescent="0.3">
      <c r="A431">
        <v>14</v>
      </c>
      <c r="B431" t="str">
        <f t="shared" si="207"/>
        <v>4AWD</v>
      </c>
      <c r="C431" t="str">
        <f t="shared" si="203"/>
        <v>4AWD14</v>
      </c>
      <c r="E431" s="72" t="str">
        <f>IF(IF(ISERROR(VLOOKUP(C431,#REF!,25,0)),"A",VLOOKUP(C431,#REF!,25,0))=0,"A",IF(ISERROR(VLOOKUP(C431,#REF!,25,0)),"A",VLOOKUP(C431,#REF!,25,0)))</f>
        <v>A</v>
      </c>
      <c r="F431" s="44" t="e">
        <f>LARGE(E418:E432,A431)</f>
        <v>#NUM!</v>
      </c>
      <c r="G431" s="44">
        <f>IF(ISERROR(VLOOKUP($C431,#REF!,2,0)),0,VLOOKUP($C431,#REF!,2,0))</f>
        <v>0</v>
      </c>
      <c r="H431" s="44">
        <f>IF(ISERROR(VLOOKUP(F431,E418:G432,3,0)),0,VLOOKUP(F431,E418:G432,3,0))</f>
        <v>0</v>
      </c>
      <c r="K431" s="44">
        <v>14</v>
      </c>
      <c r="L431" s="89">
        <f>IF(ISERROR(VLOOKUP(H431,#REF!,5,0)&amp;" "&amp;VLOOKUP(H431,#REF!,6,0)),,VLOOKUP(H431,#REF!,5,0)&amp;" "&amp;VLOOKUP(H431,#REF!,6,0))</f>
        <v>0</v>
      </c>
      <c r="M431" s="90">
        <f>IF(ISERROR(VLOOKUP(H431,#REF!,2,0)),,VLOOKUP(H431,#REF!,2,0))</f>
        <v>0</v>
      </c>
      <c r="N431" s="90">
        <f>IF(ISERROR(VLOOKUP(H431,#REF!,1,0)),,VLOOKUP(H431,#REF!,1,0))</f>
        <v>0</v>
      </c>
      <c r="O431" s="90" t="str">
        <f t="shared" si="204"/>
        <v>4AWD</v>
      </c>
      <c r="P431" s="89" t="s">
        <v>152</v>
      </c>
      <c r="Q431" s="90">
        <f>IF(ISERROR(VLOOKUP(H431,#REF!,10,0)),,VLOOKUP(H431,#REF!,10,0))</f>
        <v>0</v>
      </c>
      <c r="R431" s="90">
        <f>IF(ISERROR(VLOOKUP($H431,#REF!,12,0)),,VLOOKUP($H431,#REF!,12,0))</f>
        <v>0</v>
      </c>
      <c r="S431" s="90">
        <f>IF(ISERROR(VLOOKUP($H431,#REF!,14,0)),,VLOOKUP($H431,#REF!,14,0))</f>
        <v>0</v>
      </c>
      <c r="T431" s="90">
        <f>IF(ISERROR(VLOOKUP($H431,#REF!,16,0)),,VLOOKUP($H431,#REF!,16,0))</f>
        <v>0</v>
      </c>
      <c r="U431" s="90">
        <f>IF(ISERROR(VLOOKUP($H431,#REF!,18,0)),,VLOOKUP($H431,#REF!,18,0))</f>
        <v>0</v>
      </c>
      <c r="V431" s="90">
        <f>IF(ISERROR(VLOOKUP($H431,#REF!,20,0)),,VLOOKUP($H431,#REF!,20,0))</f>
        <v>0</v>
      </c>
      <c r="W431" s="197">
        <f t="shared" si="205"/>
        <v>0</v>
      </c>
      <c r="X431">
        <f t="shared" si="206"/>
        <v>0</v>
      </c>
    </row>
    <row r="432" spans="1:24" ht="15" thickBot="1" x14ac:dyDescent="0.35">
      <c r="A432">
        <v>15</v>
      </c>
      <c r="B432" t="str">
        <f t="shared" si="207"/>
        <v>4AWD</v>
      </c>
      <c r="C432" t="str">
        <f t="shared" si="203"/>
        <v>4AWD15</v>
      </c>
      <c r="E432" s="72" t="str">
        <f>IF(IF(ISERROR(VLOOKUP(C432,#REF!,25,0)),"A",VLOOKUP(C432,#REF!,25,0))=0,"A",IF(ISERROR(VLOOKUP(C432,#REF!,25,0)),"A",VLOOKUP(C432,#REF!,25,0)))</f>
        <v>A</v>
      </c>
      <c r="F432" s="44" t="e">
        <f>LARGE(E418:E432,A432)</f>
        <v>#NUM!</v>
      </c>
      <c r="G432" s="44">
        <f>IF(ISERROR(VLOOKUP($C432,#REF!,2,0)),0,VLOOKUP($C432,#REF!,2,0))</f>
        <v>0</v>
      </c>
      <c r="H432" s="44">
        <f>IF(ISERROR(VLOOKUP(F432,E432:G446,3,0)),0,VLOOKUP(F432,E432:G446,3,0))</f>
        <v>0</v>
      </c>
      <c r="K432" s="44">
        <v>15</v>
      </c>
      <c r="L432" s="89">
        <f>IF(ISERROR(VLOOKUP(H432,#REF!,5,0)&amp;" "&amp;VLOOKUP(H432,#REF!,6,0)),,VLOOKUP(H432,#REF!,5,0)&amp;" "&amp;VLOOKUP(H432,#REF!,6,0))</f>
        <v>0</v>
      </c>
      <c r="M432" s="90">
        <f>IF(ISERROR(VLOOKUP(H432,#REF!,2,0)),,VLOOKUP(H432,#REF!,2,0))</f>
        <v>0</v>
      </c>
      <c r="N432" s="90">
        <f>IF(ISERROR(VLOOKUP(H432,#REF!,1,0)),,VLOOKUP(H432,#REF!,1,0))</f>
        <v>0</v>
      </c>
      <c r="O432" s="90" t="str">
        <f t="shared" si="204"/>
        <v>4AWD</v>
      </c>
      <c r="P432" s="89" t="s">
        <v>152</v>
      </c>
      <c r="Q432" s="90">
        <f>IF(ISERROR(VLOOKUP(H432,#REF!,10,0)),,VLOOKUP(H432,#REF!,10,0))</f>
        <v>0</v>
      </c>
      <c r="R432" s="90">
        <f>IF(ISERROR(VLOOKUP($H432,#REF!,12,0)),,VLOOKUP($H432,#REF!,12,0))</f>
        <v>0</v>
      </c>
      <c r="S432" s="90">
        <f>IF(ISERROR(VLOOKUP($H432,#REF!,14,0)),,VLOOKUP($H432,#REF!,14,0))</f>
        <v>0</v>
      </c>
      <c r="T432" s="90">
        <f>IF(ISERROR(VLOOKUP($H432,#REF!,16,0)),,VLOOKUP($H432,#REF!,16,0))</f>
        <v>0</v>
      </c>
      <c r="U432" s="90">
        <f>IF(ISERROR(VLOOKUP($H432,#REF!,18,0)),,VLOOKUP($H432,#REF!,18,0))</f>
        <v>0</v>
      </c>
      <c r="V432" s="90">
        <f>IF(ISERROR(VLOOKUP($H432,#REF!,20,0)),,VLOOKUP($H432,#REF!,20,0))</f>
        <v>0</v>
      </c>
      <c r="W432" s="197">
        <f t="shared" si="205"/>
        <v>0</v>
      </c>
      <c r="X432">
        <f t="shared" si="206"/>
        <v>0</v>
      </c>
    </row>
    <row r="433" spans="1:24" ht="29.4" thickBot="1" x14ac:dyDescent="0.35">
      <c r="E433" s="102" t="s">
        <v>126</v>
      </c>
      <c r="F433" s="137" t="s">
        <v>167</v>
      </c>
      <c r="G433" s="102" t="s">
        <v>33</v>
      </c>
      <c r="H433" s="137" t="s">
        <v>166</v>
      </c>
      <c r="K433" s="50" t="s">
        <v>137</v>
      </c>
      <c r="L433" s="51" t="s">
        <v>138</v>
      </c>
      <c r="M433" s="52" t="s">
        <v>139</v>
      </c>
      <c r="N433" s="52" t="s">
        <v>140</v>
      </c>
      <c r="O433" s="52" t="s">
        <v>35</v>
      </c>
      <c r="P433" s="53" t="s">
        <v>141</v>
      </c>
      <c r="Q433" s="55">
        <v>1</v>
      </c>
      <c r="R433" s="55">
        <v>2</v>
      </c>
      <c r="S433" s="55">
        <v>3</v>
      </c>
      <c r="T433" s="55">
        <v>4</v>
      </c>
      <c r="U433" s="55">
        <v>5</v>
      </c>
      <c r="V433" s="93">
        <v>6</v>
      </c>
      <c r="W433" s="197">
        <f t="shared" si="205"/>
        <v>21</v>
      </c>
    </row>
    <row r="434" spans="1:24" x14ac:dyDescent="0.3">
      <c r="A434">
        <v>1</v>
      </c>
      <c r="B434" t="s">
        <v>132</v>
      </c>
      <c r="C434" t="str">
        <f t="shared" ref="C434:C448" si="208">B434&amp;A434</f>
        <v>5AWD1</v>
      </c>
      <c r="E434" s="72" t="str">
        <f>IF(IF(ISERROR(VLOOKUP(C434,#REF!,25,0)),"A",VLOOKUP(C434,#REF!,25,0))=0,"A",IF(ISERROR(VLOOKUP(C434,#REF!,25,0)),"A",VLOOKUP(C434,#REF!,25,0)))</f>
        <v>A</v>
      </c>
      <c r="F434" s="44" t="e">
        <f>LARGE(E434:E448,A434)</f>
        <v>#NUM!</v>
      </c>
      <c r="G434" s="44">
        <f>IF(ISERROR(VLOOKUP($C434,#REF!,2,0)),0,VLOOKUP($C434,#REF!,2,0))</f>
        <v>0</v>
      </c>
      <c r="H434" s="44">
        <f>IF(ISERROR(VLOOKUP(F434,E434:G448,3,0)),0,VLOOKUP(F434,E434:G448,3,0))</f>
        <v>0</v>
      </c>
      <c r="K434" s="44">
        <v>1</v>
      </c>
      <c r="L434" s="89">
        <f>IF(ISERROR(VLOOKUP(H434,#REF!,5,0)&amp;" "&amp;VLOOKUP(H434,#REF!,6,0)),,VLOOKUP(H434,#REF!,5,0)&amp;" "&amp;VLOOKUP(H434,#REF!,6,0))</f>
        <v>0</v>
      </c>
      <c r="M434" s="90">
        <f>IF(ISERROR(VLOOKUP(H434,#REF!,2,0)),,VLOOKUP(H434,#REF!,2,0))</f>
        <v>0</v>
      </c>
      <c r="N434" s="90">
        <f>IF(ISERROR(VLOOKUP(H434,#REF!,1,0)),,VLOOKUP(H434,#REF!,1,0))</f>
        <v>0</v>
      </c>
      <c r="O434" s="90" t="str">
        <f t="shared" ref="O434:O448" si="209">B434</f>
        <v>5AWD</v>
      </c>
      <c r="P434" s="89" t="s">
        <v>152</v>
      </c>
      <c r="Q434" s="90">
        <f>IF(ISERROR(VLOOKUP(H434,#REF!,10,0)),,VLOOKUP(H434,#REF!,10,0))</f>
        <v>0</v>
      </c>
      <c r="R434" s="90">
        <f>IF(ISERROR(VLOOKUP($H434,#REF!,12,0)),,VLOOKUP($H434,#REF!,12,0))</f>
        <v>0</v>
      </c>
      <c r="S434" s="90">
        <f>IF(ISERROR(VLOOKUP($H434,#REF!,14,0)),,VLOOKUP($H434,#REF!,14,0))</f>
        <v>0</v>
      </c>
      <c r="T434" s="90">
        <f>IF(ISERROR(VLOOKUP($H434,#REF!,16,0)),,VLOOKUP($H434,#REF!,16,0))</f>
        <v>0</v>
      </c>
      <c r="U434" s="90">
        <f>IF(ISERROR(VLOOKUP($H434,#REF!,18,0)),,VLOOKUP($H434,#REF!,18,0))</f>
        <v>0</v>
      </c>
      <c r="V434" s="90">
        <f>IF(ISERROR(VLOOKUP($H434,#REF!,20,0)),,VLOOKUP($H434,#REF!,20,0))</f>
        <v>0</v>
      </c>
      <c r="W434" s="197">
        <f t="shared" si="205"/>
        <v>0</v>
      </c>
      <c r="X434">
        <f t="shared" ref="X434:X448" si="210">IF(E434="A",0,COUNTIF($E$434:$E$448,E434))</f>
        <v>0</v>
      </c>
    </row>
    <row r="435" spans="1:24" x14ac:dyDescent="0.3">
      <c r="A435">
        <v>2</v>
      </c>
      <c r="B435" t="str">
        <f>B434</f>
        <v>5AWD</v>
      </c>
      <c r="C435" t="str">
        <f t="shared" si="208"/>
        <v>5AWD2</v>
      </c>
      <c r="E435" s="72" t="str">
        <f>IF(IF(ISERROR(VLOOKUP(C435,#REF!,25,0)),"A",VLOOKUP(C435,#REF!,25,0))=0,"A",IF(ISERROR(VLOOKUP(C435,#REF!,25,0)),"A",VLOOKUP(C435,#REF!,25,0)))</f>
        <v>A</v>
      </c>
      <c r="F435" s="44" t="e">
        <f>LARGE(E434:E448,A435)</f>
        <v>#NUM!</v>
      </c>
      <c r="G435" s="44">
        <f>IF(ISERROR(VLOOKUP($C435,#REF!,2,0)),0,VLOOKUP($C435,#REF!,2,0))</f>
        <v>0</v>
      </c>
      <c r="H435" s="44">
        <f>IF(ISERROR(VLOOKUP(F435,E434:G448,3,0)),0,VLOOKUP(F435,E434:G448,3,0))</f>
        <v>0</v>
      </c>
      <c r="K435" s="44">
        <v>2</v>
      </c>
      <c r="L435" s="89">
        <f>IF(ISERROR(VLOOKUP(H435,#REF!,5,0)&amp;" "&amp;VLOOKUP(H435,#REF!,6,0)),,VLOOKUP(H435,#REF!,5,0)&amp;" "&amp;VLOOKUP(H435,#REF!,6,0))</f>
        <v>0</v>
      </c>
      <c r="M435" s="90">
        <f>IF(ISERROR(VLOOKUP(H435,#REF!,2,0)),,VLOOKUP(H435,#REF!,2,0))</f>
        <v>0</v>
      </c>
      <c r="N435" s="90">
        <f>IF(ISERROR(VLOOKUP(H435,#REF!,1,0)),,VLOOKUP(H435,#REF!,1,0))</f>
        <v>0</v>
      </c>
      <c r="O435" s="90" t="str">
        <f t="shared" si="209"/>
        <v>5AWD</v>
      </c>
      <c r="P435" s="89" t="s">
        <v>152</v>
      </c>
      <c r="Q435" s="90">
        <f>IF(ISERROR(VLOOKUP(H435,#REF!,10,0)),,VLOOKUP(H435,#REF!,10,0))</f>
        <v>0</v>
      </c>
      <c r="R435" s="90">
        <f>IF(ISERROR(VLOOKUP($H435,#REF!,12,0)),,VLOOKUP($H435,#REF!,12,0))</f>
        <v>0</v>
      </c>
      <c r="S435" s="90">
        <f>IF(ISERROR(VLOOKUP($H435,#REF!,14,0)),,VLOOKUP($H435,#REF!,14,0))</f>
        <v>0</v>
      </c>
      <c r="T435" s="90">
        <f>IF(ISERROR(VLOOKUP($H435,#REF!,16,0)),,VLOOKUP($H435,#REF!,16,0))</f>
        <v>0</v>
      </c>
      <c r="U435" s="90">
        <f>IF(ISERROR(VLOOKUP($H435,#REF!,18,0)),,VLOOKUP($H435,#REF!,18,0))</f>
        <v>0</v>
      </c>
      <c r="V435" s="90">
        <f>IF(ISERROR(VLOOKUP($H435,#REF!,20,0)),,VLOOKUP($H435,#REF!,20,0))</f>
        <v>0</v>
      </c>
      <c r="W435" s="197">
        <f t="shared" si="205"/>
        <v>0</v>
      </c>
      <c r="X435">
        <f t="shared" si="210"/>
        <v>0</v>
      </c>
    </row>
    <row r="436" spans="1:24" x14ac:dyDescent="0.3">
      <c r="A436">
        <v>3</v>
      </c>
      <c r="B436" t="str">
        <f t="shared" ref="B436:B448" si="211">B435</f>
        <v>5AWD</v>
      </c>
      <c r="C436" t="str">
        <f t="shared" si="208"/>
        <v>5AWD3</v>
      </c>
      <c r="E436" s="72" t="str">
        <f>IF(IF(ISERROR(VLOOKUP(C436,#REF!,25,0)),"A",VLOOKUP(C436,#REF!,25,0))=0,"A",IF(ISERROR(VLOOKUP(C436,#REF!,25,0)),"A",VLOOKUP(C436,#REF!,25,0)))</f>
        <v>A</v>
      </c>
      <c r="F436" s="44" t="e">
        <f>LARGE(E434:E448,A436)</f>
        <v>#NUM!</v>
      </c>
      <c r="G436" s="44">
        <f>IF(ISERROR(VLOOKUP($C436,#REF!,2,0)),0,VLOOKUP($C436,#REF!,2,0))</f>
        <v>0</v>
      </c>
      <c r="H436" s="44">
        <f>IF(ISERROR(VLOOKUP(F436,E434:G448,3,0)),0,VLOOKUP(F436,E434:G448,3,0))</f>
        <v>0</v>
      </c>
      <c r="K436" s="44">
        <v>3</v>
      </c>
      <c r="L436" s="89">
        <f>IF(ISERROR(VLOOKUP(H436,#REF!,5,0)&amp;" "&amp;VLOOKUP(H436,#REF!,6,0)),,VLOOKUP(H436,#REF!,5,0)&amp;" "&amp;VLOOKUP(H436,#REF!,6,0))</f>
        <v>0</v>
      </c>
      <c r="M436" s="90">
        <f>IF(ISERROR(VLOOKUP(H436,#REF!,2,0)),,VLOOKUP(H436,#REF!,2,0))</f>
        <v>0</v>
      </c>
      <c r="N436" s="90">
        <f>IF(ISERROR(VLOOKUP(H436,#REF!,1,0)),,VLOOKUP(H436,#REF!,1,0))</f>
        <v>0</v>
      </c>
      <c r="O436" s="90" t="str">
        <f t="shared" si="209"/>
        <v>5AWD</v>
      </c>
      <c r="P436" s="89" t="s">
        <v>152</v>
      </c>
      <c r="Q436" s="90">
        <f>IF(ISERROR(VLOOKUP(H436,#REF!,10,0)),,VLOOKUP(H436,#REF!,10,0))</f>
        <v>0</v>
      </c>
      <c r="R436" s="90">
        <f>IF(ISERROR(VLOOKUP($H436,#REF!,12,0)),,VLOOKUP($H436,#REF!,12,0))</f>
        <v>0</v>
      </c>
      <c r="S436" s="90">
        <f>IF(ISERROR(VLOOKUP($H436,#REF!,14,0)),,VLOOKUP($H436,#REF!,14,0))</f>
        <v>0</v>
      </c>
      <c r="T436" s="90">
        <f>IF(ISERROR(VLOOKUP($H436,#REF!,16,0)),,VLOOKUP($H436,#REF!,16,0))</f>
        <v>0</v>
      </c>
      <c r="U436" s="90">
        <f>IF(ISERROR(VLOOKUP($H436,#REF!,18,0)),,VLOOKUP($H436,#REF!,18,0))</f>
        <v>0</v>
      </c>
      <c r="V436" s="90">
        <f>IF(ISERROR(VLOOKUP($H436,#REF!,20,0)),,VLOOKUP($H436,#REF!,20,0))</f>
        <v>0</v>
      </c>
      <c r="W436" s="197">
        <f t="shared" si="205"/>
        <v>0</v>
      </c>
      <c r="X436">
        <f t="shared" si="210"/>
        <v>0</v>
      </c>
    </row>
    <row r="437" spans="1:24" x14ac:dyDescent="0.3">
      <c r="A437">
        <v>4</v>
      </c>
      <c r="B437" t="str">
        <f t="shared" si="211"/>
        <v>5AWD</v>
      </c>
      <c r="C437" t="str">
        <f t="shared" si="208"/>
        <v>5AWD4</v>
      </c>
      <c r="E437" s="72" t="str">
        <f>IF(IF(ISERROR(VLOOKUP(C437,#REF!,25,0)),"A",VLOOKUP(C437,#REF!,25,0))=0,"A",IF(ISERROR(VLOOKUP(C437,#REF!,25,0)),"A",VLOOKUP(C437,#REF!,25,0)))</f>
        <v>A</v>
      </c>
      <c r="F437" s="44" t="e">
        <f>LARGE(E434:E448,A437)</f>
        <v>#NUM!</v>
      </c>
      <c r="G437" s="44">
        <f>IF(ISERROR(VLOOKUP($C437,#REF!,2,0)),0,VLOOKUP($C437,#REF!,2,0))</f>
        <v>0</v>
      </c>
      <c r="H437" s="44">
        <f>IF(ISERROR(VLOOKUP(F437,E434:G448,3,0)),0,VLOOKUP(F437,E434:G448,3,0))</f>
        <v>0</v>
      </c>
      <c r="K437" s="44">
        <v>4</v>
      </c>
      <c r="L437" s="89">
        <f>IF(ISERROR(VLOOKUP(H437,#REF!,5,0)&amp;" "&amp;VLOOKUP(H437,#REF!,6,0)),,VLOOKUP(H437,#REF!,5,0)&amp;" "&amp;VLOOKUP(H437,#REF!,6,0))</f>
        <v>0</v>
      </c>
      <c r="M437" s="90">
        <f>IF(ISERROR(VLOOKUP(H437,#REF!,2,0)),,VLOOKUP(H437,#REF!,2,0))</f>
        <v>0</v>
      </c>
      <c r="N437" s="90">
        <f>IF(ISERROR(VLOOKUP(H437,#REF!,1,0)),,VLOOKUP(H437,#REF!,1,0))</f>
        <v>0</v>
      </c>
      <c r="O437" s="90" t="str">
        <f t="shared" si="209"/>
        <v>5AWD</v>
      </c>
      <c r="P437" s="89" t="s">
        <v>152</v>
      </c>
      <c r="Q437" s="90">
        <f>IF(ISERROR(VLOOKUP(H437,#REF!,10,0)),,VLOOKUP(H437,#REF!,10,0))</f>
        <v>0</v>
      </c>
      <c r="R437" s="90">
        <f>IF(ISERROR(VLOOKUP($H437,#REF!,12,0)),,VLOOKUP($H437,#REF!,12,0))</f>
        <v>0</v>
      </c>
      <c r="S437" s="90">
        <f>IF(ISERROR(VLOOKUP($H437,#REF!,14,0)),,VLOOKUP($H437,#REF!,14,0))</f>
        <v>0</v>
      </c>
      <c r="T437" s="90">
        <f>IF(ISERROR(VLOOKUP($H437,#REF!,16,0)),,VLOOKUP($H437,#REF!,16,0))</f>
        <v>0</v>
      </c>
      <c r="U437" s="90">
        <f>IF(ISERROR(VLOOKUP($H437,#REF!,18,0)),,VLOOKUP($H437,#REF!,18,0))</f>
        <v>0</v>
      </c>
      <c r="V437" s="90">
        <f>IF(ISERROR(VLOOKUP($H437,#REF!,20,0)),,VLOOKUP($H437,#REF!,20,0))</f>
        <v>0</v>
      </c>
      <c r="W437" s="197">
        <f t="shared" si="205"/>
        <v>0</v>
      </c>
      <c r="X437">
        <f t="shared" si="210"/>
        <v>0</v>
      </c>
    </row>
    <row r="438" spans="1:24" x14ac:dyDescent="0.3">
      <c r="A438">
        <v>5</v>
      </c>
      <c r="B438" t="str">
        <f t="shared" si="211"/>
        <v>5AWD</v>
      </c>
      <c r="C438" t="str">
        <f t="shared" si="208"/>
        <v>5AWD5</v>
      </c>
      <c r="E438" s="72" t="str">
        <f>IF(IF(ISERROR(VLOOKUP(C438,#REF!,25,0)),"A",VLOOKUP(C438,#REF!,25,0))=0,"A",IF(ISERROR(VLOOKUP(C438,#REF!,25,0)),"A",VLOOKUP(C438,#REF!,25,0)))</f>
        <v>A</v>
      </c>
      <c r="F438" s="44" t="e">
        <f>LARGE(E434:E448,A438)</f>
        <v>#NUM!</v>
      </c>
      <c r="G438" s="44">
        <f>IF(ISERROR(VLOOKUP($C438,#REF!,2,0)),0,VLOOKUP($C438,#REF!,2,0))</f>
        <v>0</v>
      </c>
      <c r="H438" s="44">
        <f>IF(ISERROR(VLOOKUP(F438,E434:G448,3,0)),0,VLOOKUP(F438,E434:G448,3,0))</f>
        <v>0</v>
      </c>
      <c r="K438" s="44">
        <v>5</v>
      </c>
      <c r="L438" s="89">
        <f>IF(ISERROR(VLOOKUP(H438,#REF!,5,0)&amp;" "&amp;VLOOKUP(H438,#REF!,6,0)),,VLOOKUP(H438,#REF!,5,0)&amp;" "&amp;VLOOKUP(H438,#REF!,6,0))</f>
        <v>0</v>
      </c>
      <c r="M438" s="90">
        <f>IF(ISERROR(VLOOKUP(H438,#REF!,2,0)),,VLOOKUP(H438,#REF!,2,0))</f>
        <v>0</v>
      </c>
      <c r="N438" s="90">
        <f>IF(ISERROR(VLOOKUP(H438,#REF!,1,0)),,VLOOKUP(H438,#REF!,1,0))</f>
        <v>0</v>
      </c>
      <c r="O438" s="90" t="str">
        <f t="shared" si="209"/>
        <v>5AWD</v>
      </c>
      <c r="P438" s="89" t="s">
        <v>152</v>
      </c>
      <c r="Q438" s="90">
        <f>IF(ISERROR(VLOOKUP(H438,#REF!,10,0)),,VLOOKUP(H438,#REF!,10,0))</f>
        <v>0</v>
      </c>
      <c r="R438" s="90">
        <f>IF(ISERROR(VLOOKUP($H438,#REF!,12,0)),,VLOOKUP($H438,#REF!,12,0))</f>
        <v>0</v>
      </c>
      <c r="S438" s="90">
        <f>IF(ISERROR(VLOOKUP($H438,#REF!,14,0)),,VLOOKUP($H438,#REF!,14,0))</f>
        <v>0</v>
      </c>
      <c r="T438" s="90">
        <f>IF(ISERROR(VLOOKUP($H438,#REF!,16,0)),,VLOOKUP($H438,#REF!,16,0))</f>
        <v>0</v>
      </c>
      <c r="U438" s="90">
        <f>IF(ISERROR(VLOOKUP($H438,#REF!,18,0)),,VLOOKUP($H438,#REF!,18,0))</f>
        <v>0</v>
      </c>
      <c r="V438" s="90">
        <f>IF(ISERROR(VLOOKUP($H438,#REF!,20,0)),,VLOOKUP($H438,#REF!,20,0))</f>
        <v>0</v>
      </c>
      <c r="W438" s="197">
        <f t="shared" si="205"/>
        <v>0</v>
      </c>
      <c r="X438">
        <f t="shared" si="210"/>
        <v>0</v>
      </c>
    </row>
    <row r="439" spans="1:24" x14ac:dyDescent="0.3">
      <c r="A439">
        <v>6</v>
      </c>
      <c r="B439" t="str">
        <f t="shared" si="211"/>
        <v>5AWD</v>
      </c>
      <c r="C439" t="str">
        <f t="shared" si="208"/>
        <v>5AWD6</v>
      </c>
      <c r="E439" s="72" t="str">
        <f>IF(IF(ISERROR(VLOOKUP(C439,#REF!,25,0)),"A",VLOOKUP(C439,#REF!,25,0))=0,"A",IF(ISERROR(VLOOKUP(C439,#REF!,25,0)),"A",VLOOKUP(C439,#REF!,25,0)))</f>
        <v>A</v>
      </c>
      <c r="F439" s="44" t="e">
        <f>LARGE(E434:E448,A439)</f>
        <v>#NUM!</v>
      </c>
      <c r="G439" s="44">
        <f>IF(ISERROR(VLOOKUP($C439,#REF!,2,0)),0,VLOOKUP($C439,#REF!,2,0))</f>
        <v>0</v>
      </c>
      <c r="H439" s="44">
        <f>IF(ISERROR(VLOOKUP(F439,E434:G448,3,0)),0,VLOOKUP(F439,E434:G448,3,0))</f>
        <v>0</v>
      </c>
      <c r="K439" s="44">
        <v>6</v>
      </c>
      <c r="L439" s="89">
        <f>IF(ISERROR(VLOOKUP(H439,#REF!,5,0)&amp;" "&amp;VLOOKUP(H439,#REF!,6,0)),,VLOOKUP(H439,#REF!,5,0)&amp;" "&amp;VLOOKUP(H439,#REF!,6,0))</f>
        <v>0</v>
      </c>
      <c r="M439" s="90">
        <f>IF(ISERROR(VLOOKUP(H439,#REF!,2,0)),,VLOOKUP(H439,#REF!,2,0))</f>
        <v>0</v>
      </c>
      <c r="N439" s="90">
        <f>IF(ISERROR(VLOOKUP(H439,#REF!,1,0)),,VLOOKUP(H439,#REF!,1,0))</f>
        <v>0</v>
      </c>
      <c r="O439" s="90" t="str">
        <f t="shared" si="209"/>
        <v>5AWD</v>
      </c>
      <c r="P439" s="89" t="s">
        <v>152</v>
      </c>
      <c r="Q439" s="90">
        <f>IF(ISERROR(VLOOKUP(H439,#REF!,10,0)),,VLOOKUP(H439,#REF!,10,0))</f>
        <v>0</v>
      </c>
      <c r="R439" s="90">
        <f>IF(ISERROR(VLOOKUP($H439,#REF!,12,0)),,VLOOKUP($H439,#REF!,12,0))</f>
        <v>0</v>
      </c>
      <c r="S439" s="90">
        <f>IF(ISERROR(VLOOKUP($H439,#REF!,14,0)),,VLOOKUP($H439,#REF!,14,0))</f>
        <v>0</v>
      </c>
      <c r="T439" s="90">
        <f>IF(ISERROR(VLOOKUP($H439,#REF!,16,0)),,VLOOKUP($H439,#REF!,16,0))</f>
        <v>0</v>
      </c>
      <c r="U439" s="90">
        <f>IF(ISERROR(VLOOKUP($H439,#REF!,18,0)),,VLOOKUP($H439,#REF!,18,0))</f>
        <v>0</v>
      </c>
      <c r="V439" s="90">
        <f>IF(ISERROR(VLOOKUP($H439,#REF!,20,0)),,VLOOKUP($H439,#REF!,20,0))</f>
        <v>0</v>
      </c>
      <c r="W439" s="197">
        <f t="shared" si="205"/>
        <v>0</v>
      </c>
      <c r="X439">
        <f t="shared" si="210"/>
        <v>0</v>
      </c>
    </row>
    <row r="440" spans="1:24" x14ac:dyDescent="0.3">
      <c r="A440">
        <v>7</v>
      </c>
      <c r="B440" t="str">
        <f t="shared" si="211"/>
        <v>5AWD</v>
      </c>
      <c r="C440" t="str">
        <f t="shared" si="208"/>
        <v>5AWD7</v>
      </c>
      <c r="E440" s="72" t="str">
        <f>IF(IF(ISERROR(VLOOKUP(C440,#REF!,25,0)),"A",VLOOKUP(C440,#REF!,25,0))=0,"A",IF(ISERROR(VLOOKUP(C440,#REF!,25,0)),"A",VLOOKUP(C440,#REF!,25,0)))</f>
        <v>A</v>
      </c>
      <c r="F440" s="44" t="e">
        <f>LARGE(E434:E448,A440)</f>
        <v>#NUM!</v>
      </c>
      <c r="G440" s="44">
        <f>IF(ISERROR(VLOOKUP($C440,#REF!,2,0)),0,VLOOKUP($C440,#REF!,2,0))</f>
        <v>0</v>
      </c>
      <c r="H440" s="44">
        <f>IF(ISERROR(VLOOKUP(F440,E434:G448,3,0)),0,VLOOKUP(F440,E434:G448,3,0))</f>
        <v>0</v>
      </c>
      <c r="K440" s="44">
        <v>7</v>
      </c>
      <c r="L440" s="89">
        <f>IF(ISERROR(VLOOKUP(H440,#REF!,5,0)&amp;" "&amp;VLOOKUP(H440,#REF!,6,0)),,VLOOKUP(H440,#REF!,5,0)&amp;" "&amp;VLOOKUP(H440,#REF!,6,0))</f>
        <v>0</v>
      </c>
      <c r="M440" s="90">
        <f>IF(ISERROR(VLOOKUP(H440,#REF!,2,0)),,VLOOKUP(H440,#REF!,2,0))</f>
        <v>0</v>
      </c>
      <c r="N440" s="90">
        <f>IF(ISERROR(VLOOKUP(H440,#REF!,1,0)),,VLOOKUP(H440,#REF!,1,0))</f>
        <v>0</v>
      </c>
      <c r="O440" s="90" t="str">
        <f t="shared" si="209"/>
        <v>5AWD</v>
      </c>
      <c r="P440" s="89" t="s">
        <v>152</v>
      </c>
      <c r="Q440" s="90">
        <f>IF(ISERROR(VLOOKUP(H440,#REF!,10,0)),,VLOOKUP(H440,#REF!,10,0))</f>
        <v>0</v>
      </c>
      <c r="R440" s="90">
        <f>IF(ISERROR(VLOOKUP($H440,#REF!,12,0)),,VLOOKUP($H440,#REF!,12,0))</f>
        <v>0</v>
      </c>
      <c r="S440" s="90">
        <f>IF(ISERROR(VLOOKUP($H440,#REF!,14,0)),,VLOOKUP($H440,#REF!,14,0))</f>
        <v>0</v>
      </c>
      <c r="T440" s="90">
        <f>IF(ISERROR(VLOOKUP($H440,#REF!,16,0)),,VLOOKUP($H440,#REF!,16,0))</f>
        <v>0</v>
      </c>
      <c r="U440" s="90">
        <f>IF(ISERROR(VLOOKUP($H440,#REF!,18,0)),,VLOOKUP($H440,#REF!,18,0))</f>
        <v>0</v>
      </c>
      <c r="V440" s="90">
        <f>IF(ISERROR(VLOOKUP($H440,#REF!,20,0)),,VLOOKUP($H440,#REF!,20,0))</f>
        <v>0</v>
      </c>
      <c r="W440" s="197">
        <f t="shared" si="205"/>
        <v>0</v>
      </c>
      <c r="X440">
        <f t="shared" si="210"/>
        <v>0</v>
      </c>
    </row>
    <row r="441" spans="1:24" x14ac:dyDescent="0.3">
      <c r="A441">
        <v>8</v>
      </c>
      <c r="B441" t="str">
        <f t="shared" si="211"/>
        <v>5AWD</v>
      </c>
      <c r="C441" t="str">
        <f t="shared" si="208"/>
        <v>5AWD8</v>
      </c>
      <c r="E441" s="72" t="str">
        <f>IF(IF(ISERROR(VLOOKUP(C441,#REF!,25,0)),"A",VLOOKUP(C441,#REF!,25,0))=0,"A",IF(ISERROR(VLOOKUP(C441,#REF!,25,0)),"A",VLOOKUP(C441,#REF!,25,0)))</f>
        <v>A</v>
      </c>
      <c r="F441" s="44" t="e">
        <f>LARGE(E434:E448,A441)</f>
        <v>#NUM!</v>
      </c>
      <c r="G441" s="44">
        <f>IF(ISERROR(VLOOKUP($C441,#REF!,2,0)),0,VLOOKUP($C441,#REF!,2,0))</f>
        <v>0</v>
      </c>
      <c r="H441" s="44">
        <f>IF(ISERROR(VLOOKUP(F441,E434:G448,3,0)),0,VLOOKUP(F441,E434:G448,3,0))</f>
        <v>0</v>
      </c>
      <c r="K441" s="44">
        <v>8</v>
      </c>
      <c r="L441" s="89">
        <f>IF(ISERROR(VLOOKUP(H441,#REF!,5,0)&amp;" "&amp;VLOOKUP(H441,#REF!,6,0)),,VLOOKUP(H441,#REF!,5,0)&amp;" "&amp;VLOOKUP(H441,#REF!,6,0))</f>
        <v>0</v>
      </c>
      <c r="M441" s="90">
        <f>IF(ISERROR(VLOOKUP(H441,#REF!,2,0)),,VLOOKUP(H441,#REF!,2,0))</f>
        <v>0</v>
      </c>
      <c r="N441" s="90">
        <f>IF(ISERROR(VLOOKUP(H441,#REF!,1,0)),,VLOOKUP(H441,#REF!,1,0))</f>
        <v>0</v>
      </c>
      <c r="O441" s="90" t="str">
        <f t="shared" si="209"/>
        <v>5AWD</v>
      </c>
      <c r="P441" s="89" t="s">
        <v>152</v>
      </c>
      <c r="Q441" s="90">
        <f>IF(ISERROR(VLOOKUP(H441,#REF!,10,0)),,VLOOKUP(H441,#REF!,10,0))</f>
        <v>0</v>
      </c>
      <c r="R441" s="90">
        <f>IF(ISERROR(VLOOKUP($H441,#REF!,12,0)),,VLOOKUP($H441,#REF!,12,0))</f>
        <v>0</v>
      </c>
      <c r="S441" s="90">
        <f>IF(ISERROR(VLOOKUP($H441,#REF!,14,0)),,VLOOKUP($H441,#REF!,14,0))</f>
        <v>0</v>
      </c>
      <c r="T441" s="90">
        <f>IF(ISERROR(VLOOKUP($H441,#REF!,16,0)),,VLOOKUP($H441,#REF!,16,0))</f>
        <v>0</v>
      </c>
      <c r="U441" s="90">
        <f>IF(ISERROR(VLOOKUP($H441,#REF!,18,0)),,VLOOKUP($H441,#REF!,18,0))</f>
        <v>0</v>
      </c>
      <c r="V441" s="90">
        <f>IF(ISERROR(VLOOKUP($H441,#REF!,20,0)),,VLOOKUP($H441,#REF!,20,0))</f>
        <v>0</v>
      </c>
      <c r="W441" s="197">
        <f t="shared" si="205"/>
        <v>0</v>
      </c>
      <c r="X441">
        <f t="shared" si="210"/>
        <v>0</v>
      </c>
    </row>
    <row r="442" spans="1:24" x14ac:dyDescent="0.3">
      <c r="A442">
        <v>9</v>
      </c>
      <c r="B442" t="str">
        <f t="shared" si="211"/>
        <v>5AWD</v>
      </c>
      <c r="C442" t="str">
        <f t="shared" si="208"/>
        <v>5AWD9</v>
      </c>
      <c r="E442" s="72" t="str">
        <f>IF(IF(ISERROR(VLOOKUP(C442,#REF!,25,0)),"A",VLOOKUP(C442,#REF!,25,0))=0,"A",IF(ISERROR(VLOOKUP(C442,#REF!,25,0)),"A",VLOOKUP(C442,#REF!,25,0)))</f>
        <v>A</v>
      </c>
      <c r="F442" s="44" t="e">
        <f>LARGE(E434:E448,A442)</f>
        <v>#NUM!</v>
      </c>
      <c r="G442" s="44">
        <f>IF(ISERROR(VLOOKUP($C442,#REF!,2,0)),0,VLOOKUP($C442,#REF!,2,0))</f>
        <v>0</v>
      </c>
      <c r="H442" s="44">
        <f>IF(ISERROR(VLOOKUP(F442,E434:G448,3,0)),0,VLOOKUP(F442,E434:G448,3,0))</f>
        <v>0</v>
      </c>
      <c r="K442" s="44">
        <v>9</v>
      </c>
      <c r="L442" s="89">
        <f>IF(ISERROR(VLOOKUP(H442,#REF!,5,0)&amp;" "&amp;VLOOKUP(H442,#REF!,6,0)),,VLOOKUP(H442,#REF!,5,0)&amp;" "&amp;VLOOKUP(H442,#REF!,6,0))</f>
        <v>0</v>
      </c>
      <c r="M442" s="90">
        <f>IF(ISERROR(VLOOKUP(H442,#REF!,2,0)),,VLOOKUP(H442,#REF!,2,0))</f>
        <v>0</v>
      </c>
      <c r="N442" s="90">
        <f>IF(ISERROR(VLOOKUP(H442,#REF!,1,0)),,VLOOKUP(H442,#REF!,1,0))</f>
        <v>0</v>
      </c>
      <c r="O442" s="90" t="str">
        <f t="shared" si="209"/>
        <v>5AWD</v>
      </c>
      <c r="P442" s="89" t="s">
        <v>152</v>
      </c>
      <c r="Q442" s="90">
        <f>IF(ISERROR(VLOOKUP(H442,#REF!,10,0)),,VLOOKUP(H442,#REF!,10,0))</f>
        <v>0</v>
      </c>
      <c r="R442" s="90">
        <f>IF(ISERROR(VLOOKUP($H442,#REF!,12,0)),,VLOOKUP($H442,#REF!,12,0))</f>
        <v>0</v>
      </c>
      <c r="S442" s="90">
        <f>IF(ISERROR(VLOOKUP($H442,#REF!,14,0)),,VLOOKUP($H442,#REF!,14,0))</f>
        <v>0</v>
      </c>
      <c r="T442" s="90">
        <f>IF(ISERROR(VLOOKUP($H442,#REF!,16,0)),,VLOOKUP($H442,#REF!,16,0))</f>
        <v>0</v>
      </c>
      <c r="U442" s="90">
        <f>IF(ISERROR(VLOOKUP($H442,#REF!,18,0)),,VLOOKUP($H442,#REF!,18,0))</f>
        <v>0</v>
      </c>
      <c r="V442" s="90">
        <f>IF(ISERROR(VLOOKUP($H442,#REF!,20,0)),,VLOOKUP($H442,#REF!,20,0))</f>
        <v>0</v>
      </c>
      <c r="W442" s="197">
        <f t="shared" si="205"/>
        <v>0</v>
      </c>
      <c r="X442">
        <f t="shared" si="210"/>
        <v>0</v>
      </c>
    </row>
    <row r="443" spans="1:24" x14ac:dyDescent="0.3">
      <c r="A443">
        <v>10</v>
      </c>
      <c r="B443" t="str">
        <f t="shared" si="211"/>
        <v>5AWD</v>
      </c>
      <c r="C443" t="str">
        <f t="shared" si="208"/>
        <v>5AWD10</v>
      </c>
      <c r="E443" s="72" t="str">
        <f>IF(IF(ISERROR(VLOOKUP(C443,#REF!,25,0)),"A",VLOOKUP(C443,#REF!,25,0))=0,"A",IF(ISERROR(VLOOKUP(C443,#REF!,25,0)),"A",VLOOKUP(C443,#REF!,25,0)))</f>
        <v>A</v>
      </c>
      <c r="F443" s="44" t="e">
        <f>LARGE(E434:E448,A443)</f>
        <v>#NUM!</v>
      </c>
      <c r="G443" s="44">
        <f>IF(ISERROR(VLOOKUP($C443,#REF!,2,0)),0,VLOOKUP($C443,#REF!,2,0))</f>
        <v>0</v>
      </c>
      <c r="H443" s="44">
        <f>IF(ISERROR(VLOOKUP(F443,E434:G448,3,0)),0,VLOOKUP(F443,E434:G448,3,0))</f>
        <v>0</v>
      </c>
      <c r="K443" s="44">
        <v>10</v>
      </c>
      <c r="L443" s="89">
        <f>IF(ISERROR(VLOOKUP(H443,#REF!,5,0)&amp;" "&amp;VLOOKUP(H443,#REF!,6,0)),,VLOOKUP(H443,#REF!,5,0)&amp;" "&amp;VLOOKUP(H443,#REF!,6,0))</f>
        <v>0</v>
      </c>
      <c r="M443" s="90">
        <f>IF(ISERROR(VLOOKUP(H443,#REF!,2,0)),,VLOOKUP(H443,#REF!,2,0))</f>
        <v>0</v>
      </c>
      <c r="N443" s="90">
        <f>IF(ISERROR(VLOOKUP(H443,#REF!,1,0)),,VLOOKUP(H443,#REF!,1,0))</f>
        <v>0</v>
      </c>
      <c r="O443" s="90" t="str">
        <f t="shared" si="209"/>
        <v>5AWD</v>
      </c>
      <c r="P443" s="89" t="s">
        <v>152</v>
      </c>
      <c r="Q443" s="90">
        <f>IF(ISERROR(VLOOKUP(H443,#REF!,10,0)),,VLOOKUP(H443,#REF!,10,0))</f>
        <v>0</v>
      </c>
      <c r="R443" s="90">
        <f>IF(ISERROR(VLOOKUP($H443,#REF!,12,0)),,VLOOKUP($H443,#REF!,12,0))</f>
        <v>0</v>
      </c>
      <c r="S443" s="90">
        <f>IF(ISERROR(VLOOKUP($H443,#REF!,14,0)),,VLOOKUP($H443,#REF!,14,0))</f>
        <v>0</v>
      </c>
      <c r="T443" s="90">
        <f>IF(ISERROR(VLOOKUP($H443,#REF!,16,0)),,VLOOKUP($H443,#REF!,16,0))</f>
        <v>0</v>
      </c>
      <c r="U443" s="90">
        <f>IF(ISERROR(VLOOKUP($H443,#REF!,18,0)),,VLOOKUP($H443,#REF!,18,0))</f>
        <v>0</v>
      </c>
      <c r="V443" s="90">
        <f>IF(ISERROR(VLOOKUP($H443,#REF!,20,0)),,VLOOKUP($H443,#REF!,20,0))</f>
        <v>0</v>
      </c>
      <c r="W443" s="197">
        <f t="shared" si="205"/>
        <v>0</v>
      </c>
      <c r="X443">
        <f t="shared" si="210"/>
        <v>0</v>
      </c>
    </row>
    <row r="444" spans="1:24" x14ac:dyDescent="0.3">
      <c r="A444">
        <v>11</v>
      </c>
      <c r="B444" t="str">
        <f t="shared" si="211"/>
        <v>5AWD</v>
      </c>
      <c r="C444" t="str">
        <f t="shared" si="208"/>
        <v>5AWD11</v>
      </c>
      <c r="E444" s="72" t="str">
        <f>IF(IF(ISERROR(VLOOKUP(C444,#REF!,25,0)),"A",VLOOKUP(C444,#REF!,25,0))=0,"A",IF(ISERROR(VLOOKUP(C444,#REF!,25,0)),"A",VLOOKUP(C444,#REF!,25,0)))</f>
        <v>A</v>
      </c>
      <c r="F444" s="44" t="e">
        <f>LARGE(E434:E448,A444)</f>
        <v>#NUM!</v>
      </c>
      <c r="G444" s="44">
        <f>IF(ISERROR(VLOOKUP($C444,#REF!,2,0)),0,VLOOKUP($C444,#REF!,2,0))</f>
        <v>0</v>
      </c>
      <c r="H444" s="44">
        <f>IF(ISERROR(VLOOKUP(F444,E434:G448,3,0)),0,VLOOKUP(F444,E434:G448,3,0))</f>
        <v>0</v>
      </c>
      <c r="K444" s="44">
        <v>11</v>
      </c>
      <c r="L444" s="89">
        <f>IF(ISERROR(VLOOKUP(H444,#REF!,5,0)&amp;" "&amp;VLOOKUP(H444,#REF!,6,0)),,VLOOKUP(H444,#REF!,5,0)&amp;" "&amp;VLOOKUP(H444,#REF!,6,0))</f>
        <v>0</v>
      </c>
      <c r="M444" s="90">
        <f>IF(ISERROR(VLOOKUP(H444,#REF!,2,0)),,VLOOKUP(H444,#REF!,2,0))</f>
        <v>0</v>
      </c>
      <c r="N444" s="90">
        <f>IF(ISERROR(VLOOKUP(H444,#REF!,1,0)),,VLOOKUP(H444,#REF!,1,0))</f>
        <v>0</v>
      </c>
      <c r="O444" s="90" t="str">
        <f t="shared" si="209"/>
        <v>5AWD</v>
      </c>
      <c r="P444" s="89" t="s">
        <v>152</v>
      </c>
      <c r="Q444" s="90">
        <f>IF(ISERROR(VLOOKUP(H444,#REF!,10,0)),,VLOOKUP(H444,#REF!,10,0))</f>
        <v>0</v>
      </c>
      <c r="R444" s="90">
        <f>IF(ISERROR(VLOOKUP($H444,#REF!,12,0)),,VLOOKUP($H444,#REF!,12,0))</f>
        <v>0</v>
      </c>
      <c r="S444" s="90">
        <f>IF(ISERROR(VLOOKUP($H444,#REF!,14,0)),,VLOOKUP($H444,#REF!,14,0))</f>
        <v>0</v>
      </c>
      <c r="T444" s="90">
        <f>IF(ISERROR(VLOOKUP($H444,#REF!,16,0)),,VLOOKUP($H444,#REF!,16,0))</f>
        <v>0</v>
      </c>
      <c r="U444" s="90">
        <f>IF(ISERROR(VLOOKUP($H444,#REF!,18,0)),,VLOOKUP($H444,#REF!,18,0))</f>
        <v>0</v>
      </c>
      <c r="V444" s="90">
        <f>IF(ISERROR(VLOOKUP($H444,#REF!,20,0)),,VLOOKUP($H444,#REF!,20,0))</f>
        <v>0</v>
      </c>
      <c r="W444" s="197">
        <f t="shared" si="205"/>
        <v>0</v>
      </c>
      <c r="X444">
        <f t="shared" si="210"/>
        <v>0</v>
      </c>
    </row>
    <row r="445" spans="1:24" x14ac:dyDescent="0.3">
      <c r="A445">
        <v>12</v>
      </c>
      <c r="B445" t="str">
        <f t="shared" si="211"/>
        <v>5AWD</v>
      </c>
      <c r="C445" t="str">
        <f t="shared" si="208"/>
        <v>5AWD12</v>
      </c>
      <c r="E445" s="72" t="str">
        <f>IF(IF(ISERROR(VLOOKUP(C445,#REF!,25,0)),"A",VLOOKUP(C445,#REF!,25,0))=0,"A",IF(ISERROR(VLOOKUP(C445,#REF!,25,0)),"A",VLOOKUP(C445,#REF!,25,0)))</f>
        <v>A</v>
      </c>
      <c r="F445" s="44" t="e">
        <f>LARGE(E434:E448,A445)</f>
        <v>#NUM!</v>
      </c>
      <c r="G445" s="44">
        <f>IF(ISERROR(VLOOKUP($C445,#REF!,2,0)),0,VLOOKUP($C445,#REF!,2,0))</f>
        <v>0</v>
      </c>
      <c r="H445" s="44">
        <f>IF(ISERROR(VLOOKUP(F445,E434:G448,3,0)),0,VLOOKUP(F445,E434:G448,3,0))</f>
        <v>0</v>
      </c>
      <c r="K445" s="44">
        <v>12</v>
      </c>
      <c r="L445" s="89">
        <f>IF(ISERROR(VLOOKUP(H445,#REF!,5,0)&amp;" "&amp;VLOOKUP(H445,#REF!,6,0)),,VLOOKUP(H445,#REF!,5,0)&amp;" "&amp;VLOOKUP(H445,#REF!,6,0))</f>
        <v>0</v>
      </c>
      <c r="M445" s="90">
        <f>IF(ISERROR(VLOOKUP(H445,#REF!,2,0)),,VLOOKUP(H445,#REF!,2,0))</f>
        <v>0</v>
      </c>
      <c r="N445" s="90">
        <f>IF(ISERROR(VLOOKUP(H445,#REF!,1,0)),,VLOOKUP(H445,#REF!,1,0))</f>
        <v>0</v>
      </c>
      <c r="O445" s="90" t="str">
        <f t="shared" si="209"/>
        <v>5AWD</v>
      </c>
      <c r="P445" s="89" t="s">
        <v>152</v>
      </c>
      <c r="Q445" s="90">
        <f>IF(ISERROR(VLOOKUP(H445,#REF!,10,0)),,VLOOKUP(H445,#REF!,10,0))</f>
        <v>0</v>
      </c>
      <c r="R445" s="90">
        <f>IF(ISERROR(VLOOKUP($H445,#REF!,12,0)),,VLOOKUP($H445,#REF!,12,0))</f>
        <v>0</v>
      </c>
      <c r="S445" s="90">
        <f>IF(ISERROR(VLOOKUP($H445,#REF!,14,0)),,VLOOKUP($H445,#REF!,14,0))</f>
        <v>0</v>
      </c>
      <c r="T445" s="90">
        <f>IF(ISERROR(VLOOKUP($H445,#REF!,16,0)),,VLOOKUP($H445,#REF!,16,0))</f>
        <v>0</v>
      </c>
      <c r="U445" s="90">
        <f>IF(ISERROR(VLOOKUP($H445,#REF!,18,0)),,VLOOKUP($H445,#REF!,18,0))</f>
        <v>0</v>
      </c>
      <c r="V445" s="90">
        <f>IF(ISERROR(VLOOKUP($H445,#REF!,20,0)),,VLOOKUP($H445,#REF!,20,0))</f>
        <v>0</v>
      </c>
      <c r="W445" s="197">
        <f t="shared" si="205"/>
        <v>0</v>
      </c>
      <c r="X445">
        <f t="shared" si="210"/>
        <v>0</v>
      </c>
    </row>
    <row r="446" spans="1:24" x14ac:dyDescent="0.3">
      <c r="A446">
        <v>13</v>
      </c>
      <c r="B446" t="str">
        <f t="shared" si="211"/>
        <v>5AWD</v>
      </c>
      <c r="C446" t="str">
        <f t="shared" si="208"/>
        <v>5AWD13</v>
      </c>
      <c r="E446" s="72" t="str">
        <f>IF(IF(ISERROR(VLOOKUP(C446,#REF!,25,0)),"A",VLOOKUP(C446,#REF!,25,0))=0,"A",IF(ISERROR(VLOOKUP(C446,#REF!,25,0)),"A",VLOOKUP(C446,#REF!,25,0)))</f>
        <v>A</v>
      </c>
      <c r="F446" s="44" t="e">
        <f>LARGE(E434:E448,A446)</f>
        <v>#NUM!</v>
      </c>
      <c r="G446" s="44">
        <f>IF(ISERROR(VLOOKUP($C446,#REF!,2,0)),0,VLOOKUP($C446,#REF!,2,0))</f>
        <v>0</v>
      </c>
      <c r="H446" s="44">
        <f>IF(ISERROR(VLOOKUP(F446,E434:G448,3,0)),0,VLOOKUP(F446,E434:G448,3,0))</f>
        <v>0</v>
      </c>
      <c r="K446" s="44">
        <v>13</v>
      </c>
      <c r="L446" s="89">
        <f>IF(ISERROR(VLOOKUP(H446,#REF!,5,0)&amp;" "&amp;VLOOKUP(H446,#REF!,6,0)),,VLOOKUP(H446,#REF!,5,0)&amp;" "&amp;VLOOKUP(H446,#REF!,6,0))</f>
        <v>0</v>
      </c>
      <c r="M446" s="90">
        <f>IF(ISERROR(VLOOKUP(H446,#REF!,2,0)),,VLOOKUP(H446,#REF!,2,0))</f>
        <v>0</v>
      </c>
      <c r="N446" s="90">
        <f>IF(ISERROR(VLOOKUP(H446,#REF!,1,0)),,VLOOKUP(H446,#REF!,1,0))</f>
        <v>0</v>
      </c>
      <c r="O446" s="90" t="str">
        <f t="shared" si="209"/>
        <v>5AWD</v>
      </c>
      <c r="P446" s="89" t="s">
        <v>152</v>
      </c>
      <c r="Q446" s="90">
        <f>IF(ISERROR(VLOOKUP(H446,#REF!,10,0)),,VLOOKUP(H446,#REF!,10,0))</f>
        <v>0</v>
      </c>
      <c r="R446" s="90">
        <f>IF(ISERROR(VLOOKUP($H446,#REF!,12,0)),,VLOOKUP($H446,#REF!,12,0))</f>
        <v>0</v>
      </c>
      <c r="S446" s="90">
        <f>IF(ISERROR(VLOOKUP($H446,#REF!,14,0)),,VLOOKUP($H446,#REF!,14,0))</f>
        <v>0</v>
      </c>
      <c r="T446" s="90">
        <f>IF(ISERROR(VLOOKUP($H446,#REF!,16,0)),,VLOOKUP($H446,#REF!,16,0))</f>
        <v>0</v>
      </c>
      <c r="U446" s="90">
        <f>IF(ISERROR(VLOOKUP($H446,#REF!,18,0)),,VLOOKUP($H446,#REF!,18,0))</f>
        <v>0</v>
      </c>
      <c r="V446" s="90">
        <f>IF(ISERROR(VLOOKUP($H446,#REF!,20,0)),,VLOOKUP($H446,#REF!,20,0))</f>
        <v>0</v>
      </c>
      <c r="W446" s="197">
        <f t="shared" si="205"/>
        <v>0</v>
      </c>
      <c r="X446">
        <f t="shared" si="210"/>
        <v>0</v>
      </c>
    </row>
    <row r="447" spans="1:24" x14ac:dyDescent="0.3">
      <c r="A447">
        <v>14</v>
      </c>
      <c r="B447" t="str">
        <f t="shared" si="211"/>
        <v>5AWD</v>
      </c>
      <c r="C447" t="str">
        <f t="shared" si="208"/>
        <v>5AWD14</v>
      </c>
      <c r="E447" s="72" t="str">
        <f>IF(IF(ISERROR(VLOOKUP(C447,#REF!,25,0)),"A",VLOOKUP(C447,#REF!,25,0))=0,"A",IF(ISERROR(VLOOKUP(C447,#REF!,25,0)),"A",VLOOKUP(C447,#REF!,25,0)))</f>
        <v>A</v>
      </c>
      <c r="F447" s="44" t="e">
        <f>LARGE(E434:E448,A447)</f>
        <v>#NUM!</v>
      </c>
      <c r="G447" s="44">
        <f>IF(ISERROR(VLOOKUP($C447,#REF!,2,0)),0,VLOOKUP($C447,#REF!,2,0))</f>
        <v>0</v>
      </c>
      <c r="H447" s="44">
        <f>IF(ISERROR(VLOOKUP(F447,E434:G448,3,0)),0,VLOOKUP(F447,E434:G448,3,0))</f>
        <v>0</v>
      </c>
      <c r="K447" s="44">
        <v>14</v>
      </c>
      <c r="L447" s="89">
        <f>IF(ISERROR(VLOOKUP(H447,#REF!,5,0)&amp;" "&amp;VLOOKUP(H447,#REF!,6,0)),,VLOOKUP(H447,#REF!,5,0)&amp;" "&amp;VLOOKUP(H447,#REF!,6,0))</f>
        <v>0</v>
      </c>
      <c r="M447" s="90">
        <f>IF(ISERROR(VLOOKUP(H447,#REF!,2,0)),,VLOOKUP(H447,#REF!,2,0))</f>
        <v>0</v>
      </c>
      <c r="N447" s="90">
        <f>IF(ISERROR(VLOOKUP(H447,#REF!,1,0)),,VLOOKUP(H447,#REF!,1,0))</f>
        <v>0</v>
      </c>
      <c r="O447" s="90" t="str">
        <f t="shared" si="209"/>
        <v>5AWD</v>
      </c>
      <c r="P447" s="89" t="s">
        <v>152</v>
      </c>
      <c r="Q447" s="90">
        <f>IF(ISERROR(VLOOKUP(H447,#REF!,10,0)),,VLOOKUP(H447,#REF!,10,0))</f>
        <v>0</v>
      </c>
      <c r="R447" s="90">
        <f>IF(ISERROR(VLOOKUP($H447,#REF!,12,0)),,VLOOKUP($H447,#REF!,12,0))</f>
        <v>0</v>
      </c>
      <c r="S447" s="90">
        <f>IF(ISERROR(VLOOKUP($H447,#REF!,14,0)),,VLOOKUP($H447,#REF!,14,0))</f>
        <v>0</v>
      </c>
      <c r="T447" s="90">
        <f>IF(ISERROR(VLOOKUP($H447,#REF!,16,0)),,VLOOKUP($H447,#REF!,16,0))</f>
        <v>0</v>
      </c>
      <c r="U447" s="90">
        <f>IF(ISERROR(VLOOKUP($H447,#REF!,18,0)),,VLOOKUP($H447,#REF!,18,0))</f>
        <v>0</v>
      </c>
      <c r="V447" s="90">
        <f>IF(ISERROR(VLOOKUP($H447,#REF!,20,0)),,VLOOKUP($H447,#REF!,20,0))</f>
        <v>0</v>
      </c>
      <c r="W447" s="197">
        <f t="shared" si="205"/>
        <v>0</v>
      </c>
      <c r="X447">
        <f t="shared" si="210"/>
        <v>0</v>
      </c>
    </row>
    <row r="448" spans="1:24" ht="15" thickBot="1" x14ac:dyDescent="0.35">
      <c r="A448">
        <v>15</v>
      </c>
      <c r="B448" t="str">
        <f t="shared" si="211"/>
        <v>5AWD</v>
      </c>
      <c r="C448" t="str">
        <f t="shared" si="208"/>
        <v>5AWD15</v>
      </c>
      <c r="E448" s="72" t="str">
        <f>IF(IF(ISERROR(VLOOKUP(C448,#REF!,25,0)),"A",VLOOKUP(C448,#REF!,25,0))=0,"A",IF(ISERROR(VLOOKUP(C448,#REF!,25,0)),"A",VLOOKUP(C448,#REF!,25,0)))</f>
        <v>A</v>
      </c>
      <c r="F448" s="44" t="e">
        <f>LARGE(E434:E448,A448)</f>
        <v>#NUM!</v>
      </c>
      <c r="G448" s="44">
        <f>IF(ISERROR(VLOOKUP($C448,#REF!,2,0)),0,VLOOKUP($C448,#REF!,2,0))</f>
        <v>0</v>
      </c>
      <c r="H448" s="44">
        <f>IF(ISERROR(VLOOKUP(F448,E448:G462,3,0)),0,VLOOKUP(F448,E448:G462,3,0))</f>
        <v>0</v>
      </c>
      <c r="K448" s="44">
        <v>15</v>
      </c>
      <c r="L448" s="89">
        <f>IF(ISERROR(VLOOKUP(H448,#REF!,5,0)&amp;" "&amp;VLOOKUP(H448,#REF!,6,0)),,VLOOKUP(H448,#REF!,5,0)&amp;" "&amp;VLOOKUP(H448,#REF!,6,0))</f>
        <v>0</v>
      </c>
      <c r="M448" s="90">
        <f>IF(ISERROR(VLOOKUP(H448,#REF!,2,0)),,VLOOKUP(H448,#REF!,2,0))</f>
        <v>0</v>
      </c>
      <c r="N448" s="90">
        <f>IF(ISERROR(VLOOKUP(H448,#REF!,1,0)),,VLOOKUP(H448,#REF!,1,0))</f>
        <v>0</v>
      </c>
      <c r="O448" s="90" t="str">
        <f t="shared" si="209"/>
        <v>5AWD</v>
      </c>
      <c r="P448" s="89" t="s">
        <v>152</v>
      </c>
      <c r="Q448" s="90">
        <f>IF(ISERROR(VLOOKUP(H448,#REF!,10,0)),,VLOOKUP(H448,#REF!,10,0))</f>
        <v>0</v>
      </c>
      <c r="R448" s="90">
        <f>IF(ISERROR(VLOOKUP($H448,#REF!,12,0)),,VLOOKUP($H448,#REF!,12,0))</f>
        <v>0</v>
      </c>
      <c r="S448" s="90">
        <f>IF(ISERROR(VLOOKUP($H448,#REF!,14,0)),,VLOOKUP($H448,#REF!,14,0))</f>
        <v>0</v>
      </c>
      <c r="T448" s="90">
        <f>IF(ISERROR(VLOOKUP($H448,#REF!,16,0)),,VLOOKUP($H448,#REF!,16,0))</f>
        <v>0</v>
      </c>
      <c r="U448" s="90">
        <f>IF(ISERROR(VLOOKUP($H448,#REF!,18,0)),,VLOOKUP($H448,#REF!,18,0))</f>
        <v>0</v>
      </c>
      <c r="V448" s="90">
        <f>IF(ISERROR(VLOOKUP($H448,#REF!,20,0)),,VLOOKUP($H448,#REF!,20,0))</f>
        <v>0</v>
      </c>
      <c r="W448" s="197">
        <f t="shared" si="205"/>
        <v>0</v>
      </c>
      <c r="X448">
        <f t="shared" si="210"/>
        <v>0</v>
      </c>
    </row>
    <row r="449" spans="1:24" ht="29.4" thickBot="1" x14ac:dyDescent="0.35">
      <c r="E449" s="102" t="s">
        <v>126</v>
      </c>
      <c r="F449" s="137" t="s">
        <v>167</v>
      </c>
      <c r="G449" s="102" t="s">
        <v>33</v>
      </c>
      <c r="H449" s="137" t="s">
        <v>166</v>
      </c>
      <c r="K449" s="50" t="s">
        <v>137</v>
      </c>
      <c r="L449" s="51" t="s">
        <v>138</v>
      </c>
      <c r="M449" s="52" t="s">
        <v>139</v>
      </c>
      <c r="N449" s="52" t="s">
        <v>140</v>
      </c>
      <c r="O449" s="52" t="s">
        <v>35</v>
      </c>
      <c r="P449" s="53" t="s">
        <v>141</v>
      </c>
      <c r="Q449" s="55">
        <v>1</v>
      </c>
      <c r="R449" s="55">
        <v>2</v>
      </c>
      <c r="S449" s="55">
        <v>3</v>
      </c>
      <c r="T449" s="55">
        <v>4</v>
      </c>
      <c r="U449" s="55">
        <v>5</v>
      </c>
      <c r="V449" s="93">
        <v>6</v>
      </c>
      <c r="W449" s="197"/>
    </row>
    <row r="450" spans="1:24" x14ac:dyDescent="0.3">
      <c r="A450">
        <v>1</v>
      </c>
      <c r="B450" t="s">
        <v>84</v>
      </c>
      <c r="C450" t="str">
        <f t="shared" ref="C450:C464" si="212">B450&amp;A450</f>
        <v>6AWD1</v>
      </c>
      <c r="D450">
        <v>1E-3</v>
      </c>
      <c r="E450" s="72" t="e">
        <f>IF(IF(ISERROR(VLOOKUP(C450,#REF!,25,0)),"A",VLOOKUP(C450,#REF!,25,0))=0,"A",IF(ISERROR(VLOOKUP(C450,#REF!,25,0)),"A",VLOOKUP(C450,#REF!,25,0))+D450)</f>
        <v>#VALUE!</v>
      </c>
      <c r="F450" s="44" t="e">
        <f>LARGE(E450:E464,A450)</f>
        <v>#VALUE!</v>
      </c>
      <c r="G450" s="44">
        <f>IF(ISERROR(VLOOKUP($C450,#REF!,2,0)),0,VLOOKUP($C450,#REF!,2,0))</f>
        <v>0</v>
      </c>
      <c r="H450" s="44">
        <f>IF(ISERROR(VLOOKUP(F450,E450:G464,3,0)),0,VLOOKUP(F450,E450:G464,3,0))</f>
        <v>0</v>
      </c>
      <c r="K450" s="44">
        <v>1</v>
      </c>
      <c r="L450" s="89">
        <f>IF(ISERROR(VLOOKUP(H450,#REF!,5,0)&amp;" "&amp;VLOOKUP(H450,#REF!,6,0)),,VLOOKUP(H450,#REF!,5,0)&amp;" "&amp;VLOOKUP(H450,#REF!,6,0))</f>
        <v>0</v>
      </c>
      <c r="M450" s="90">
        <f>IF(ISERROR(VLOOKUP(H450,#REF!,2,0)),,VLOOKUP(H450,#REF!,2,0))</f>
        <v>0</v>
      </c>
      <c r="N450" s="90">
        <f>IF(ISERROR(VLOOKUP(H450,#REF!,1,0)),,VLOOKUP(H450,#REF!,1,0))</f>
        <v>0</v>
      </c>
      <c r="O450" s="90" t="str">
        <f t="shared" ref="O450:O464" si="213">B450</f>
        <v>6AWD</v>
      </c>
      <c r="P450" s="89" t="s">
        <v>152</v>
      </c>
      <c r="Q450" s="90">
        <f>IF(ISERROR(VLOOKUP(H450,#REF!,10,0)),,VLOOKUP(H450,#REF!,10,0))</f>
        <v>0</v>
      </c>
      <c r="R450" s="90">
        <f>IF(ISERROR(VLOOKUP($H450,#REF!,12,0)),,VLOOKUP($H450,#REF!,12,0))</f>
        <v>0</v>
      </c>
      <c r="S450" s="90">
        <f>IF(ISERROR(VLOOKUP($H450,#REF!,14,0)),,VLOOKUP($H450,#REF!,14,0))</f>
        <v>0</v>
      </c>
      <c r="T450" s="90">
        <f>IF(ISERROR(VLOOKUP($H450,#REF!,16,0)),,VLOOKUP($H450,#REF!,16,0))</f>
        <v>0</v>
      </c>
      <c r="U450" s="90">
        <f>IF(ISERROR(VLOOKUP($H450,#REF!,18,0)),,VLOOKUP($H450,#REF!,18,0))</f>
        <v>0</v>
      </c>
      <c r="V450" s="90">
        <f>IF(ISERROR(VLOOKUP($H450,#REF!,20,0)),,VLOOKUP($H450,#REF!,20,0))</f>
        <v>0</v>
      </c>
      <c r="W450" s="197">
        <f t="shared" ref="W450:W464" si="214">SUBTOTAL(9,Q450:V450)</f>
        <v>0</v>
      </c>
      <c r="X450" t="e">
        <f t="shared" ref="X450:X464" si="215">IF(E450="A",0,COUNTIF($E$450:$E$464,E450))</f>
        <v>#VALUE!</v>
      </c>
    </row>
    <row r="451" spans="1:24" x14ac:dyDescent="0.3">
      <c r="A451">
        <v>2</v>
      </c>
      <c r="B451" t="str">
        <f>B450</f>
        <v>6AWD</v>
      </c>
      <c r="C451" t="str">
        <f t="shared" si="212"/>
        <v>6AWD2</v>
      </c>
      <c r="E451" s="72" t="e">
        <f>IF(IF(ISERROR(VLOOKUP(C451,#REF!,25,0)),"A",VLOOKUP(C451,#REF!,25,0))=0,"A",IF(ISERROR(VLOOKUP(C451,#REF!,25,0)),"A",VLOOKUP(C451,#REF!,25,0))+D451)</f>
        <v>#VALUE!</v>
      </c>
      <c r="F451" s="44" t="e">
        <f>LARGE(E450:E464,A451)</f>
        <v>#VALUE!</v>
      </c>
      <c r="G451" s="44">
        <f>IF(ISERROR(VLOOKUP($C451,#REF!,2,0)),0,VLOOKUP($C451,#REF!,2,0))</f>
        <v>0</v>
      </c>
      <c r="H451" s="44">
        <f>IF(ISERROR(VLOOKUP(F451,E450:G464,3,0)),0,VLOOKUP(F451,E450:G464,3,0))</f>
        <v>0</v>
      </c>
      <c r="K451" s="44">
        <v>2</v>
      </c>
      <c r="L451" s="89">
        <f>IF(ISERROR(VLOOKUP(H451,#REF!,5,0)&amp;" "&amp;VLOOKUP(H451,#REF!,6,0)),,VLOOKUP(H451,#REF!,5,0)&amp;" "&amp;VLOOKUP(H451,#REF!,6,0))</f>
        <v>0</v>
      </c>
      <c r="M451" s="90">
        <f>IF(ISERROR(VLOOKUP(H451,#REF!,2,0)),,VLOOKUP(H451,#REF!,2,0))</f>
        <v>0</v>
      </c>
      <c r="N451" s="90">
        <f>IF(ISERROR(VLOOKUP(H451,#REF!,1,0)),,VLOOKUP(H451,#REF!,1,0))</f>
        <v>0</v>
      </c>
      <c r="O451" s="90" t="str">
        <f t="shared" si="213"/>
        <v>6AWD</v>
      </c>
      <c r="P451" s="89" t="s">
        <v>152</v>
      </c>
      <c r="Q451" s="90">
        <f>IF(ISERROR(VLOOKUP(H451,#REF!,10,0)),,VLOOKUP(H451,#REF!,10,0))</f>
        <v>0</v>
      </c>
      <c r="R451" s="90">
        <f>IF(ISERROR(VLOOKUP($H451,#REF!,12,0)),,VLOOKUP($H451,#REF!,12,0))</f>
        <v>0</v>
      </c>
      <c r="S451" s="90">
        <f>IF(ISERROR(VLOOKUP($H451,#REF!,14,0)),,VLOOKUP($H451,#REF!,14,0))</f>
        <v>0</v>
      </c>
      <c r="T451" s="90">
        <f>IF(ISERROR(VLOOKUP($H451,#REF!,16,0)),,VLOOKUP($H451,#REF!,16,0))</f>
        <v>0</v>
      </c>
      <c r="U451" s="90">
        <f>IF(ISERROR(VLOOKUP($H451,#REF!,18,0)),,VLOOKUP($H451,#REF!,18,0))</f>
        <v>0</v>
      </c>
      <c r="V451" s="90">
        <f>IF(ISERROR(VLOOKUP($H451,#REF!,20,0)),,VLOOKUP($H451,#REF!,20,0))</f>
        <v>0</v>
      </c>
      <c r="W451" s="197">
        <f t="shared" si="214"/>
        <v>0</v>
      </c>
      <c r="X451" t="e">
        <f t="shared" si="215"/>
        <v>#VALUE!</v>
      </c>
    </row>
    <row r="452" spans="1:24" x14ac:dyDescent="0.3">
      <c r="A452">
        <v>3</v>
      </c>
      <c r="B452" t="str">
        <f t="shared" ref="B452:B464" si="216">B451</f>
        <v>6AWD</v>
      </c>
      <c r="C452" t="str">
        <f t="shared" si="212"/>
        <v>6AWD3</v>
      </c>
      <c r="E452" s="72" t="e">
        <f>IF(IF(ISERROR(VLOOKUP(C452,#REF!,25,0)),"A",VLOOKUP(C452,#REF!,25,0))=0,"A",IF(ISERROR(VLOOKUP(C452,#REF!,25,0)),"A",VLOOKUP(C452,#REF!,25,0))+D452)</f>
        <v>#VALUE!</v>
      </c>
      <c r="F452" s="44" t="e">
        <f>LARGE(E450:E464,A452)</f>
        <v>#VALUE!</v>
      </c>
      <c r="G452" s="44">
        <f>IF(ISERROR(VLOOKUP($C452,#REF!,2,0)),0,VLOOKUP($C452,#REF!,2,0))</f>
        <v>0</v>
      </c>
      <c r="H452" s="44">
        <f>IF(ISERROR(VLOOKUP(F452,E450:G464,3,0)),0,VLOOKUP(F452,E450:G464,3,0))</f>
        <v>0</v>
      </c>
      <c r="K452" s="44">
        <v>3</v>
      </c>
      <c r="L452" s="89">
        <f>IF(ISERROR(VLOOKUP(H452,#REF!,5,0)&amp;" "&amp;VLOOKUP(H452,#REF!,6,0)),,VLOOKUP(H452,#REF!,5,0)&amp;" "&amp;VLOOKUP(H452,#REF!,6,0))</f>
        <v>0</v>
      </c>
      <c r="M452" s="90">
        <f>IF(ISERROR(VLOOKUP(H452,#REF!,2,0)),,VLOOKUP(H452,#REF!,2,0))</f>
        <v>0</v>
      </c>
      <c r="N452" s="90">
        <f>IF(ISERROR(VLOOKUP(H452,#REF!,1,0)),,VLOOKUP(H452,#REF!,1,0))</f>
        <v>0</v>
      </c>
      <c r="O452" s="90" t="str">
        <f t="shared" si="213"/>
        <v>6AWD</v>
      </c>
      <c r="P452" s="89" t="s">
        <v>152</v>
      </c>
      <c r="Q452" s="90">
        <f>IF(ISERROR(VLOOKUP(H452,#REF!,10,0)),,VLOOKUP(H452,#REF!,10,0))</f>
        <v>0</v>
      </c>
      <c r="R452" s="90">
        <f>IF(ISERROR(VLOOKUP($H452,#REF!,12,0)),,VLOOKUP($H452,#REF!,12,0))</f>
        <v>0</v>
      </c>
      <c r="S452" s="90">
        <f>IF(ISERROR(VLOOKUP($H452,#REF!,14,0)),,VLOOKUP($H452,#REF!,14,0))</f>
        <v>0</v>
      </c>
      <c r="T452" s="90">
        <f>IF(ISERROR(VLOOKUP($H452,#REF!,16,0)),,VLOOKUP($H452,#REF!,16,0))</f>
        <v>0</v>
      </c>
      <c r="U452" s="90">
        <f>IF(ISERROR(VLOOKUP($H452,#REF!,18,0)),,VLOOKUP($H452,#REF!,18,0))</f>
        <v>0</v>
      </c>
      <c r="V452" s="90">
        <f>IF(ISERROR(VLOOKUP($H452,#REF!,20,0)),,VLOOKUP($H452,#REF!,20,0))</f>
        <v>0</v>
      </c>
      <c r="W452" s="197">
        <f t="shared" si="214"/>
        <v>0</v>
      </c>
      <c r="X452" t="e">
        <f t="shared" si="215"/>
        <v>#VALUE!</v>
      </c>
    </row>
    <row r="453" spans="1:24" x14ac:dyDescent="0.3">
      <c r="A453">
        <v>4</v>
      </c>
      <c r="B453" t="str">
        <f t="shared" si="216"/>
        <v>6AWD</v>
      </c>
      <c r="C453" t="str">
        <f t="shared" si="212"/>
        <v>6AWD4</v>
      </c>
      <c r="E453" s="72" t="e">
        <f>IF(IF(ISERROR(VLOOKUP(C453,#REF!,25,0)),"A",VLOOKUP(C453,#REF!,25,0))=0,"A",IF(ISERROR(VLOOKUP(C453,#REF!,25,0)),"A",VLOOKUP(C453,#REF!,25,0))+D453)</f>
        <v>#VALUE!</v>
      </c>
      <c r="F453" s="44" t="e">
        <f>LARGE(E450:E464,A453)</f>
        <v>#VALUE!</v>
      </c>
      <c r="G453" s="44">
        <f>IF(ISERROR(VLOOKUP($C453,#REF!,2,0)),0,VLOOKUP($C453,#REF!,2,0))</f>
        <v>0</v>
      </c>
      <c r="H453" s="44">
        <f>IF(ISERROR(VLOOKUP(F453,E450:G464,3,0)),0,VLOOKUP(F453,E450:G464,3,0))</f>
        <v>0</v>
      </c>
      <c r="K453" s="44">
        <v>4</v>
      </c>
      <c r="L453" s="89">
        <f>IF(ISERROR(VLOOKUP(H453,#REF!,5,0)&amp;" "&amp;VLOOKUP(H453,#REF!,6,0)),,VLOOKUP(H453,#REF!,5,0)&amp;" "&amp;VLOOKUP(H453,#REF!,6,0))</f>
        <v>0</v>
      </c>
      <c r="M453" s="90">
        <f>IF(ISERROR(VLOOKUP(H453,#REF!,2,0)),,VLOOKUP(H453,#REF!,2,0))</f>
        <v>0</v>
      </c>
      <c r="N453" s="90">
        <f>IF(ISERROR(VLOOKUP(H453,#REF!,1,0)),,VLOOKUP(H453,#REF!,1,0))</f>
        <v>0</v>
      </c>
      <c r="O453" s="90" t="str">
        <f t="shared" si="213"/>
        <v>6AWD</v>
      </c>
      <c r="P453" s="89" t="s">
        <v>152</v>
      </c>
      <c r="Q453" s="90">
        <f>IF(ISERROR(VLOOKUP(H453,#REF!,10,0)),,VLOOKUP(H453,#REF!,10,0))</f>
        <v>0</v>
      </c>
      <c r="R453" s="90">
        <f>IF(ISERROR(VLOOKUP($H453,#REF!,12,0)),,VLOOKUP($H453,#REF!,12,0))</f>
        <v>0</v>
      </c>
      <c r="S453" s="90">
        <f>IF(ISERROR(VLOOKUP($H453,#REF!,14,0)),,VLOOKUP($H453,#REF!,14,0))</f>
        <v>0</v>
      </c>
      <c r="T453" s="90">
        <f>IF(ISERROR(VLOOKUP($H453,#REF!,16,0)),,VLOOKUP($H453,#REF!,16,0))</f>
        <v>0</v>
      </c>
      <c r="U453" s="90">
        <f>IF(ISERROR(VLOOKUP($H453,#REF!,18,0)),,VLOOKUP($H453,#REF!,18,0))</f>
        <v>0</v>
      </c>
      <c r="V453" s="90">
        <f>IF(ISERROR(VLOOKUP($H453,#REF!,20,0)),,VLOOKUP($H453,#REF!,20,0))</f>
        <v>0</v>
      </c>
      <c r="W453" s="197">
        <f t="shared" si="214"/>
        <v>0</v>
      </c>
      <c r="X453" t="e">
        <f t="shared" si="215"/>
        <v>#VALUE!</v>
      </c>
    </row>
    <row r="454" spans="1:24" x14ac:dyDescent="0.3">
      <c r="A454">
        <v>5</v>
      </c>
      <c r="B454" t="str">
        <f t="shared" si="216"/>
        <v>6AWD</v>
      </c>
      <c r="C454" t="str">
        <f t="shared" si="212"/>
        <v>6AWD5</v>
      </c>
      <c r="E454" s="72" t="e">
        <f>IF(IF(ISERROR(VLOOKUP(C454,#REF!,25,0)),"A",VLOOKUP(C454,#REF!,25,0))=0,"A",IF(ISERROR(VLOOKUP(C454,#REF!,25,0)),"A",VLOOKUP(C454,#REF!,25,0))+D454)</f>
        <v>#VALUE!</v>
      </c>
      <c r="F454" s="44" t="e">
        <f>LARGE(E450:E464,A454)</f>
        <v>#VALUE!</v>
      </c>
      <c r="G454" s="44">
        <f>IF(ISERROR(VLOOKUP($C454,#REF!,2,0)),0,VLOOKUP($C454,#REF!,2,0))</f>
        <v>0</v>
      </c>
      <c r="H454" s="44">
        <f>IF(ISERROR(VLOOKUP(F454,E450:G464,3,0)),0,VLOOKUP(F454,E450:G464,3,0))</f>
        <v>0</v>
      </c>
      <c r="K454" s="44">
        <v>5</v>
      </c>
      <c r="L454" s="89">
        <f>IF(ISERROR(VLOOKUP(H454,#REF!,5,0)&amp;" "&amp;VLOOKUP(H454,#REF!,6,0)),,VLOOKUP(H454,#REF!,5,0)&amp;" "&amp;VLOOKUP(H454,#REF!,6,0))</f>
        <v>0</v>
      </c>
      <c r="M454" s="90">
        <f>IF(ISERROR(VLOOKUP(H454,#REF!,2,0)),,VLOOKUP(H454,#REF!,2,0))</f>
        <v>0</v>
      </c>
      <c r="N454" s="90">
        <f>IF(ISERROR(VLOOKUP(H454,#REF!,1,0)),,VLOOKUP(H454,#REF!,1,0))</f>
        <v>0</v>
      </c>
      <c r="O454" s="90" t="str">
        <f t="shared" si="213"/>
        <v>6AWD</v>
      </c>
      <c r="P454" s="89" t="s">
        <v>152</v>
      </c>
      <c r="Q454" s="90">
        <f>IF(ISERROR(VLOOKUP(H454,#REF!,10,0)),,VLOOKUP(H454,#REF!,10,0))</f>
        <v>0</v>
      </c>
      <c r="R454" s="90">
        <f>IF(ISERROR(VLOOKUP($H454,#REF!,12,0)),,VLOOKUP($H454,#REF!,12,0))</f>
        <v>0</v>
      </c>
      <c r="S454" s="90">
        <f>IF(ISERROR(VLOOKUP($H454,#REF!,14,0)),,VLOOKUP($H454,#REF!,14,0))</f>
        <v>0</v>
      </c>
      <c r="T454" s="90">
        <f>IF(ISERROR(VLOOKUP($H454,#REF!,16,0)),,VLOOKUP($H454,#REF!,16,0))</f>
        <v>0</v>
      </c>
      <c r="U454" s="90">
        <f>IF(ISERROR(VLOOKUP($H454,#REF!,18,0)),,VLOOKUP($H454,#REF!,18,0))</f>
        <v>0</v>
      </c>
      <c r="V454" s="90">
        <f>IF(ISERROR(VLOOKUP($H454,#REF!,20,0)),,VLOOKUP($H454,#REF!,20,0))</f>
        <v>0</v>
      </c>
      <c r="W454" s="197">
        <f t="shared" si="214"/>
        <v>0</v>
      </c>
      <c r="X454" t="e">
        <f t="shared" si="215"/>
        <v>#VALUE!</v>
      </c>
    </row>
    <row r="455" spans="1:24" x14ac:dyDescent="0.3">
      <c r="A455">
        <v>6</v>
      </c>
      <c r="B455" t="str">
        <f t="shared" si="216"/>
        <v>6AWD</v>
      </c>
      <c r="C455" t="str">
        <f t="shared" si="212"/>
        <v>6AWD6</v>
      </c>
      <c r="E455" s="72" t="str">
        <f>IF(IF(ISERROR(VLOOKUP(C455,#REF!,25,0)),"A",VLOOKUP(C455,#REF!,25,0))=0,"A",IF(ISERROR(VLOOKUP(C455,#REF!,25,0)),"A",VLOOKUP(C455,#REF!,25,0)))</f>
        <v>A</v>
      </c>
      <c r="F455" s="44" t="e">
        <f>LARGE(E450:E464,A455)</f>
        <v>#VALUE!</v>
      </c>
      <c r="G455" s="44">
        <f>IF(ISERROR(VLOOKUP($C455,#REF!,2,0)),0,VLOOKUP($C455,#REF!,2,0))</f>
        <v>0</v>
      </c>
      <c r="H455" s="44">
        <f>IF(ISERROR(VLOOKUP(F455,E450:G464,3,0)),0,VLOOKUP(F455,E450:G464,3,0))</f>
        <v>0</v>
      </c>
      <c r="K455" s="44">
        <v>6</v>
      </c>
      <c r="L455" s="89">
        <f>IF(ISERROR(VLOOKUP(H455,#REF!,5,0)&amp;" "&amp;VLOOKUP(H455,#REF!,6,0)),,VLOOKUP(H455,#REF!,5,0)&amp;" "&amp;VLOOKUP(H455,#REF!,6,0))</f>
        <v>0</v>
      </c>
      <c r="M455" s="90">
        <f>IF(ISERROR(VLOOKUP(H455,#REF!,2,0)),,VLOOKUP(H455,#REF!,2,0))</f>
        <v>0</v>
      </c>
      <c r="N455" s="90">
        <f>IF(ISERROR(VLOOKUP(H455,#REF!,1,0)),,VLOOKUP(H455,#REF!,1,0))</f>
        <v>0</v>
      </c>
      <c r="O455" s="90" t="str">
        <f t="shared" si="213"/>
        <v>6AWD</v>
      </c>
      <c r="P455" s="89" t="s">
        <v>152</v>
      </c>
      <c r="Q455" s="90">
        <f>IF(ISERROR(VLOOKUP(H455,#REF!,10,0)),,VLOOKUP(H455,#REF!,10,0))</f>
        <v>0</v>
      </c>
      <c r="R455" s="90">
        <f>IF(ISERROR(VLOOKUP($H455,#REF!,12,0)),,VLOOKUP($H455,#REF!,12,0))</f>
        <v>0</v>
      </c>
      <c r="S455" s="90">
        <f>IF(ISERROR(VLOOKUP($H455,#REF!,14,0)),,VLOOKUP($H455,#REF!,14,0))</f>
        <v>0</v>
      </c>
      <c r="T455" s="90">
        <f>IF(ISERROR(VLOOKUP($H455,#REF!,16,0)),,VLOOKUP($H455,#REF!,16,0))</f>
        <v>0</v>
      </c>
      <c r="U455" s="90">
        <f>IF(ISERROR(VLOOKUP($H455,#REF!,18,0)),,VLOOKUP($H455,#REF!,18,0))</f>
        <v>0</v>
      </c>
      <c r="V455" s="90">
        <f>IF(ISERROR(VLOOKUP($H455,#REF!,20,0)),,VLOOKUP($H455,#REF!,20,0))</f>
        <v>0</v>
      </c>
      <c r="W455" s="197">
        <f t="shared" si="214"/>
        <v>0</v>
      </c>
      <c r="X455">
        <f t="shared" si="215"/>
        <v>0</v>
      </c>
    </row>
    <row r="456" spans="1:24" x14ac:dyDescent="0.3">
      <c r="A456">
        <v>7</v>
      </c>
      <c r="B456" t="str">
        <f t="shared" si="216"/>
        <v>6AWD</v>
      </c>
      <c r="C456" t="str">
        <f t="shared" si="212"/>
        <v>6AWD7</v>
      </c>
      <c r="E456" s="72" t="str">
        <f>IF(IF(ISERROR(VLOOKUP(C456,#REF!,25,0)),"A",VLOOKUP(C456,#REF!,25,0))=0,"A",IF(ISERROR(VLOOKUP(C456,#REF!,25,0)),"A",VLOOKUP(C456,#REF!,25,0)))</f>
        <v>A</v>
      </c>
      <c r="F456" s="44" t="e">
        <f>LARGE(E450:E464,A456)</f>
        <v>#VALUE!</v>
      </c>
      <c r="G456" s="44">
        <f>IF(ISERROR(VLOOKUP($C456,#REF!,2,0)),0,VLOOKUP($C456,#REF!,2,0))</f>
        <v>0</v>
      </c>
      <c r="H456" s="44">
        <f>IF(ISERROR(VLOOKUP(F456,E450:G464,3,0)),0,VLOOKUP(F456,E450:G464,3,0))</f>
        <v>0</v>
      </c>
      <c r="K456" s="44">
        <v>7</v>
      </c>
      <c r="L456" s="89">
        <f>IF(ISERROR(VLOOKUP(H456,#REF!,5,0)&amp;" "&amp;VLOOKUP(H456,#REF!,6,0)),,VLOOKUP(H456,#REF!,5,0)&amp;" "&amp;VLOOKUP(H456,#REF!,6,0))</f>
        <v>0</v>
      </c>
      <c r="M456" s="90">
        <f>IF(ISERROR(VLOOKUP(H456,#REF!,2,0)),,VLOOKUP(H456,#REF!,2,0))</f>
        <v>0</v>
      </c>
      <c r="N456" s="90">
        <f>IF(ISERROR(VLOOKUP(H456,#REF!,1,0)),,VLOOKUP(H456,#REF!,1,0))</f>
        <v>0</v>
      </c>
      <c r="O456" s="90" t="str">
        <f t="shared" si="213"/>
        <v>6AWD</v>
      </c>
      <c r="P456" s="89" t="s">
        <v>152</v>
      </c>
      <c r="Q456" s="90">
        <f>IF(ISERROR(VLOOKUP(H456,#REF!,10,0)),,VLOOKUP(H456,#REF!,10,0))</f>
        <v>0</v>
      </c>
      <c r="R456" s="90">
        <f>IF(ISERROR(VLOOKUP($H456,#REF!,12,0)),,VLOOKUP($H456,#REF!,12,0))</f>
        <v>0</v>
      </c>
      <c r="S456" s="90">
        <f>IF(ISERROR(VLOOKUP($H456,#REF!,14,0)),,VLOOKUP($H456,#REF!,14,0))</f>
        <v>0</v>
      </c>
      <c r="T456" s="90">
        <f>IF(ISERROR(VLOOKUP($H456,#REF!,16,0)),,VLOOKUP($H456,#REF!,16,0))</f>
        <v>0</v>
      </c>
      <c r="U456" s="90">
        <f>IF(ISERROR(VLOOKUP($H456,#REF!,18,0)),,VLOOKUP($H456,#REF!,18,0))</f>
        <v>0</v>
      </c>
      <c r="V456" s="90">
        <f>IF(ISERROR(VLOOKUP($H456,#REF!,20,0)),,VLOOKUP($H456,#REF!,20,0))</f>
        <v>0</v>
      </c>
      <c r="W456" s="197">
        <f t="shared" si="214"/>
        <v>0</v>
      </c>
      <c r="X456">
        <f t="shared" si="215"/>
        <v>0</v>
      </c>
    </row>
    <row r="457" spans="1:24" x14ac:dyDescent="0.3">
      <c r="A457">
        <v>8</v>
      </c>
      <c r="B457" t="str">
        <f t="shared" si="216"/>
        <v>6AWD</v>
      </c>
      <c r="C457" t="str">
        <f t="shared" si="212"/>
        <v>6AWD8</v>
      </c>
      <c r="E457" s="72" t="str">
        <f>IF(IF(ISERROR(VLOOKUP(C457,#REF!,25,0)),"A",VLOOKUP(C457,#REF!,25,0))=0,"A",IF(ISERROR(VLOOKUP(C457,#REF!,25,0)),"A",VLOOKUP(C457,#REF!,25,0)))</f>
        <v>A</v>
      </c>
      <c r="F457" s="44" t="e">
        <f>LARGE(E450:E464,A457)</f>
        <v>#VALUE!</v>
      </c>
      <c r="G457" s="44">
        <f>IF(ISERROR(VLOOKUP($C457,#REF!,2,0)),0,VLOOKUP($C457,#REF!,2,0))</f>
        <v>0</v>
      </c>
      <c r="H457" s="44">
        <f>IF(ISERROR(VLOOKUP(F457,E450:G464,3,0)),0,VLOOKUP(F457,E450:G464,3,0))</f>
        <v>0</v>
      </c>
      <c r="K457" s="44">
        <v>8</v>
      </c>
      <c r="L457" s="89">
        <f>IF(ISERROR(VLOOKUP(H457,#REF!,5,0)&amp;" "&amp;VLOOKUP(H457,#REF!,6,0)),,VLOOKUP(H457,#REF!,5,0)&amp;" "&amp;VLOOKUP(H457,#REF!,6,0))</f>
        <v>0</v>
      </c>
      <c r="M457" s="90">
        <f>IF(ISERROR(VLOOKUP(H457,#REF!,2,0)),,VLOOKUP(H457,#REF!,2,0))</f>
        <v>0</v>
      </c>
      <c r="N457" s="90">
        <f>IF(ISERROR(VLOOKUP(H457,#REF!,1,0)),,VLOOKUP(H457,#REF!,1,0))</f>
        <v>0</v>
      </c>
      <c r="O457" s="90" t="str">
        <f t="shared" si="213"/>
        <v>6AWD</v>
      </c>
      <c r="P457" s="89" t="s">
        <v>152</v>
      </c>
      <c r="Q457" s="90">
        <f>IF(ISERROR(VLOOKUP(H457,#REF!,10,0)),,VLOOKUP(H457,#REF!,10,0))</f>
        <v>0</v>
      </c>
      <c r="R457" s="90">
        <f>IF(ISERROR(VLOOKUP($H457,#REF!,12,0)),,VLOOKUP($H457,#REF!,12,0))</f>
        <v>0</v>
      </c>
      <c r="S457" s="90">
        <f>IF(ISERROR(VLOOKUP($H457,#REF!,14,0)),,VLOOKUP($H457,#REF!,14,0))</f>
        <v>0</v>
      </c>
      <c r="T457" s="90">
        <f>IF(ISERROR(VLOOKUP($H457,#REF!,16,0)),,VLOOKUP($H457,#REF!,16,0))</f>
        <v>0</v>
      </c>
      <c r="U457" s="90">
        <f>IF(ISERROR(VLOOKUP($H457,#REF!,18,0)),,VLOOKUP($H457,#REF!,18,0))</f>
        <v>0</v>
      </c>
      <c r="V457" s="90">
        <f>IF(ISERROR(VLOOKUP($H457,#REF!,20,0)),,VLOOKUP($H457,#REF!,20,0))</f>
        <v>0</v>
      </c>
      <c r="W457" s="197">
        <f t="shared" si="214"/>
        <v>0</v>
      </c>
      <c r="X457">
        <f t="shared" si="215"/>
        <v>0</v>
      </c>
    </row>
    <row r="458" spans="1:24" x14ac:dyDescent="0.3">
      <c r="A458">
        <v>9</v>
      </c>
      <c r="B458" t="str">
        <f t="shared" si="216"/>
        <v>6AWD</v>
      </c>
      <c r="C458" t="str">
        <f t="shared" si="212"/>
        <v>6AWD9</v>
      </c>
      <c r="E458" s="72" t="str">
        <f>IF(IF(ISERROR(VLOOKUP(C458,#REF!,25,0)),"A",VLOOKUP(C458,#REF!,25,0))=0,"A",IF(ISERROR(VLOOKUP(C458,#REF!,25,0)),"A",VLOOKUP(C458,#REF!,25,0)))</f>
        <v>A</v>
      </c>
      <c r="F458" s="44" t="e">
        <f>LARGE(E450:E464,A458)</f>
        <v>#VALUE!</v>
      </c>
      <c r="G458" s="44">
        <f>IF(ISERROR(VLOOKUP($C458,#REF!,2,0)),0,VLOOKUP($C458,#REF!,2,0))</f>
        <v>0</v>
      </c>
      <c r="H458" s="44">
        <f>IF(ISERROR(VLOOKUP(F458,E450:G464,3,0)),0,VLOOKUP(F458,E450:G464,3,0))</f>
        <v>0</v>
      </c>
      <c r="K458" s="44">
        <v>9</v>
      </c>
      <c r="L458" s="89">
        <f>IF(ISERROR(VLOOKUP(H458,#REF!,5,0)&amp;" "&amp;VLOOKUP(H458,#REF!,6,0)),,VLOOKUP(H458,#REF!,5,0)&amp;" "&amp;VLOOKUP(H458,#REF!,6,0))</f>
        <v>0</v>
      </c>
      <c r="M458" s="90">
        <f>IF(ISERROR(VLOOKUP(H458,#REF!,2,0)),,VLOOKUP(H458,#REF!,2,0))</f>
        <v>0</v>
      </c>
      <c r="N458" s="90">
        <f>IF(ISERROR(VLOOKUP(H458,#REF!,1,0)),,VLOOKUP(H458,#REF!,1,0))</f>
        <v>0</v>
      </c>
      <c r="O458" s="90" t="str">
        <f t="shared" si="213"/>
        <v>6AWD</v>
      </c>
      <c r="P458" s="89" t="s">
        <v>152</v>
      </c>
      <c r="Q458" s="90">
        <f>IF(ISERROR(VLOOKUP(H458,#REF!,10,0)),,VLOOKUP(H458,#REF!,10,0))</f>
        <v>0</v>
      </c>
      <c r="R458" s="90">
        <f>IF(ISERROR(VLOOKUP($H458,#REF!,12,0)),,VLOOKUP($H458,#REF!,12,0))</f>
        <v>0</v>
      </c>
      <c r="S458" s="90">
        <f>IF(ISERROR(VLOOKUP($H458,#REF!,14,0)),,VLOOKUP($H458,#REF!,14,0))</f>
        <v>0</v>
      </c>
      <c r="T458" s="90">
        <f>IF(ISERROR(VLOOKUP($H458,#REF!,16,0)),,VLOOKUP($H458,#REF!,16,0))</f>
        <v>0</v>
      </c>
      <c r="U458" s="90">
        <f>IF(ISERROR(VLOOKUP($H458,#REF!,18,0)),,VLOOKUP($H458,#REF!,18,0))</f>
        <v>0</v>
      </c>
      <c r="V458" s="90">
        <f>IF(ISERROR(VLOOKUP($H458,#REF!,20,0)),,VLOOKUP($H458,#REF!,20,0))</f>
        <v>0</v>
      </c>
      <c r="W458" s="197">
        <f t="shared" si="214"/>
        <v>0</v>
      </c>
      <c r="X458">
        <f t="shared" si="215"/>
        <v>0</v>
      </c>
    </row>
    <row r="459" spans="1:24" x14ac:dyDescent="0.3">
      <c r="A459">
        <v>10</v>
      </c>
      <c r="B459" t="str">
        <f t="shared" si="216"/>
        <v>6AWD</v>
      </c>
      <c r="C459" t="str">
        <f t="shared" si="212"/>
        <v>6AWD10</v>
      </c>
      <c r="E459" s="72" t="str">
        <f>IF(IF(ISERROR(VLOOKUP(C459,#REF!,25,0)),"A",VLOOKUP(C459,#REF!,25,0))=0,"A",IF(ISERROR(VLOOKUP(C459,#REF!,25,0)),"A",VLOOKUP(C459,#REF!,25,0)))</f>
        <v>A</v>
      </c>
      <c r="F459" s="44" t="e">
        <f>LARGE(E450:E464,A459)</f>
        <v>#VALUE!</v>
      </c>
      <c r="G459" s="44">
        <f>IF(ISERROR(VLOOKUP($C459,#REF!,2,0)),0,VLOOKUP($C459,#REF!,2,0))</f>
        <v>0</v>
      </c>
      <c r="H459" s="44">
        <f>IF(ISERROR(VLOOKUP(F459,E450:G464,3,0)),0,VLOOKUP(F459,E450:G464,3,0))</f>
        <v>0</v>
      </c>
      <c r="K459" s="44">
        <v>10</v>
      </c>
      <c r="L459" s="89">
        <f>IF(ISERROR(VLOOKUP(H459,#REF!,5,0)&amp;" "&amp;VLOOKUP(H459,#REF!,6,0)),,VLOOKUP(H459,#REF!,5,0)&amp;" "&amp;VLOOKUP(H459,#REF!,6,0))</f>
        <v>0</v>
      </c>
      <c r="M459" s="90">
        <f>IF(ISERROR(VLOOKUP(H459,#REF!,2,0)),,VLOOKUP(H459,#REF!,2,0))</f>
        <v>0</v>
      </c>
      <c r="N459" s="90">
        <f>IF(ISERROR(VLOOKUP(H459,#REF!,1,0)),,VLOOKUP(H459,#REF!,1,0))</f>
        <v>0</v>
      </c>
      <c r="O459" s="90" t="str">
        <f t="shared" si="213"/>
        <v>6AWD</v>
      </c>
      <c r="P459" s="89" t="s">
        <v>152</v>
      </c>
      <c r="Q459" s="90">
        <f>IF(ISERROR(VLOOKUP(H459,#REF!,10,0)),,VLOOKUP(H459,#REF!,10,0))</f>
        <v>0</v>
      </c>
      <c r="R459" s="90">
        <f>IF(ISERROR(VLOOKUP($H459,#REF!,12,0)),,VLOOKUP($H459,#REF!,12,0))</f>
        <v>0</v>
      </c>
      <c r="S459" s="90">
        <f>IF(ISERROR(VLOOKUP($H459,#REF!,14,0)),,VLOOKUP($H459,#REF!,14,0))</f>
        <v>0</v>
      </c>
      <c r="T459" s="90">
        <f>IF(ISERROR(VLOOKUP($H459,#REF!,16,0)),,VLOOKUP($H459,#REF!,16,0))</f>
        <v>0</v>
      </c>
      <c r="U459" s="90">
        <f>IF(ISERROR(VLOOKUP($H459,#REF!,18,0)),,VLOOKUP($H459,#REF!,18,0))</f>
        <v>0</v>
      </c>
      <c r="V459" s="90">
        <f>IF(ISERROR(VLOOKUP($H459,#REF!,20,0)),,VLOOKUP($H459,#REF!,20,0))</f>
        <v>0</v>
      </c>
      <c r="W459" s="197">
        <f t="shared" si="214"/>
        <v>0</v>
      </c>
      <c r="X459">
        <f t="shared" si="215"/>
        <v>0</v>
      </c>
    </row>
    <row r="460" spans="1:24" x14ac:dyDescent="0.3">
      <c r="A460">
        <v>11</v>
      </c>
      <c r="B460" t="str">
        <f t="shared" si="216"/>
        <v>6AWD</v>
      </c>
      <c r="C460" t="str">
        <f t="shared" si="212"/>
        <v>6AWD11</v>
      </c>
      <c r="E460" s="72" t="str">
        <f>IF(IF(ISERROR(VLOOKUP(C460,#REF!,25,0)),"A",VLOOKUP(C460,#REF!,25,0))=0,"A",IF(ISERROR(VLOOKUP(C460,#REF!,25,0)),"A",VLOOKUP(C460,#REF!,25,0)))</f>
        <v>A</v>
      </c>
      <c r="F460" s="44" t="e">
        <f>LARGE(E450:E464,A460)</f>
        <v>#VALUE!</v>
      </c>
      <c r="G460" s="44">
        <f>IF(ISERROR(VLOOKUP($C460,#REF!,2,0)),0,VLOOKUP($C460,#REF!,2,0))</f>
        <v>0</v>
      </c>
      <c r="H460" s="44">
        <f>IF(ISERROR(VLOOKUP(F460,E450:G464,3,0)),0,VLOOKUP(F460,E450:G464,3,0))</f>
        <v>0</v>
      </c>
      <c r="K460" s="44">
        <v>11</v>
      </c>
      <c r="L460" s="89">
        <f>IF(ISERROR(VLOOKUP(H460,#REF!,5,0)&amp;" "&amp;VLOOKUP(H460,#REF!,6,0)),,VLOOKUP(H460,#REF!,5,0)&amp;" "&amp;VLOOKUP(H460,#REF!,6,0))</f>
        <v>0</v>
      </c>
      <c r="M460" s="90">
        <f>IF(ISERROR(VLOOKUP(H460,#REF!,2,0)),,VLOOKUP(H460,#REF!,2,0))</f>
        <v>0</v>
      </c>
      <c r="N460" s="90">
        <f>IF(ISERROR(VLOOKUP(H460,#REF!,1,0)),,VLOOKUP(H460,#REF!,1,0))</f>
        <v>0</v>
      </c>
      <c r="O460" s="90" t="str">
        <f t="shared" si="213"/>
        <v>6AWD</v>
      </c>
      <c r="P460" s="89" t="s">
        <v>152</v>
      </c>
      <c r="Q460" s="90">
        <f>IF(ISERROR(VLOOKUP(H460,#REF!,10,0)),,VLOOKUP(H460,#REF!,10,0))</f>
        <v>0</v>
      </c>
      <c r="R460" s="90">
        <f>IF(ISERROR(VLOOKUP($H460,#REF!,12,0)),,VLOOKUP($H460,#REF!,12,0))</f>
        <v>0</v>
      </c>
      <c r="S460" s="90">
        <f>IF(ISERROR(VLOOKUP($H460,#REF!,14,0)),,VLOOKUP($H460,#REF!,14,0))</f>
        <v>0</v>
      </c>
      <c r="T460" s="90">
        <f>IF(ISERROR(VLOOKUP($H460,#REF!,16,0)),,VLOOKUP($H460,#REF!,16,0))</f>
        <v>0</v>
      </c>
      <c r="U460" s="90">
        <f>IF(ISERROR(VLOOKUP($H460,#REF!,18,0)),,VLOOKUP($H460,#REF!,18,0))</f>
        <v>0</v>
      </c>
      <c r="V460" s="90">
        <f>IF(ISERROR(VLOOKUP($H460,#REF!,20,0)),,VLOOKUP($H460,#REF!,20,0))</f>
        <v>0</v>
      </c>
      <c r="W460" s="197">
        <f t="shared" si="214"/>
        <v>0</v>
      </c>
      <c r="X460">
        <f t="shared" si="215"/>
        <v>0</v>
      </c>
    </row>
    <row r="461" spans="1:24" x14ac:dyDescent="0.3">
      <c r="A461">
        <v>12</v>
      </c>
      <c r="B461" t="str">
        <f t="shared" si="216"/>
        <v>6AWD</v>
      </c>
      <c r="C461" t="str">
        <f t="shared" si="212"/>
        <v>6AWD12</v>
      </c>
      <c r="E461" s="72" t="str">
        <f>IF(IF(ISERROR(VLOOKUP(C461,#REF!,25,0)),"A",VLOOKUP(C461,#REF!,25,0))=0,"A",IF(ISERROR(VLOOKUP(C461,#REF!,25,0)),"A",VLOOKUP(C461,#REF!,25,0)))</f>
        <v>A</v>
      </c>
      <c r="F461" s="44" t="e">
        <f>LARGE(E450:E464,A461)</f>
        <v>#VALUE!</v>
      </c>
      <c r="G461" s="44">
        <f>IF(ISERROR(VLOOKUP($C461,#REF!,2,0)),0,VLOOKUP($C461,#REF!,2,0))</f>
        <v>0</v>
      </c>
      <c r="H461" s="44">
        <f>IF(ISERROR(VLOOKUP(F461,E450:G464,3,0)),0,VLOOKUP(F461,E450:G464,3,0))</f>
        <v>0</v>
      </c>
      <c r="K461" s="44">
        <v>12</v>
      </c>
      <c r="L461" s="89">
        <f>IF(ISERROR(VLOOKUP(H461,#REF!,5,0)&amp;" "&amp;VLOOKUP(H461,#REF!,6,0)),,VLOOKUP(H461,#REF!,5,0)&amp;" "&amp;VLOOKUP(H461,#REF!,6,0))</f>
        <v>0</v>
      </c>
      <c r="M461" s="90">
        <f>IF(ISERROR(VLOOKUP(H461,#REF!,2,0)),,VLOOKUP(H461,#REF!,2,0))</f>
        <v>0</v>
      </c>
      <c r="N461" s="90">
        <f>IF(ISERROR(VLOOKUP(H461,#REF!,1,0)),,VLOOKUP(H461,#REF!,1,0))</f>
        <v>0</v>
      </c>
      <c r="O461" s="90" t="str">
        <f t="shared" si="213"/>
        <v>6AWD</v>
      </c>
      <c r="P461" s="89" t="s">
        <v>152</v>
      </c>
      <c r="Q461" s="90">
        <f>IF(ISERROR(VLOOKUP(H461,#REF!,10,0)),,VLOOKUP(H461,#REF!,10,0))</f>
        <v>0</v>
      </c>
      <c r="R461" s="90">
        <f>IF(ISERROR(VLOOKUP($H461,#REF!,12,0)),,VLOOKUP($H461,#REF!,12,0))</f>
        <v>0</v>
      </c>
      <c r="S461" s="90">
        <f>IF(ISERROR(VLOOKUP($H461,#REF!,14,0)),,VLOOKUP($H461,#REF!,14,0))</f>
        <v>0</v>
      </c>
      <c r="T461" s="90">
        <f>IF(ISERROR(VLOOKUP($H461,#REF!,16,0)),,VLOOKUP($H461,#REF!,16,0))</f>
        <v>0</v>
      </c>
      <c r="U461" s="90">
        <f>IF(ISERROR(VLOOKUP($H461,#REF!,18,0)),,VLOOKUP($H461,#REF!,18,0))</f>
        <v>0</v>
      </c>
      <c r="V461" s="90">
        <f>IF(ISERROR(VLOOKUP($H461,#REF!,20,0)),,VLOOKUP($H461,#REF!,20,0))</f>
        <v>0</v>
      </c>
      <c r="W461" s="197">
        <f t="shared" si="214"/>
        <v>0</v>
      </c>
      <c r="X461">
        <f t="shared" si="215"/>
        <v>0</v>
      </c>
    </row>
    <row r="462" spans="1:24" x14ac:dyDescent="0.3">
      <c r="A462">
        <v>13</v>
      </c>
      <c r="B462" t="str">
        <f t="shared" si="216"/>
        <v>6AWD</v>
      </c>
      <c r="C462" t="str">
        <f t="shared" si="212"/>
        <v>6AWD13</v>
      </c>
      <c r="E462" s="72" t="str">
        <f>IF(IF(ISERROR(VLOOKUP(C462,#REF!,25,0)),"A",VLOOKUP(C462,#REF!,25,0))=0,"A",IF(ISERROR(VLOOKUP(C462,#REF!,25,0)),"A",VLOOKUP(C462,#REF!,25,0)))</f>
        <v>A</v>
      </c>
      <c r="F462" s="44" t="e">
        <f>LARGE(E450:E464,A462)</f>
        <v>#VALUE!</v>
      </c>
      <c r="G462" s="44">
        <f>IF(ISERROR(VLOOKUP($C462,#REF!,2,0)),0,VLOOKUP($C462,#REF!,2,0))</f>
        <v>0</v>
      </c>
      <c r="H462" s="44">
        <f>IF(ISERROR(VLOOKUP(F462,E450:G464,3,0)),0,VLOOKUP(F462,E450:G464,3,0))</f>
        <v>0</v>
      </c>
      <c r="K462" s="44">
        <v>13</v>
      </c>
      <c r="L462" s="89">
        <f>IF(ISERROR(VLOOKUP(H462,#REF!,5,0)&amp;" "&amp;VLOOKUP(H462,#REF!,6,0)),,VLOOKUP(H462,#REF!,5,0)&amp;" "&amp;VLOOKUP(H462,#REF!,6,0))</f>
        <v>0</v>
      </c>
      <c r="M462" s="90">
        <f>IF(ISERROR(VLOOKUP(H462,#REF!,2,0)),,VLOOKUP(H462,#REF!,2,0))</f>
        <v>0</v>
      </c>
      <c r="N462" s="90">
        <f>IF(ISERROR(VLOOKUP(H462,#REF!,1,0)),,VLOOKUP(H462,#REF!,1,0))</f>
        <v>0</v>
      </c>
      <c r="O462" s="90" t="str">
        <f t="shared" si="213"/>
        <v>6AWD</v>
      </c>
      <c r="P462" s="89" t="s">
        <v>152</v>
      </c>
      <c r="Q462" s="90">
        <f>IF(ISERROR(VLOOKUP(H462,#REF!,10,0)),,VLOOKUP(H462,#REF!,10,0))</f>
        <v>0</v>
      </c>
      <c r="R462" s="90">
        <f>IF(ISERROR(VLOOKUP($H462,#REF!,12,0)),,VLOOKUP($H462,#REF!,12,0))</f>
        <v>0</v>
      </c>
      <c r="S462" s="90">
        <f>IF(ISERROR(VLOOKUP($H462,#REF!,14,0)),,VLOOKUP($H462,#REF!,14,0))</f>
        <v>0</v>
      </c>
      <c r="T462" s="90">
        <f>IF(ISERROR(VLOOKUP($H462,#REF!,16,0)),,VLOOKUP($H462,#REF!,16,0))</f>
        <v>0</v>
      </c>
      <c r="U462" s="90">
        <f>IF(ISERROR(VLOOKUP($H462,#REF!,18,0)),,VLOOKUP($H462,#REF!,18,0))</f>
        <v>0</v>
      </c>
      <c r="V462" s="90">
        <f>IF(ISERROR(VLOOKUP($H462,#REF!,20,0)),,VLOOKUP($H462,#REF!,20,0))</f>
        <v>0</v>
      </c>
      <c r="W462" s="197">
        <f t="shared" si="214"/>
        <v>0</v>
      </c>
      <c r="X462">
        <f t="shared" si="215"/>
        <v>0</v>
      </c>
    </row>
    <row r="463" spans="1:24" x14ac:dyDescent="0.3">
      <c r="A463">
        <v>14</v>
      </c>
      <c r="B463" t="str">
        <f t="shared" si="216"/>
        <v>6AWD</v>
      </c>
      <c r="C463" t="str">
        <f t="shared" si="212"/>
        <v>6AWD14</v>
      </c>
      <c r="E463" s="72" t="str">
        <f>IF(IF(ISERROR(VLOOKUP(C463,#REF!,25,0)),"A",VLOOKUP(C463,#REF!,25,0))=0,"A",IF(ISERROR(VLOOKUP(C463,#REF!,25,0)),"A",VLOOKUP(C463,#REF!,25,0)))</f>
        <v>A</v>
      </c>
      <c r="F463" s="44" t="e">
        <f>LARGE(E450:E464,A463)</f>
        <v>#VALUE!</v>
      </c>
      <c r="G463" s="44">
        <f>IF(ISERROR(VLOOKUP($C463,#REF!,2,0)),0,VLOOKUP($C463,#REF!,2,0))</f>
        <v>0</v>
      </c>
      <c r="H463" s="44">
        <f>IF(ISERROR(VLOOKUP(F463,E450:G464,3,0)),0,VLOOKUP(F463,E450:G464,3,0))</f>
        <v>0</v>
      </c>
      <c r="K463" s="44">
        <v>14</v>
      </c>
      <c r="L463" s="89">
        <f>IF(ISERROR(VLOOKUP(H463,#REF!,5,0)&amp;" "&amp;VLOOKUP(H463,#REF!,6,0)),,VLOOKUP(H463,#REF!,5,0)&amp;" "&amp;VLOOKUP(H463,#REF!,6,0))</f>
        <v>0</v>
      </c>
      <c r="M463" s="90">
        <f>IF(ISERROR(VLOOKUP(H463,#REF!,2,0)),,VLOOKUP(H463,#REF!,2,0))</f>
        <v>0</v>
      </c>
      <c r="N463" s="90">
        <f>IF(ISERROR(VLOOKUP(H463,#REF!,1,0)),,VLOOKUP(H463,#REF!,1,0))</f>
        <v>0</v>
      </c>
      <c r="O463" s="90" t="str">
        <f t="shared" si="213"/>
        <v>6AWD</v>
      </c>
      <c r="P463" s="89" t="s">
        <v>152</v>
      </c>
      <c r="Q463" s="90">
        <f>IF(ISERROR(VLOOKUP(H463,#REF!,10,0)),,VLOOKUP(H463,#REF!,10,0))</f>
        <v>0</v>
      </c>
      <c r="R463" s="90">
        <f>IF(ISERROR(VLOOKUP($H463,#REF!,12,0)),,VLOOKUP($H463,#REF!,12,0))</f>
        <v>0</v>
      </c>
      <c r="S463" s="90">
        <f>IF(ISERROR(VLOOKUP($H463,#REF!,14,0)),,VLOOKUP($H463,#REF!,14,0))</f>
        <v>0</v>
      </c>
      <c r="T463" s="90">
        <f>IF(ISERROR(VLOOKUP($H463,#REF!,16,0)),,VLOOKUP($H463,#REF!,16,0))</f>
        <v>0</v>
      </c>
      <c r="U463" s="90">
        <f>IF(ISERROR(VLOOKUP($H463,#REF!,18,0)),,VLOOKUP($H463,#REF!,18,0))</f>
        <v>0</v>
      </c>
      <c r="V463" s="90">
        <f>IF(ISERROR(VLOOKUP($H463,#REF!,20,0)),,VLOOKUP($H463,#REF!,20,0))</f>
        <v>0</v>
      </c>
      <c r="W463" s="197">
        <f t="shared" si="214"/>
        <v>0</v>
      </c>
      <c r="X463">
        <f t="shared" si="215"/>
        <v>0</v>
      </c>
    </row>
    <row r="464" spans="1:24" ht="15" thickBot="1" x14ac:dyDescent="0.35">
      <c r="A464">
        <v>15</v>
      </c>
      <c r="B464" t="str">
        <f t="shared" si="216"/>
        <v>6AWD</v>
      </c>
      <c r="C464" t="str">
        <f t="shared" si="212"/>
        <v>6AWD15</v>
      </c>
      <c r="E464" s="72" t="str">
        <f>IF(IF(ISERROR(VLOOKUP(C464,#REF!,25,0)),"A",VLOOKUP(C464,#REF!,25,0))=0,"A",IF(ISERROR(VLOOKUP(C464,#REF!,25,0)),"A",VLOOKUP(C464,#REF!,25,0)))</f>
        <v>A</v>
      </c>
      <c r="F464" s="44" t="e">
        <f>LARGE(E450:E464,A464)</f>
        <v>#VALUE!</v>
      </c>
      <c r="G464" s="44">
        <f>IF(ISERROR(VLOOKUP($C464,#REF!,2,0)),0,VLOOKUP($C464,#REF!,2,0))</f>
        <v>0</v>
      </c>
      <c r="H464" s="44">
        <f>IF(ISERROR(VLOOKUP(F464,E464:G478,3,0)),0,VLOOKUP(F464,E464:G478,3,0))</f>
        <v>0</v>
      </c>
      <c r="K464" s="44">
        <v>15</v>
      </c>
      <c r="L464" s="89">
        <f>IF(ISERROR(VLOOKUP(H464,#REF!,5,0)&amp;" "&amp;VLOOKUP(H464,#REF!,6,0)),,VLOOKUP(H464,#REF!,5,0)&amp;" "&amp;VLOOKUP(H464,#REF!,6,0))</f>
        <v>0</v>
      </c>
      <c r="M464" s="90">
        <f>IF(ISERROR(VLOOKUP(H464,#REF!,2,0)),,VLOOKUP(H464,#REF!,2,0))</f>
        <v>0</v>
      </c>
      <c r="N464" s="90">
        <f>IF(ISERROR(VLOOKUP(H464,#REF!,1,0)),,VLOOKUP(H464,#REF!,1,0))</f>
        <v>0</v>
      </c>
      <c r="O464" s="90" t="str">
        <f t="shared" si="213"/>
        <v>6AWD</v>
      </c>
      <c r="P464" s="89" t="s">
        <v>152</v>
      </c>
      <c r="Q464" s="90">
        <f>IF(ISERROR(VLOOKUP(H464,#REF!,10,0)),,VLOOKUP(H464,#REF!,10,0))</f>
        <v>0</v>
      </c>
      <c r="R464" s="90">
        <f>IF(ISERROR(VLOOKUP($H464,#REF!,12,0)),,VLOOKUP($H464,#REF!,12,0))</f>
        <v>0</v>
      </c>
      <c r="S464" s="90">
        <f>IF(ISERROR(VLOOKUP($H464,#REF!,14,0)),,VLOOKUP($H464,#REF!,14,0))</f>
        <v>0</v>
      </c>
      <c r="T464" s="90">
        <f>IF(ISERROR(VLOOKUP($H464,#REF!,16,0)),,VLOOKUP($H464,#REF!,16,0))</f>
        <v>0</v>
      </c>
      <c r="U464" s="90">
        <f>IF(ISERROR(VLOOKUP($H464,#REF!,18,0)),,VLOOKUP($H464,#REF!,18,0))</f>
        <v>0</v>
      </c>
      <c r="V464" s="90">
        <f>IF(ISERROR(VLOOKUP($H464,#REF!,20,0)),,VLOOKUP($H464,#REF!,20,0))</f>
        <v>0</v>
      </c>
      <c r="W464" s="197">
        <f t="shared" si="214"/>
        <v>0</v>
      </c>
      <c r="X464">
        <f t="shared" si="215"/>
        <v>0</v>
      </c>
    </row>
    <row r="465" spans="1:24" ht="29.4" thickBot="1" x14ac:dyDescent="0.35">
      <c r="E465" s="102" t="s">
        <v>126</v>
      </c>
      <c r="F465" s="137" t="s">
        <v>167</v>
      </c>
      <c r="G465" s="102" t="s">
        <v>33</v>
      </c>
      <c r="H465" s="137" t="s">
        <v>166</v>
      </c>
      <c r="K465" s="50" t="s">
        <v>137</v>
      </c>
      <c r="L465" s="51" t="s">
        <v>138</v>
      </c>
      <c r="M465" s="52" t="s">
        <v>139</v>
      </c>
      <c r="N465" s="52" t="s">
        <v>140</v>
      </c>
      <c r="O465" s="52" t="s">
        <v>35</v>
      </c>
      <c r="P465" s="53" t="s">
        <v>141</v>
      </c>
      <c r="Q465" s="55">
        <v>1</v>
      </c>
      <c r="R465" s="55">
        <v>2</v>
      </c>
      <c r="S465" s="55">
        <v>3</v>
      </c>
      <c r="T465" s="55">
        <v>4</v>
      </c>
      <c r="U465" s="55">
        <v>5</v>
      </c>
      <c r="V465" s="93">
        <v>6</v>
      </c>
      <c r="W465" s="197"/>
    </row>
    <row r="466" spans="1:24" x14ac:dyDescent="0.3">
      <c r="A466">
        <v>1</v>
      </c>
      <c r="B466" t="s">
        <v>133</v>
      </c>
      <c r="C466" t="str">
        <f t="shared" ref="C466:C480" si="217">B466&amp;A466</f>
        <v>RA1</v>
      </c>
      <c r="E466" s="72" t="str">
        <f>IF(IF(ISERROR(VLOOKUP(C466,#REF!,25,0)),"A",VLOOKUP(C466,#REF!,25,0))=0,"A",IF(ISERROR(VLOOKUP(C466,#REF!,25,0)),"A",VLOOKUP(C466,#REF!,25,0)))</f>
        <v>A</v>
      </c>
      <c r="F466" s="44" t="e">
        <f>LARGE(E466:E480,A466)</f>
        <v>#NUM!</v>
      </c>
      <c r="G466" s="44">
        <f>IF(ISERROR(VLOOKUP($C466,#REF!,2,0)),0,VLOOKUP($C466,#REF!,2,0))</f>
        <v>0</v>
      </c>
      <c r="H466" s="44">
        <f>IF(ISERROR(VLOOKUP(F466,E466:G480,3,0)),0,VLOOKUP(F466,E466:G480,3,0))</f>
        <v>0</v>
      </c>
      <c r="K466" s="44">
        <v>1</v>
      </c>
      <c r="L466" s="89">
        <f>IF(ISERROR(VLOOKUP(H466,#REF!,5,0)&amp;" "&amp;VLOOKUP(H466,#REF!,6,0)),,VLOOKUP(H466,#REF!,5,0)&amp;" "&amp;VLOOKUP(H466,#REF!,6,0))</f>
        <v>0</v>
      </c>
      <c r="M466" s="90">
        <f>IF(ISERROR(VLOOKUP(H466,#REF!,2,0)),,VLOOKUP(H466,#REF!,2,0))</f>
        <v>0</v>
      </c>
      <c r="N466" s="90">
        <f>IF(ISERROR(VLOOKUP(H466,#REF!,1,0)),,VLOOKUP(H466,#REF!,1,0))</f>
        <v>0</v>
      </c>
      <c r="O466" s="90" t="str">
        <f t="shared" ref="O466:O480" si="218">B466</f>
        <v>RA</v>
      </c>
      <c r="P466" s="89" t="s">
        <v>152</v>
      </c>
      <c r="Q466" s="90">
        <f>IF(ISERROR(VLOOKUP(H466,#REF!,10,0)),,VLOOKUP(H466,#REF!,10,0))</f>
        <v>0</v>
      </c>
      <c r="R466" s="90">
        <f>IF(ISERROR(VLOOKUP($H466,#REF!,12,0)),,VLOOKUP($H466,#REF!,12,0))</f>
        <v>0</v>
      </c>
      <c r="S466" s="90">
        <f>IF(ISERROR(VLOOKUP($H466,#REF!,14,0)),,VLOOKUP($H466,#REF!,14,0))</f>
        <v>0</v>
      </c>
      <c r="T466" s="90">
        <f>IF(ISERROR(VLOOKUP($H466,#REF!,16,0)),,VLOOKUP($H466,#REF!,16,0))</f>
        <v>0</v>
      </c>
      <c r="U466" s="90">
        <f>IF(ISERROR(VLOOKUP($H466,#REF!,18,0)),,VLOOKUP($H466,#REF!,18,0))</f>
        <v>0</v>
      </c>
      <c r="V466" s="90">
        <f>IF(ISERROR(VLOOKUP($H466,#REF!,20,0)),,VLOOKUP($H466,#REF!,20,0))</f>
        <v>0</v>
      </c>
      <c r="W466" s="197">
        <f t="shared" ref="W466:W480" si="219">SUBTOTAL(9,Q466:V466)</f>
        <v>0</v>
      </c>
      <c r="X466">
        <f t="shared" ref="X466:X480" si="220">IF(E466="A",0,COUNTIF($E$466:$E$480,E466))</f>
        <v>0</v>
      </c>
    </row>
    <row r="467" spans="1:24" x14ac:dyDescent="0.3">
      <c r="A467">
        <v>2</v>
      </c>
      <c r="B467" t="str">
        <f>B466</f>
        <v>RA</v>
      </c>
      <c r="C467" t="str">
        <f t="shared" si="217"/>
        <v>RA2</v>
      </c>
      <c r="E467" s="72" t="str">
        <f>IF(IF(ISERROR(VLOOKUP(C467,#REF!,25,0)),"A",VLOOKUP(C467,#REF!,25,0))=0,"A",IF(ISERROR(VLOOKUP(C467,#REF!,25,0)),"A",VLOOKUP(C467,#REF!,25,0)))</f>
        <v>A</v>
      </c>
      <c r="F467" s="44" t="e">
        <f>LARGE(E466:E480,A467)</f>
        <v>#NUM!</v>
      </c>
      <c r="G467" s="44">
        <f>IF(ISERROR(VLOOKUP($C467,#REF!,2,0)),0,VLOOKUP($C467,#REF!,2,0))</f>
        <v>0</v>
      </c>
      <c r="H467" s="44">
        <f>IF(ISERROR(VLOOKUP(F467,E466:G480,3,0)),0,VLOOKUP(F467,E466:G480,3,0))</f>
        <v>0</v>
      </c>
      <c r="K467" s="44">
        <v>2</v>
      </c>
      <c r="L467" s="89">
        <f>IF(ISERROR(VLOOKUP(H467,#REF!,5,0)&amp;" "&amp;VLOOKUP(H467,#REF!,6,0)),,VLOOKUP(H467,#REF!,5,0)&amp;" "&amp;VLOOKUP(H467,#REF!,6,0))</f>
        <v>0</v>
      </c>
      <c r="M467" s="90">
        <f>IF(ISERROR(VLOOKUP(H467,#REF!,2,0)),,VLOOKUP(H467,#REF!,2,0))</f>
        <v>0</v>
      </c>
      <c r="N467" s="90">
        <f>IF(ISERROR(VLOOKUP(H467,#REF!,1,0)),,VLOOKUP(H467,#REF!,1,0))</f>
        <v>0</v>
      </c>
      <c r="O467" s="90" t="str">
        <f t="shared" si="218"/>
        <v>RA</v>
      </c>
      <c r="P467" s="89" t="s">
        <v>152</v>
      </c>
      <c r="Q467" s="90">
        <f>IF(ISERROR(VLOOKUP(H467,#REF!,10,0)),,VLOOKUP(H467,#REF!,10,0))</f>
        <v>0</v>
      </c>
      <c r="R467" s="90">
        <f>IF(ISERROR(VLOOKUP($H467,#REF!,12,0)),,VLOOKUP($H467,#REF!,12,0))</f>
        <v>0</v>
      </c>
      <c r="S467" s="90">
        <f>IF(ISERROR(VLOOKUP($H467,#REF!,14,0)),,VLOOKUP($H467,#REF!,14,0))</f>
        <v>0</v>
      </c>
      <c r="T467" s="90">
        <f>IF(ISERROR(VLOOKUP($H467,#REF!,16,0)),,VLOOKUP($H467,#REF!,16,0))</f>
        <v>0</v>
      </c>
      <c r="U467" s="90">
        <f>IF(ISERROR(VLOOKUP($H467,#REF!,18,0)),,VLOOKUP($H467,#REF!,18,0))</f>
        <v>0</v>
      </c>
      <c r="V467" s="90">
        <f>IF(ISERROR(VLOOKUP($H467,#REF!,20,0)),,VLOOKUP($H467,#REF!,20,0))</f>
        <v>0</v>
      </c>
      <c r="W467" s="197">
        <f t="shared" si="219"/>
        <v>0</v>
      </c>
      <c r="X467">
        <f t="shared" si="220"/>
        <v>0</v>
      </c>
    </row>
    <row r="468" spans="1:24" x14ac:dyDescent="0.3">
      <c r="A468">
        <v>3</v>
      </c>
      <c r="B468" t="str">
        <f t="shared" ref="B468:B480" si="221">B467</f>
        <v>RA</v>
      </c>
      <c r="C468" t="str">
        <f t="shared" si="217"/>
        <v>RA3</v>
      </c>
      <c r="E468" s="72" t="str">
        <f>IF(IF(ISERROR(VLOOKUP(C468,#REF!,25,0)),"A",VLOOKUP(C468,#REF!,25,0))=0,"A",IF(ISERROR(VLOOKUP(C468,#REF!,25,0)),"A",VLOOKUP(C468,#REF!,25,0)))</f>
        <v>A</v>
      </c>
      <c r="F468" s="44" t="e">
        <f>LARGE(E466:E480,A468)</f>
        <v>#NUM!</v>
      </c>
      <c r="G468" s="44">
        <f>IF(ISERROR(VLOOKUP($C468,#REF!,2,0)),0,VLOOKUP($C468,#REF!,2,0))</f>
        <v>0</v>
      </c>
      <c r="H468" s="44">
        <f>IF(ISERROR(VLOOKUP(F468,E466:G480,3,0)),0,VLOOKUP(F468,E466:G480,3,0))</f>
        <v>0</v>
      </c>
      <c r="K468" s="44">
        <v>3</v>
      </c>
      <c r="L468" s="89">
        <f>IF(ISERROR(VLOOKUP(H468,#REF!,5,0)&amp;" "&amp;VLOOKUP(H468,#REF!,6,0)),,VLOOKUP(H468,#REF!,5,0)&amp;" "&amp;VLOOKUP(H468,#REF!,6,0))</f>
        <v>0</v>
      </c>
      <c r="M468" s="90">
        <f>IF(ISERROR(VLOOKUP(H468,#REF!,2,0)),,VLOOKUP(H468,#REF!,2,0))</f>
        <v>0</v>
      </c>
      <c r="N468" s="90">
        <f>IF(ISERROR(VLOOKUP(H468,#REF!,1,0)),,VLOOKUP(H468,#REF!,1,0))</f>
        <v>0</v>
      </c>
      <c r="O468" s="90" t="str">
        <f t="shared" si="218"/>
        <v>RA</v>
      </c>
      <c r="P468" s="89" t="s">
        <v>152</v>
      </c>
      <c r="Q468" s="90">
        <f>IF(ISERROR(VLOOKUP(H468,#REF!,10,0)),,VLOOKUP(H468,#REF!,10,0))</f>
        <v>0</v>
      </c>
      <c r="R468" s="90">
        <f>IF(ISERROR(VLOOKUP($H468,#REF!,12,0)),,VLOOKUP($H468,#REF!,12,0))</f>
        <v>0</v>
      </c>
      <c r="S468" s="90">
        <f>IF(ISERROR(VLOOKUP($H468,#REF!,14,0)),,VLOOKUP($H468,#REF!,14,0))</f>
        <v>0</v>
      </c>
      <c r="T468" s="90">
        <f>IF(ISERROR(VLOOKUP($H468,#REF!,16,0)),,VLOOKUP($H468,#REF!,16,0))</f>
        <v>0</v>
      </c>
      <c r="U468" s="90">
        <f>IF(ISERROR(VLOOKUP($H468,#REF!,18,0)),,VLOOKUP($H468,#REF!,18,0))</f>
        <v>0</v>
      </c>
      <c r="V468" s="90">
        <f>IF(ISERROR(VLOOKUP($H468,#REF!,20,0)),,VLOOKUP($H468,#REF!,20,0))</f>
        <v>0</v>
      </c>
      <c r="W468" s="197">
        <f t="shared" si="219"/>
        <v>0</v>
      </c>
      <c r="X468">
        <f t="shared" si="220"/>
        <v>0</v>
      </c>
    </row>
    <row r="469" spans="1:24" x14ac:dyDescent="0.3">
      <c r="A469">
        <v>4</v>
      </c>
      <c r="B469" t="str">
        <f t="shared" si="221"/>
        <v>RA</v>
      </c>
      <c r="C469" t="str">
        <f t="shared" si="217"/>
        <v>RA4</v>
      </c>
      <c r="E469" s="72" t="str">
        <f>IF(IF(ISERROR(VLOOKUP(C469,#REF!,25,0)),"A",VLOOKUP(C469,#REF!,25,0))=0,"A",IF(ISERROR(VLOOKUP(C469,#REF!,25,0)),"A",VLOOKUP(C469,#REF!,25,0)))</f>
        <v>A</v>
      </c>
      <c r="F469" s="44" t="e">
        <f>LARGE(E466:E480,A469)</f>
        <v>#NUM!</v>
      </c>
      <c r="G469" s="44">
        <f>IF(ISERROR(VLOOKUP($C469,#REF!,2,0)),0,VLOOKUP($C469,#REF!,2,0))</f>
        <v>0</v>
      </c>
      <c r="H469" s="44">
        <f>IF(ISERROR(VLOOKUP(F469,E466:G480,3,0)),0,VLOOKUP(F469,E466:G480,3,0))</f>
        <v>0</v>
      </c>
      <c r="K469" s="44">
        <v>4</v>
      </c>
      <c r="L469" s="89">
        <f>IF(ISERROR(VLOOKUP(H469,#REF!,5,0)&amp;" "&amp;VLOOKUP(H469,#REF!,6,0)),,VLOOKUP(H469,#REF!,5,0)&amp;" "&amp;VLOOKUP(H469,#REF!,6,0))</f>
        <v>0</v>
      </c>
      <c r="M469" s="90">
        <f>IF(ISERROR(VLOOKUP(H469,#REF!,2,0)),,VLOOKUP(H469,#REF!,2,0))</f>
        <v>0</v>
      </c>
      <c r="N469" s="90">
        <f>IF(ISERROR(VLOOKUP(H469,#REF!,1,0)),,VLOOKUP(H469,#REF!,1,0))</f>
        <v>0</v>
      </c>
      <c r="O469" s="90" t="str">
        <f t="shared" si="218"/>
        <v>RA</v>
      </c>
      <c r="P469" s="89" t="s">
        <v>152</v>
      </c>
      <c r="Q469" s="90">
        <f>IF(ISERROR(VLOOKUP(H469,#REF!,10,0)),,VLOOKUP(H469,#REF!,10,0))</f>
        <v>0</v>
      </c>
      <c r="R469" s="90">
        <f>IF(ISERROR(VLOOKUP($H469,#REF!,12,0)),,VLOOKUP($H469,#REF!,12,0))</f>
        <v>0</v>
      </c>
      <c r="S469" s="90">
        <f>IF(ISERROR(VLOOKUP($H469,#REF!,14,0)),,VLOOKUP($H469,#REF!,14,0))</f>
        <v>0</v>
      </c>
      <c r="T469" s="90">
        <f>IF(ISERROR(VLOOKUP($H469,#REF!,16,0)),,VLOOKUP($H469,#REF!,16,0))</f>
        <v>0</v>
      </c>
      <c r="U469" s="90">
        <f>IF(ISERROR(VLOOKUP($H469,#REF!,18,0)),,VLOOKUP($H469,#REF!,18,0))</f>
        <v>0</v>
      </c>
      <c r="V469" s="90">
        <f>IF(ISERROR(VLOOKUP($H469,#REF!,20,0)),,VLOOKUP($H469,#REF!,20,0))</f>
        <v>0</v>
      </c>
      <c r="W469" s="197">
        <f t="shared" si="219"/>
        <v>0</v>
      </c>
      <c r="X469">
        <f t="shared" si="220"/>
        <v>0</v>
      </c>
    </row>
    <row r="470" spans="1:24" x14ac:dyDescent="0.3">
      <c r="A470">
        <v>5</v>
      </c>
      <c r="B470" t="str">
        <f t="shared" si="221"/>
        <v>RA</v>
      </c>
      <c r="C470" t="str">
        <f t="shared" si="217"/>
        <v>RA5</v>
      </c>
      <c r="E470" s="72" t="str">
        <f>IF(IF(ISERROR(VLOOKUP(C470,#REF!,25,0)),"A",VLOOKUP(C470,#REF!,25,0))=0,"A",IF(ISERROR(VLOOKUP(C470,#REF!,25,0)),"A",VLOOKUP(C470,#REF!,25,0)))</f>
        <v>A</v>
      </c>
      <c r="F470" s="44" t="e">
        <f>LARGE(E466:E480,A470)</f>
        <v>#NUM!</v>
      </c>
      <c r="G470" s="44">
        <f>IF(ISERROR(VLOOKUP($C470,#REF!,2,0)),0,VLOOKUP($C470,#REF!,2,0))</f>
        <v>0</v>
      </c>
      <c r="H470" s="44">
        <f>IF(ISERROR(VLOOKUP(F470,E466:G480,3,0)),0,VLOOKUP(F470,E466:G480,3,0))</f>
        <v>0</v>
      </c>
      <c r="K470" s="44">
        <v>5</v>
      </c>
      <c r="L470" s="89">
        <f>IF(ISERROR(VLOOKUP(H470,#REF!,5,0)&amp;" "&amp;VLOOKUP(H470,#REF!,6,0)),,VLOOKUP(H470,#REF!,5,0)&amp;" "&amp;VLOOKUP(H470,#REF!,6,0))</f>
        <v>0</v>
      </c>
      <c r="M470" s="90">
        <f>IF(ISERROR(VLOOKUP(H470,#REF!,2,0)),,VLOOKUP(H470,#REF!,2,0))</f>
        <v>0</v>
      </c>
      <c r="N470" s="90">
        <f>IF(ISERROR(VLOOKUP(H470,#REF!,1,0)),,VLOOKUP(H470,#REF!,1,0))</f>
        <v>0</v>
      </c>
      <c r="O470" s="90" t="str">
        <f t="shared" si="218"/>
        <v>RA</v>
      </c>
      <c r="P470" s="89" t="s">
        <v>152</v>
      </c>
      <c r="Q470" s="90">
        <f>IF(ISERROR(VLOOKUP(H470,#REF!,10,0)),,VLOOKUP(H470,#REF!,10,0))</f>
        <v>0</v>
      </c>
      <c r="R470" s="90">
        <f>IF(ISERROR(VLOOKUP($H470,#REF!,12,0)),,VLOOKUP($H470,#REF!,12,0))</f>
        <v>0</v>
      </c>
      <c r="S470" s="90">
        <f>IF(ISERROR(VLOOKUP($H470,#REF!,14,0)),,VLOOKUP($H470,#REF!,14,0))</f>
        <v>0</v>
      </c>
      <c r="T470" s="90">
        <f>IF(ISERROR(VLOOKUP($H470,#REF!,16,0)),,VLOOKUP($H470,#REF!,16,0))</f>
        <v>0</v>
      </c>
      <c r="U470" s="90">
        <f>IF(ISERROR(VLOOKUP($H470,#REF!,18,0)),,VLOOKUP($H470,#REF!,18,0))</f>
        <v>0</v>
      </c>
      <c r="V470" s="90">
        <f>IF(ISERROR(VLOOKUP($H470,#REF!,20,0)),,VLOOKUP($H470,#REF!,20,0))</f>
        <v>0</v>
      </c>
      <c r="W470" s="197">
        <f t="shared" si="219"/>
        <v>0</v>
      </c>
      <c r="X470">
        <f t="shared" si="220"/>
        <v>0</v>
      </c>
    </row>
    <row r="471" spans="1:24" x14ac:dyDescent="0.3">
      <c r="A471">
        <v>6</v>
      </c>
      <c r="B471" t="str">
        <f t="shared" si="221"/>
        <v>RA</v>
      </c>
      <c r="C471" t="str">
        <f t="shared" si="217"/>
        <v>RA6</v>
      </c>
      <c r="E471" s="72" t="str">
        <f>IF(IF(ISERROR(VLOOKUP(C471,#REF!,25,0)),"A",VLOOKUP(C471,#REF!,25,0))=0,"A",IF(ISERROR(VLOOKUP(C471,#REF!,25,0)),"A",VLOOKUP(C471,#REF!,25,0)))</f>
        <v>A</v>
      </c>
      <c r="F471" s="44" t="e">
        <f>LARGE(E466:E480,A471)</f>
        <v>#NUM!</v>
      </c>
      <c r="G471" s="44">
        <f>IF(ISERROR(VLOOKUP($C471,#REF!,2,0)),0,VLOOKUP($C471,#REF!,2,0))</f>
        <v>0</v>
      </c>
      <c r="H471" s="44">
        <f>IF(ISERROR(VLOOKUP(F471,E466:G480,3,0)),0,VLOOKUP(F471,E466:G480,3,0))</f>
        <v>0</v>
      </c>
      <c r="K471" s="44">
        <v>6</v>
      </c>
      <c r="L471" s="89">
        <f>IF(ISERROR(VLOOKUP(H471,#REF!,5,0)&amp;" "&amp;VLOOKUP(H471,#REF!,6,0)),,VLOOKUP(H471,#REF!,5,0)&amp;" "&amp;VLOOKUP(H471,#REF!,6,0))</f>
        <v>0</v>
      </c>
      <c r="M471" s="90">
        <f>IF(ISERROR(VLOOKUP(H471,#REF!,2,0)),,VLOOKUP(H471,#REF!,2,0))</f>
        <v>0</v>
      </c>
      <c r="N471" s="90">
        <f>IF(ISERROR(VLOOKUP(H471,#REF!,1,0)),,VLOOKUP(H471,#REF!,1,0))</f>
        <v>0</v>
      </c>
      <c r="O471" s="90" t="str">
        <f t="shared" si="218"/>
        <v>RA</v>
      </c>
      <c r="P471" s="89" t="s">
        <v>152</v>
      </c>
      <c r="Q471" s="90">
        <f>IF(ISERROR(VLOOKUP(H471,#REF!,10,0)),,VLOOKUP(H471,#REF!,10,0))</f>
        <v>0</v>
      </c>
      <c r="R471" s="90">
        <f>IF(ISERROR(VLOOKUP($H471,#REF!,12,0)),,VLOOKUP($H471,#REF!,12,0))</f>
        <v>0</v>
      </c>
      <c r="S471" s="90">
        <f>IF(ISERROR(VLOOKUP($H471,#REF!,14,0)),,VLOOKUP($H471,#REF!,14,0))</f>
        <v>0</v>
      </c>
      <c r="T471" s="90">
        <f>IF(ISERROR(VLOOKUP($H471,#REF!,16,0)),,VLOOKUP($H471,#REF!,16,0))</f>
        <v>0</v>
      </c>
      <c r="U471" s="90">
        <f>IF(ISERROR(VLOOKUP($H471,#REF!,18,0)),,VLOOKUP($H471,#REF!,18,0))</f>
        <v>0</v>
      </c>
      <c r="V471" s="90">
        <f>IF(ISERROR(VLOOKUP($H471,#REF!,20,0)),,VLOOKUP($H471,#REF!,20,0))</f>
        <v>0</v>
      </c>
      <c r="W471" s="197">
        <f t="shared" si="219"/>
        <v>0</v>
      </c>
      <c r="X471">
        <f t="shared" si="220"/>
        <v>0</v>
      </c>
    </row>
    <row r="472" spans="1:24" x14ac:dyDescent="0.3">
      <c r="A472">
        <v>7</v>
      </c>
      <c r="B472" t="str">
        <f t="shared" si="221"/>
        <v>RA</v>
      </c>
      <c r="C472" t="str">
        <f t="shared" si="217"/>
        <v>RA7</v>
      </c>
      <c r="E472" s="72" t="str">
        <f>IF(IF(ISERROR(VLOOKUP(C472,#REF!,25,0)),"A",VLOOKUP(C472,#REF!,25,0))=0,"A",IF(ISERROR(VLOOKUP(C472,#REF!,25,0)),"A",VLOOKUP(C472,#REF!,25,0)))</f>
        <v>A</v>
      </c>
      <c r="F472" s="44" t="e">
        <f>LARGE(E466:E480,A472)</f>
        <v>#NUM!</v>
      </c>
      <c r="G472" s="44">
        <f>IF(ISERROR(VLOOKUP($C472,#REF!,2,0)),0,VLOOKUP($C472,#REF!,2,0))</f>
        <v>0</v>
      </c>
      <c r="H472" s="44">
        <f>IF(ISERROR(VLOOKUP(F472,E466:G480,3,0)),0,VLOOKUP(F472,E466:G480,3,0))</f>
        <v>0</v>
      </c>
      <c r="K472" s="44">
        <v>7</v>
      </c>
      <c r="L472" s="89">
        <f>IF(ISERROR(VLOOKUP(H472,#REF!,5,0)&amp;" "&amp;VLOOKUP(H472,#REF!,6,0)),,VLOOKUP(H472,#REF!,5,0)&amp;" "&amp;VLOOKUP(H472,#REF!,6,0))</f>
        <v>0</v>
      </c>
      <c r="M472" s="90">
        <f>IF(ISERROR(VLOOKUP(H472,#REF!,2,0)),,VLOOKUP(H472,#REF!,2,0))</f>
        <v>0</v>
      </c>
      <c r="N472" s="90">
        <f>IF(ISERROR(VLOOKUP(H472,#REF!,1,0)),,VLOOKUP(H472,#REF!,1,0))</f>
        <v>0</v>
      </c>
      <c r="O472" s="90" t="str">
        <f t="shared" si="218"/>
        <v>RA</v>
      </c>
      <c r="P472" s="89" t="s">
        <v>152</v>
      </c>
      <c r="Q472" s="90">
        <f>IF(ISERROR(VLOOKUP(H472,#REF!,10,0)),,VLOOKUP(H472,#REF!,10,0))</f>
        <v>0</v>
      </c>
      <c r="R472" s="90">
        <f>IF(ISERROR(VLOOKUP($H472,#REF!,12,0)),,VLOOKUP($H472,#REF!,12,0))</f>
        <v>0</v>
      </c>
      <c r="S472" s="90">
        <f>IF(ISERROR(VLOOKUP($H472,#REF!,14,0)),,VLOOKUP($H472,#REF!,14,0))</f>
        <v>0</v>
      </c>
      <c r="T472" s="90">
        <f>IF(ISERROR(VLOOKUP($H472,#REF!,16,0)),,VLOOKUP($H472,#REF!,16,0))</f>
        <v>0</v>
      </c>
      <c r="U472" s="90">
        <f>IF(ISERROR(VLOOKUP($H472,#REF!,18,0)),,VLOOKUP($H472,#REF!,18,0))</f>
        <v>0</v>
      </c>
      <c r="V472" s="90">
        <f>IF(ISERROR(VLOOKUP($H472,#REF!,20,0)),,VLOOKUP($H472,#REF!,20,0))</f>
        <v>0</v>
      </c>
      <c r="W472" s="197">
        <f t="shared" si="219"/>
        <v>0</v>
      </c>
      <c r="X472">
        <f t="shared" si="220"/>
        <v>0</v>
      </c>
    </row>
    <row r="473" spans="1:24" x14ac:dyDescent="0.3">
      <c r="A473">
        <v>8</v>
      </c>
      <c r="B473" t="str">
        <f t="shared" si="221"/>
        <v>RA</v>
      </c>
      <c r="C473" t="str">
        <f t="shared" si="217"/>
        <v>RA8</v>
      </c>
      <c r="E473" s="72" t="str">
        <f>IF(IF(ISERROR(VLOOKUP(C473,#REF!,25,0)),"A",VLOOKUP(C473,#REF!,25,0))=0,"A",IF(ISERROR(VLOOKUP(C473,#REF!,25,0)),"A",VLOOKUP(C473,#REF!,25,0)))</f>
        <v>A</v>
      </c>
      <c r="F473" s="44" t="e">
        <f>LARGE(E466:E480,A473)</f>
        <v>#NUM!</v>
      </c>
      <c r="G473" s="44">
        <f>IF(ISERROR(VLOOKUP($C473,#REF!,2,0)),0,VLOOKUP($C473,#REF!,2,0))</f>
        <v>0</v>
      </c>
      <c r="H473" s="44">
        <f>IF(ISERROR(VLOOKUP(F473,E466:G480,3,0)),0,VLOOKUP(F473,E466:G480,3,0))</f>
        <v>0</v>
      </c>
      <c r="K473" s="44">
        <v>8</v>
      </c>
      <c r="L473" s="89">
        <f>IF(ISERROR(VLOOKUP(H473,#REF!,5,0)&amp;" "&amp;VLOOKUP(H473,#REF!,6,0)),,VLOOKUP(H473,#REF!,5,0)&amp;" "&amp;VLOOKUP(H473,#REF!,6,0))</f>
        <v>0</v>
      </c>
      <c r="M473" s="90">
        <f>IF(ISERROR(VLOOKUP(H473,#REF!,2,0)),,VLOOKUP(H473,#REF!,2,0))</f>
        <v>0</v>
      </c>
      <c r="N473" s="90">
        <f>IF(ISERROR(VLOOKUP(H473,#REF!,1,0)),,VLOOKUP(H473,#REF!,1,0))</f>
        <v>0</v>
      </c>
      <c r="O473" s="90" t="str">
        <f t="shared" si="218"/>
        <v>RA</v>
      </c>
      <c r="P473" s="89" t="s">
        <v>152</v>
      </c>
      <c r="Q473" s="90">
        <f>IF(ISERROR(VLOOKUP(H473,#REF!,10,0)),,VLOOKUP(H473,#REF!,10,0))</f>
        <v>0</v>
      </c>
      <c r="R473" s="90">
        <f>IF(ISERROR(VLOOKUP($H473,#REF!,12,0)),,VLOOKUP($H473,#REF!,12,0))</f>
        <v>0</v>
      </c>
      <c r="S473" s="90">
        <f>IF(ISERROR(VLOOKUP($H473,#REF!,14,0)),,VLOOKUP($H473,#REF!,14,0))</f>
        <v>0</v>
      </c>
      <c r="T473" s="90">
        <f>IF(ISERROR(VLOOKUP($H473,#REF!,16,0)),,VLOOKUP($H473,#REF!,16,0))</f>
        <v>0</v>
      </c>
      <c r="U473" s="90">
        <f>IF(ISERROR(VLOOKUP($H473,#REF!,18,0)),,VLOOKUP($H473,#REF!,18,0))</f>
        <v>0</v>
      </c>
      <c r="V473" s="90">
        <f>IF(ISERROR(VLOOKUP($H473,#REF!,20,0)),,VLOOKUP($H473,#REF!,20,0))</f>
        <v>0</v>
      </c>
      <c r="W473" s="197">
        <f t="shared" si="219"/>
        <v>0</v>
      </c>
      <c r="X473">
        <f t="shared" si="220"/>
        <v>0</v>
      </c>
    </row>
    <row r="474" spans="1:24" x14ac:dyDescent="0.3">
      <c r="A474">
        <v>9</v>
      </c>
      <c r="B474" t="str">
        <f t="shared" si="221"/>
        <v>RA</v>
      </c>
      <c r="C474" t="str">
        <f t="shared" si="217"/>
        <v>RA9</v>
      </c>
      <c r="E474" s="72" t="str">
        <f>IF(IF(ISERROR(VLOOKUP(C474,#REF!,25,0)),"A",VLOOKUP(C474,#REF!,25,0))=0,"A",IF(ISERROR(VLOOKUP(C474,#REF!,25,0)),"A",VLOOKUP(C474,#REF!,25,0)))</f>
        <v>A</v>
      </c>
      <c r="F474" s="44" t="e">
        <f>LARGE(E466:E480,A474)</f>
        <v>#NUM!</v>
      </c>
      <c r="G474" s="44">
        <f>IF(ISERROR(VLOOKUP($C474,#REF!,2,0)),0,VLOOKUP($C474,#REF!,2,0))</f>
        <v>0</v>
      </c>
      <c r="H474" s="44">
        <f>IF(ISERROR(VLOOKUP(F474,E466:G480,3,0)),0,VLOOKUP(F474,E466:G480,3,0))</f>
        <v>0</v>
      </c>
      <c r="K474" s="44">
        <v>9</v>
      </c>
      <c r="L474" s="89">
        <f>IF(ISERROR(VLOOKUP(H474,#REF!,5,0)&amp;" "&amp;VLOOKUP(H474,#REF!,6,0)),,VLOOKUP(H474,#REF!,5,0)&amp;" "&amp;VLOOKUP(H474,#REF!,6,0))</f>
        <v>0</v>
      </c>
      <c r="M474" s="90">
        <f>IF(ISERROR(VLOOKUP(H474,#REF!,2,0)),,VLOOKUP(H474,#REF!,2,0))</f>
        <v>0</v>
      </c>
      <c r="N474" s="90">
        <f>IF(ISERROR(VLOOKUP(H474,#REF!,1,0)),,VLOOKUP(H474,#REF!,1,0))</f>
        <v>0</v>
      </c>
      <c r="O474" s="90" t="str">
        <f t="shared" si="218"/>
        <v>RA</v>
      </c>
      <c r="P474" s="89" t="s">
        <v>152</v>
      </c>
      <c r="Q474" s="90">
        <f>IF(ISERROR(VLOOKUP(H474,#REF!,10,0)),,VLOOKUP(H474,#REF!,10,0))</f>
        <v>0</v>
      </c>
      <c r="R474" s="90">
        <f>IF(ISERROR(VLOOKUP($H474,#REF!,12,0)),,VLOOKUP($H474,#REF!,12,0))</f>
        <v>0</v>
      </c>
      <c r="S474" s="90">
        <f>IF(ISERROR(VLOOKUP($H474,#REF!,14,0)),,VLOOKUP($H474,#REF!,14,0))</f>
        <v>0</v>
      </c>
      <c r="T474" s="90">
        <f>IF(ISERROR(VLOOKUP($H474,#REF!,16,0)),,VLOOKUP($H474,#REF!,16,0))</f>
        <v>0</v>
      </c>
      <c r="U474" s="90">
        <f>IF(ISERROR(VLOOKUP($H474,#REF!,18,0)),,VLOOKUP($H474,#REF!,18,0))</f>
        <v>0</v>
      </c>
      <c r="V474" s="90">
        <f>IF(ISERROR(VLOOKUP($H474,#REF!,20,0)),,VLOOKUP($H474,#REF!,20,0))</f>
        <v>0</v>
      </c>
      <c r="W474" s="197">
        <f t="shared" si="219"/>
        <v>0</v>
      </c>
      <c r="X474">
        <f t="shared" si="220"/>
        <v>0</v>
      </c>
    </row>
    <row r="475" spans="1:24" x14ac:dyDescent="0.3">
      <c r="A475">
        <v>10</v>
      </c>
      <c r="B475" t="str">
        <f t="shared" si="221"/>
        <v>RA</v>
      </c>
      <c r="C475" t="str">
        <f t="shared" si="217"/>
        <v>RA10</v>
      </c>
      <c r="E475" s="72" t="str">
        <f>IF(IF(ISERROR(VLOOKUP(C475,#REF!,25,0)),"A",VLOOKUP(C475,#REF!,25,0))=0,"A",IF(ISERROR(VLOOKUP(C475,#REF!,25,0)),"A",VLOOKUP(C475,#REF!,25,0)))</f>
        <v>A</v>
      </c>
      <c r="F475" s="44" t="e">
        <f>LARGE(E466:E480,A475)</f>
        <v>#NUM!</v>
      </c>
      <c r="G475" s="44">
        <f>IF(ISERROR(VLOOKUP($C475,#REF!,2,0)),0,VLOOKUP($C475,#REF!,2,0))</f>
        <v>0</v>
      </c>
      <c r="H475" s="44">
        <f>IF(ISERROR(VLOOKUP(F475,E466:G480,3,0)),0,VLOOKUP(F475,E466:G480,3,0))</f>
        <v>0</v>
      </c>
      <c r="K475" s="44">
        <v>10</v>
      </c>
      <c r="L475" s="89">
        <f>IF(ISERROR(VLOOKUP(H475,#REF!,5,0)&amp;" "&amp;VLOOKUP(H475,#REF!,6,0)),,VLOOKUP(H475,#REF!,5,0)&amp;" "&amp;VLOOKUP(H475,#REF!,6,0))</f>
        <v>0</v>
      </c>
      <c r="M475" s="90">
        <f>IF(ISERROR(VLOOKUP(H475,#REF!,2,0)),,VLOOKUP(H475,#REF!,2,0))</f>
        <v>0</v>
      </c>
      <c r="N475" s="90">
        <f>IF(ISERROR(VLOOKUP(H475,#REF!,1,0)),,VLOOKUP(H475,#REF!,1,0))</f>
        <v>0</v>
      </c>
      <c r="O475" s="90" t="str">
        <f t="shared" si="218"/>
        <v>RA</v>
      </c>
      <c r="P475" s="89" t="s">
        <v>152</v>
      </c>
      <c r="Q475" s="90">
        <f>IF(ISERROR(VLOOKUP(H475,#REF!,10,0)),,VLOOKUP(H475,#REF!,10,0))</f>
        <v>0</v>
      </c>
      <c r="R475" s="90">
        <f>IF(ISERROR(VLOOKUP($H475,#REF!,12,0)),,VLOOKUP($H475,#REF!,12,0))</f>
        <v>0</v>
      </c>
      <c r="S475" s="90">
        <f>IF(ISERROR(VLOOKUP($H475,#REF!,14,0)),,VLOOKUP($H475,#REF!,14,0))</f>
        <v>0</v>
      </c>
      <c r="T475" s="90">
        <f>IF(ISERROR(VLOOKUP($H475,#REF!,16,0)),,VLOOKUP($H475,#REF!,16,0))</f>
        <v>0</v>
      </c>
      <c r="U475" s="90">
        <f>IF(ISERROR(VLOOKUP($H475,#REF!,18,0)),,VLOOKUP($H475,#REF!,18,0))</f>
        <v>0</v>
      </c>
      <c r="V475" s="90">
        <f>IF(ISERROR(VLOOKUP($H475,#REF!,20,0)),,VLOOKUP($H475,#REF!,20,0))</f>
        <v>0</v>
      </c>
      <c r="W475" s="197">
        <f t="shared" si="219"/>
        <v>0</v>
      </c>
      <c r="X475">
        <f t="shared" si="220"/>
        <v>0</v>
      </c>
    </row>
    <row r="476" spans="1:24" x14ac:dyDescent="0.3">
      <c r="A476">
        <v>11</v>
      </c>
      <c r="B476" t="str">
        <f t="shared" si="221"/>
        <v>RA</v>
      </c>
      <c r="C476" t="str">
        <f t="shared" si="217"/>
        <v>RA11</v>
      </c>
      <c r="E476" s="72" t="str">
        <f>IF(IF(ISERROR(VLOOKUP(C476,#REF!,25,0)),"A",VLOOKUP(C476,#REF!,25,0))=0,"A",IF(ISERROR(VLOOKUP(C476,#REF!,25,0)),"A",VLOOKUP(C476,#REF!,25,0)))</f>
        <v>A</v>
      </c>
      <c r="F476" s="44" t="e">
        <f>LARGE(E466:E480,A476)</f>
        <v>#NUM!</v>
      </c>
      <c r="G476" s="44">
        <f>IF(ISERROR(VLOOKUP($C476,#REF!,2,0)),0,VLOOKUP($C476,#REF!,2,0))</f>
        <v>0</v>
      </c>
      <c r="H476" s="44">
        <f>IF(ISERROR(VLOOKUP(F476,E466:G480,3,0)),0,VLOOKUP(F476,E466:G480,3,0))</f>
        <v>0</v>
      </c>
      <c r="K476" s="44">
        <v>11</v>
      </c>
      <c r="L476" s="89">
        <f>IF(ISERROR(VLOOKUP(H476,#REF!,5,0)&amp;" "&amp;VLOOKUP(H476,#REF!,6,0)),,VLOOKUP(H476,#REF!,5,0)&amp;" "&amp;VLOOKUP(H476,#REF!,6,0))</f>
        <v>0</v>
      </c>
      <c r="M476" s="90">
        <f>IF(ISERROR(VLOOKUP(H476,#REF!,2,0)),,VLOOKUP(H476,#REF!,2,0))</f>
        <v>0</v>
      </c>
      <c r="N476" s="90">
        <f>IF(ISERROR(VLOOKUP(H476,#REF!,1,0)),,VLOOKUP(H476,#REF!,1,0))</f>
        <v>0</v>
      </c>
      <c r="O476" s="90" t="str">
        <f t="shared" si="218"/>
        <v>RA</v>
      </c>
      <c r="P476" s="89" t="s">
        <v>152</v>
      </c>
      <c r="Q476" s="90">
        <f>IF(ISERROR(VLOOKUP(H476,#REF!,10,0)),,VLOOKUP(H476,#REF!,10,0))</f>
        <v>0</v>
      </c>
      <c r="R476" s="90">
        <f>IF(ISERROR(VLOOKUP($H476,#REF!,12,0)),,VLOOKUP($H476,#REF!,12,0))</f>
        <v>0</v>
      </c>
      <c r="S476" s="90">
        <f>IF(ISERROR(VLOOKUP($H476,#REF!,14,0)),,VLOOKUP($H476,#REF!,14,0))</f>
        <v>0</v>
      </c>
      <c r="T476" s="90">
        <f>IF(ISERROR(VLOOKUP($H476,#REF!,16,0)),,VLOOKUP($H476,#REF!,16,0))</f>
        <v>0</v>
      </c>
      <c r="U476" s="90">
        <f>IF(ISERROR(VLOOKUP($H476,#REF!,18,0)),,VLOOKUP($H476,#REF!,18,0))</f>
        <v>0</v>
      </c>
      <c r="V476" s="90">
        <f>IF(ISERROR(VLOOKUP($H476,#REF!,20,0)),,VLOOKUP($H476,#REF!,20,0))</f>
        <v>0</v>
      </c>
      <c r="W476" s="197">
        <f t="shared" si="219"/>
        <v>0</v>
      </c>
      <c r="X476">
        <f t="shared" si="220"/>
        <v>0</v>
      </c>
    </row>
    <row r="477" spans="1:24" x14ac:dyDescent="0.3">
      <c r="A477">
        <v>12</v>
      </c>
      <c r="B477" t="str">
        <f t="shared" si="221"/>
        <v>RA</v>
      </c>
      <c r="C477" t="str">
        <f t="shared" si="217"/>
        <v>RA12</v>
      </c>
      <c r="E477" s="72" t="str">
        <f>IF(IF(ISERROR(VLOOKUP(C477,#REF!,25,0)),"A",VLOOKUP(C477,#REF!,25,0))=0,"A",IF(ISERROR(VLOOKUP(C477,#REF!,25,0)),"A",VLOOKUP(C477,#REF!,25,0)))</f>
        <v>A</v>
      </c>
      <c r="F477" s="44" t="e">
        <f>LARGE(E466:E480,A477)</f>
        <v>#NUM!</v>
      </c>
      <c r="G477" s="44">
        <f>IF(ISERROR(VLOOKUP($C477,#REF!,2,0)),0,VLOOKUP($C477,#REF!,2,0))</f>
        <v>0</v>
      </c>
      <c r="H477" s="44">
        <f>IF(ISERROR(VLOOKUP(F477,E466:G480,3,0)),0,VLOOKUP(F477,E466:G480,3,0))</f>
        <v>0</v>
      </c>
      <c r="K477" s="44">
        <v>12</v>
      </c>
      <c r="L477" s="89">
        <f>IF(ISERROR(VLOOKUP(H477,#REF!,5,0)&amp;" "&amp;VLOOKUP(H477,#REF!,6,0)),,VLOOKUP(H477,#REF!,5,0)&amp;" "&amp;VLOOKUP(H477,#REF!,6,0))</f>
        <v>0</v>
      </c>
      <c r="M477" s="90">
        <f>IF(ISERROR(VLOOKUP(H477,#REF!,2,0)),,VLOOKUP(H477,#REF!,2,0))</f>
        <v>0</v>
      </c>
      <c r="N477" s="90">
        <f>IF(ISERROR(VLOOKUP(H477,#REF!,1,0)),,VLOOKUP(H477,#REF!,1,0))</f>
        <v>0</v>
      </c>
      <c r="O477" s="90" t="str">
        <f t="shared" si="218"/>
        <v>RA</v>
      </c>
      <c r="P477" s="89" t="s">
        <v>152</v>
      </c>
      <c r="Q477" s="90">
        <f>IF(ISERROR(VLOOKUP(H477,#REF!,10,0)),,VLOOKUP(H477,#REF!,10,0))</f>
        <v>0</v>
      </c>
      <c r="R477" s="90">
        <f>IF(ISERROR(VLOOKUP($H477,#REF!,12,0)),,VLOOKUP($H477,#REF!,12,0))</f>
        <v>0</v>
      </c>
      <c r="S477" s="90">
        <f>IF(ISERROR(VLOOKUP($H477,#REF!,14,0)),,VLOOKUP($H477,#REF!,14,0))</f>
        <v>0</v>
      </c>
      <c r="T477" s="90">
        <f>IF(ISERROR(VLOOKUP($H477,#REF!,16,0)),,VLOOKUP($H477,#REF!,16,0))</f>
        <v>0</v>
      </c>
      <c r="U477" s="90">
        <f>IF(ISERROR(VLOOKUP($H477,#REF!,18,0)),,VLOOKUP($H477,#REF!,18,0))</f>
        <v>0</v>
      </c>
      <c r="V477" s="90">
        <f>IF(ISERROR(VLOOKUP($H477,#REF!,20,0)),,VLOOKUP($H477,#REF!,20,0))</f>
        <v>0</v>
      </c>
      <c r="W477" s="197">
        <f t="shared" si="219"/>
        <v>0</v>
      </c>
      <c r="X477">
        <f t="shared" si="220"/>
        <v>0</v>
      </c>
    </row>
    <row r="478" spans="1:24" x14ac:dyDescent="0.3">
      <c r="A478">
        <v>13</v>
      </c>
      <c r="B478" t="str">
        <f t="shared" si="221"/>
        <v>RA</v>
      </c>
      <c r="C478" t="str">
        <f t="shared" si="217"/>
        <v>RA13</v>
      </c>
      <c r="E478" s="72" t="str">
        <f>IF(IF(ISERROR(VLOOKUP(C478,#REF!,25,0)),"A",VLOOKUP(C478,#REF!,25,0))=0,"A",IF(ISERROR(VLOOKUP(C478,#REF!,25,0)),"A",VLOOKUP(C478,#REF!,25,0)))</f>
        <v>A</v>
      </c>
      <c r="F478" s="44" t="e">
        <f>LARGE(E466:E480,A478)</f>
        <v>#NUM!</v>
      </c>
      <c r="G478" s="44">
        <f>IF(ISERROR(VLOOKUP($C478,#REF!,2,0)),0,VLOOKUP($C478,#REF!,2,0))</f>
        <v>0</v>
      </c>
      <c r="H478" s="44">
        <f>IF(ISERROR(VLOOKUP(F478,E466:G480,3,0)),0,VLOOKUP(F478,E466:G480,3,0))</f>
        <v>0</v>
      </c>
      <c r="K478" s="44">
        <v>13</v>
      </c>
      <c r="L478" s="89">
        <f>IF(ISERROR(VLOOKUP(H478,#REF!,5,0)&amp;" "&amp;VLOOKUP(H478,#REF!,6,0)),,VLOOKUP(H478,#REF!,5,0)&amp;" "&amp;VLOOKUP(H478,#REF!,6,0))</f>
        <v>0</v>
      </c>
      <c r="M478" s="90">
        <f>IF(ISERROR(VLOOKUP(H478,#REF!,2,0)),,VLOOKUP(H478,#REF!,2,0))</f>
        <v>0</v>
      </c>
      <c r="N478" s="90">
        <f>IF(ISERROR(VLOOKUP(H478,#REF!,1,0)),,VLOOKUP(H478,#REF!,1,0))</f>
        <v>0</v>
      </c>
      <c r="O478" s="90" t="str">
        <f t="shared" si="218"/>
        <v>RA</v>
      </c>
      <c r="P478" s="89" t="s">
        <v>152</v>
      </c>
      <c r="Q478" s="90">
        <f>IF(ISERROR(VLOOKUP(H478,#REF!,10,0)),,VLOOKUP(H478,#REF!,10,0))</f>
        <v>0</v>
      </c>
      <c r="R478" s="90">
        <f>IF(ISERROR(VLOOKUP($H478,#REF!,12,0)),,VLOOKUP($H478,#REF!,12,0))</f>
        <v>0</v>
      </c>
      <c r="S478" s="90">
        <f>IF(ISERROR(VLOOKUP($H478,#REF!,14,0)),,VLOOKUP($H478,#REF!,14,0))</f>
        <v>0</v>
      </c>
      <c r="T478" s="90">
        <f>IF(ISERROR(VLOOKUP($H478,#REF!,16,0)),,VLOOKUP($H478,#REF!,16,0))</f>
        <v>0</v>
      </c>
      <c r="U478" s="90">
        <f>IF(ISERROR(VLOOKUP($H478,#REF!,18,0)),,VLOOKUP($H478,#REF!,18,0))</f>
        <v>0</v>
      </c>
      <c r="V478" s="90">
        <f>IF(ISERROR(VLOOKUP($H478,#REF!,20,0)),,VLOOKUP($H478,#REF!,20,0))</f>
        <v>0</v>
      </c>
      <c r="W478" s="197">
        <f t="shared" si="219"/>
        <v>0</v>
      </c>
      <c r="X478">
        <f t="shared" si="220"/>
        <v>0</v>
      </c>
    </row>
    <row r="479" spans="1:24" x14ac:dyDescent="0.3">
      <c r="A479">
        <v>14</v>
      </c>
      <c r="B479" t="str">
        <f t="shared" si="221"/>
        <v>RA</v>
      </c>
      <c r="C479" t="str">
        <f t="shared" si="217"/>
        <v>RA14</v>
      </c>
      <c r="E479" s="72" t="str">
        <f>IF(IF(ISERROR(VLOOKUP(C479,#REF!,25,0)),"A",VLOOKUP(C479,#REF!,25,0))=0,"A",IF(ISERROR(VLOOKUP(C479,#REF!,25,0)),"A",VLOOKUP(C479,#REF!,25,0)))</f>
        <v>A</v>
      </c>
      <c r="F479" s="44" t="e">
        <f>LARGE(E466:E480,A479)</f>
        <v>#NUM!</v>
      </c>
      <c r="G479" s="44">
        <f>IF(ISERROR(VLOOKUP($C479,#REF!,2,0)),0,VLOOKUP($C479,#REF!,2,0))</f>
        <v>0</v>
      </c>
      <c r="H479" s="44">
        <f>IF(ISERROR(VLOOKUP(F479,E466:G480,3,0)),0,VLOOKUP(F479,E466:G480,3,0))</f>
        <v>0</v>
      </c>
      <c r="K479" s="44">
        <v>14</v>
      </c>
      <c r="L479" s="89">
        <f>IF(ISERROR(VLOOKUP(H479,#REF!,5,0)&amp;" "&amp;VLOOKUP(H479,#REF!,6,0)),,VLOOKUP(H479,#REF!,5,0)&amp;" "&amp;VLOOKUP(H479,#REF!,6,0))</f>
        <v>0</v>
      </c>
      <c r="M479" s="90">
        <f>IF(ISERROR(VLOOKUP(H479,#REF!,2,0)),,VLOOKUP(H479,#REF!,2,0))</f>
        <v>0</v>
      </c>
      <c r="N479" s="90">
        <f>IF(ISERROR(VLOOKUP(H479,#REF!,1,0)),,VLOOKUP(H479,#REF!,1,0))</f>
        <v>0</v>
      </c>
      <c r="O479" s="90" t="str">
        <f t="shared" si="218"/>
        <v>RA</v>
      </c>
      <c r="P479" s="89" t="s">
        <v>152</v>
      </c>
      <c r="Q479" s="90">
        <f>IF(ISERROR(VLOOKUP(H479,#REF!,10,0)),,VLOOKUP(H479,#REF!,10,0))</f>
        <v>0</v>
      </c>
      <c r="R479" s="90">
        <f>IF(ISERROR(VLOOKUP($H479,#REF!,12,0)),,VLOOKUP($H479,#REF!,12,0))</f>
        <v>0</v>
      </c>
      <c r="S479" s="90">
        <f>IF(ISERROR(VLOOKUP($H479,#REF!,14,0)),,VLOOKUP($H479,#REF!,14,0))</f>
        <v>0</v>
      </c>
      <c r="T479" s="90">
        <f>IF(ISERROR(VLOOKUP($H479,#REF!,16,0)),,VLOOKUP($H479,#REF!,16,0))</f>
        <v>0</v>
      </c>
      <c r="U479" s="90">
        <f>IF(ISERROR(VLOOKUP($H479,#REF!,18,0)),,VLOOKUP($H479,#REF!,18,0))</f>
        <v>0</v>
      </c>
      <c r="V479" s="90">
        <f>IF(ISERROR(VLOOKUP($H479,#REF!,20,0)),,VLOOKUP($H479,#REF!,20,0))</f>
        <v>0</v>
      </c>
      <c r="W479" s="197">
        <f t="shared" si="219"/>
        <v>0</v>
      </c>
      <c r="X479">
        <f t="shared" si="220"/>
        <v>0</v>
      </c>
    </row>
    <row r="480" spans="1:24" ht="15" thickBot="1" x14ac:dyDescent="0.35">
      <c r="A480">
        <v>15</v>
      </c>
      <c r="B480" t="str">
        <f t="shared" si="221"/>
        <v>RA</v>
      </c>
      <c r="C480" t="str">
        <f t="shared" si="217"/>
        <v>RA15</v>
      </c>
      <c r="E480" s="72" t="str">
        <f>IF(IF(ISERROR(VLOOKUP(C480,#REF!,25,0)),"A",VLOOKUP(C480,#REF!,25,0))=0,"A",IF(ISERROR(VLOOKUP(C480,#REF!,25,0)),"A",VLOOKUP(C480,#REF!,25,0)))</f>
        <v>A</v>
      </c>
      <c r="F480" s="44" t="e">
        <f>LARGE(E466:E480,A480)</f>
        <v>#NUM!</v>
      </c>
      <c r="G480" s="44">
        <f>IF(ISERROR(VLOOKUP($C480,#REF!,2,0)),0,VLOOKUP($C480,#REF!,2,0))</f>
        <v>0</v>
      </c>
      <c r="H480" s="44">
        <f>IF(ISERROR(VLOOKUP(F480,E480:G494,3,0)),0,VLOOKUP(F480,E480:G494,3,0))</f>
        <v>0</v>
      </c>
      <c r="K480" s="44">
        <v>15</v>
      </c>
      <c r="L480" s="89">
        <f>IF(ISERROR(VLOOKUP(H480,#REF!,5,0)&amp;" "&amp;VLOOKUP(H480,#REF!,6,0)),,VLOOKUP(H480,#REF!,5,0)&amp;" "&amp;VLOOKUP(H480,#REF!,6,0))</f>
        <v>0</v>
      </c>
      <c r="M480" s="90">
        <f>IF(ISERROR(VLOOKUP(H480,#REF!,2,0)),,VLOOKUP(H480,#REF!,2,0))</f>
        <v>0</v>
      </c>
      <c r="N480" s="90">
        <f>IF(ISERROR(VLOOKUP(H480,#REF!,1,0)),,VLOOKUP(H480,#REF!,1,0))</f>
        <v>0</v>
      </c>
      <c r="O480" s="90" t="str">
        <f t="shared" si="218"/>
        <v>RA</v>
      </c>
      <c r="P480" s="89" t="s">
        <v>152</v>
      </c>
      <c r="Q480" s="90">
        <f>IF(ISERROR(VLOOKUP(H480,#REF!,10,0)),,VLOOKUP(H480,#REF!,10,0))</f>
        <v>0</v>
      </c>
      <c r="R480" s="90">
        <f>IF(ISERROR(VLOOKUP($H480,#REF!,12,0)),,VLOOKUP($H480,#REF!,12,0))</f>
        <v>0</v>
      </c>
      <c r="S480" s="90">
        <f>IF(ISERROR(VLOOKUP($H480,#REF!,14,0)),,VLOOKUP($H480,#REF!,14,0))</f>
        <v>0</v>
      </c>
      <c r="T480" s="90">
        <f>IF(ISERROR(VLOOKUP($H480,#REF!,16,0)),,VLOOKUP($H480,#REF!,16,0))</f>
        <v>0</v>
      </c>
      <c r="U480" s="90">
        <f>IF(ISERROR(VLOOKUP($H480,#REF!,18,0)),,VLOOKUP($H480,#REF!,18,0))</f>
        <v>0</v>
      </c>
      <c r="V480" s="90">
        <f>IF(ISERROR(VLOOKUP($H480,#REF!,20,0)),,VLOOKUP($H480,#REF!,20,0))</f>
        <v>0</v>
      </c>
      <c r="W480" s="197">
        <f t="shared" si="219"/>
        <v>0</v>
      </c>
      <c r="X480">
        <f t="shared" si="220"/>
        <v>0</v>
      </c>
    </row>
    <row r="481" spans="1:24" ht="29.4" thickBot="1" x14ac:dyDescent="0.35">
      <c r="E481" s="102" t="s">
        <v>126</v>
      </c>
      <c r="F481" s="137" t="s">
        <v>167</v>
      </c>
      <c r="G481" s="102" t="s">
        <v>33</v>
      </c>
      <c r="H481" s="137" t="s">
        <v>166</v>
      </c>
      <c r="K481" s="50" t="s">
        <v>137</v>
      </c>
      <c r="L481" s="51" t="s">
        <v>138</v>
      </c>
      <c r="M481" s="52" t="s">
        <v>139</v>
      </c>
      <c r="N481" s="52" t="s">
        <v>140</v>
      </c>
      <c r="O481" s="52" t="s">
        <v>35</v>
      </c>
      <c r="P481" s="53" t="s">
        <v>141</v>
      </c>
      <c r="Q481" s="55">
        <v>1</v>
      </c>
      <c r="R481" s="55">
        <v>2</v>
      </c>
      <c r="S481" s="55">
        <v>3</v>
      </c>
      <c r="T481" s="55">
        <v>4</v>
      </c>
      <c r="U481" s="55">
        <v>5</v>
      </c>
      <c r="V481" s="93">
        <v>6</v>
      </c>
      <c r="W481" s="197"/>
    </row>
    <row r="482" spans="1:24" x14ac:dyDescent="0.3">
      <c r="A482">
        <v>1</v>
      </c>
      <c r="B482" t="s">
        <v>2</v>
      </c>
      <c r="C482" t="str">
        <f t="shared" ref="C482:C496" si="222">B482&amp;A482</f>
        <v>RT1</v>
      </c>
      <c r="E482" s="72" t="str">
        <f>IF(IF(ISERROR(VLOOKUP(C482,#REF!,25,0)),"A",VLOOKUP(C482,#REF!,25,0))=0,"A",IF(ISERROR(VLOOKUP(C482,#REF!,25,0)),"A",VLOOKUP(C482,#REF!,25,0)))</f>
        <v>A</v>
      </c>
      <c r="F482" s="44" t="e">
        <f>LARGE(E482:E496,A482)</f>
        <v>#NUM!</v>
      </c>
      <c r="G482" s="44">
        <f>IF(ISERROR(VLOOKUP($C482,#REF!,2,0)),0,VLOOKUP($C482,#REF!,2,0))</f>
        <v>0</v>
      </c>
      <c r="H482" s="44">
        <f>IF(ISERROR(VLOOKUP(F482,E482:G496,3,0)),0,VLOOKUP(F482,E482:G496,3,0))</f>
        <v>0</v>
      </c>
      <c r="K482" s="44">
        <v>1</v>
      </c>
      <c r="L482" s="89">
        <f>IF(ISERROR(VLOOKUP(H482,#REF!,5,0)&amp;" "&amp;VLOOKUP(H482,#REF!,6,0)),,VLOOKUP(H482,#REF!,5,0)&amp;" "&amp;VLOOKUP(H482,#REF!,6,0))</f>
        <v>0</v>
      </c>
      <c r="M482" s="90">
        <f>IF(ISERROR(VLOOKUP(H482,#REF!,2,0)),,VLOOKUP(H482,#REF!,2,0))</f>
        <v>0</v>
      </c>
      <c r="N482" s="90">
        <f>IF(ISERROR(VLOOKUP(H482,#REF!,1,0)),,VLOOKUP(H482,#REF!,1,0))</f>
        <v>0</v>
      </c>
      <c r="O482" s="90" t="str">
        <f t="shared" ref="O482:O496" si="223">B482</f>
        <v>RT</v>
      </c>
      <c r="P482" s="89" t="s">
        <v>152</v>
      </c>
      <c r="Q482" s="90">
        <f>IF(ISERROR(VLOOKUP(H482,#REF!,10,0)),,VLOOKUP(H482,#REF!,10,0))</f>
        <v>0</v>
      </c>
      <c r="R482" s="90">
        <f>IF(ISERROR(VLOOKUP($H482,#REF!,12,0)),,VLOOKUP($H482,#REF!,12,0))</f>
        <v>0</v>
      </c>
      <c r="S482" s="90">
        <f>IF(ISERROR(VLOOKUP($H482,#REF!,14,0)),,VLOOKUP($H482,#REF!,14,0))</f>
        <v>0</v>
      </c>
      <c r="T482" s="90">
        <f>IF(ISERROR(VLOOKUP($H482,#REF!,16,0)),,VLOOKUP($H482,#REF!,16,0))</f>
        <v>0</v>
      </c>
      <c r="U482" s="90">
        <f>IF(ISERROR(VLOOKUP($H482,#REF!,18,0)),,VLOOKUP($H482,#REF!,18,0))</f>
        <v>0</v>
      </c>
      <c r="V482" s="90">
        <f>IF(ISERROR(VLOOKUP($H482,#REF!,20,0)),,VLOOKUP($H482,#REF!,20,0))</f>
        <v>0</v>
      </c>
      <c r="W482" s="197">
        <f t="shared" ref="W482:W496" si="224">SUBTOTAL(9,Q482:V482)</f>
        <v>0</v>
      </c>
      <c r="X482">
        <f t="shared" ref="X482:X496" si="225">IF(E482="A",0,COUNTIF($E$482:$E$496,E482))</f>
        <v>0</v>
      </c>
    </row>
    <row r="483" spans="1:24" x14ac:dyDescent="0.3">
      <c r="A483">
        <v>2</v>
      </c>
      <c r="B483" t="str">
        <f>B482</f>
        <v>RT</v>
      </c>
      <c r="C483" t="str">
        <f t="shared" si="222"/>
        <v>RT2</v>
      </c>
      <c r="E483" s="72" t="str">
        <f>IF(IF(ISERROR(VLOOKUP(C483,#REF!,25,0)),"A",VLOOKUP(C483,#REF!,25,0))=0,"A",IF(ISERROR(VLOOKUP(C483,#REF!,25,0)),"A",VLOOKUP(C483,#REF!,25,0)))</f>
        <v>A</v>
      </c>
      <c r="F483" s="44" t="e">
        <f>LARGE(E482:E496,A483)</f>
        <v>#NUM!</v>
      </c>
      <c r="G483" s="44">
        <f>IF(ISERROR(VLOOKUP($C483,#REF!,2,0)),0,VLOOKUP($C483,#REF!,2,0))</f>
        <v>0</v>
      </c>
      <c r="H483" s="44">
        <f>IF(ISERROR(VLOOKUP(F483,E482:G496,3,0)),0,VLOOKUP(F483,E482:G496,3,0))</f>
        <v>0</v>
      </c>
      <c r="K483" s="44">
        <v>2</v>
      </c>
      <c r="L483" s="89">
        <f>IF(ISERROR(VLOOKUP(H483,#REF!,5,0)&amp;" "&amp;VLOOKUP(H483,#REF!,6,0)),,VLOOKUP(H483,#REF!,5,0)&amp;" "&amp;VLOOKUP(H483,#REF!,6,0))</f>
        <v>0</v>
      </c>
      <c r="M483" s="90">
        <f>IF(ISERROR(VLOOKUP(H483,#REF!,2,0)),,VLOOKUP(H483,#REF!,2,0))</f>
        <v>0</v>
      </c>
      <c r="N483" s="90">
        <f>IF(ISERROR(VLOOKUP(H483,#REF!,1,0)),,VLOOKUP(H483,#REF!,1,0))</f>
        <v>0</v>
      </c>
      <c r="O483" s="90" t="str">
        <f t="shared" si="223"/>
        <v>RT</v>
      </c>
      <c r="P483" s="89" t="s">
        <v>152</v>
      </c>
      <c r="Q483" s="90">
        <f>IF(ISERROR(VLOOKUP(H483,#REF!,10,0)),,VLOOKUP(H483,#REF!,10,0))</f>
        <v>0</v>
      </c>
      <c r="R483" s="90">
        <f>IF(ISERROR(VLOOKUP($H483,#REF!,12,0)),,VLOOKUP($H483,#REF!,12,0))</f>
        <v>0</v>
      </c>
      <c r="S483" s="90">
        <f>IF(ISERROR(VLOOKUP($H483,#REF!,14,0)),,VLOOKUP($H483,#REF!,14,0))</f>
        <v>0</v>
      </c>
      <c r="T483" s="90">
        <f>IF(ISERROR(VLOOKUP($H483,#REF!,16,0)),,VLOOKUP($H483,#REF!,16,0))</f>
        <v>0</v>
      </c>
      <c r="U483" s="90">
        <f>IF(ISERROR(VLOOKUP($H483,#REF!,18,0)),,VLOOKUP($H483,#REF!,18,0))</f>
        <v>0</v>
      </c>
      <c r="V483" s="90">
        <f>IF(ISERROR(VLOOKUP($H483,#REF!,20,0)),,VLOOKUP($H483,#REF!,20,0))</f>
        <v>0</v>
      </c>
      <c r="W483" s="197">
        <f t="shared" si="224"/>
        <v>0</v>
      </c>
      <c r="X483">
        <f t="shared" si="225"/>
        <v>0</v>
      </c>
    </row>
    <row r="484" spans="1:24" x14ac:dyDescent="0.3">
      <c r="A484">
        <v>3</v>
      </c>
      <c r="B484" t="str">
        <f t="shared" ref="B484:B496" si="226">B483</f>
        <v>RT</v>
      </c>
      <c r="C484" t="str">
        <f t="shared" si="222"/>
        <v>RT3</v>
      </c>
      <c r="E484" s="72" t="str">
        <f>IF(IF(ISERROR(VLOOKUP(C484,#REF!,25,0)),"A",VLOOKUP(C484,#REF!,25,0))=0,"A",IF(ISERROR(VLOOKUP(C484,#REF!,25,0)),"A",VLOOKUP(C484,#REF!,25,0)))</f>
        <v>A</v>
      </c>
      <c r="F484" s="44" t="e">
        <f>LARGE(E482:E496,A484)</f>
        <v>#NUM!</v>
      </c>
      <c r="G484" s="44">
        <f>IF(ISERROR(VLOOKUP($C484,#REF!,2,0)),0,VLOOKUP($C484,#REF!,2,0))</f>
        <v>0</v>
      </c>
      <c r="H484" s="44">
        <f>IF(ISERROR(VLOOKUP(F484,E482:G496,3,0)),0,VLOOKUP(F484,E482:G496,3,0))</f>
        <v>0</v>
      </c>
      <c r="K484" s="44">
        <v>3</v>
      </c>
      <c r="L484" s="89">
        <f>IF(ISERROR(VLOOKUP(H484,#REF!,5,0)&amp;" "&amp;VLOOKUP(H484,#REF!,6,0)),,VLOOKUP(H484,#REF!,5,0)&amp;" "&amp;VLOOKUP(H484,#REF!,6,0))</f>
        <v>0</v>
      </c>
      <c r="M484" s="90">
        <f>IF(ISERROR(VLOOKUP(H484,#REF!,2,0)),,VLOOKUP(H484,#REF!,2,0))</f>
        <v>0</v>
      </c>
      <c r="N484" s="90">
        <f>IF(ISERROR(VLOOKUP(H484,#REF!,1,0)),,VLOOKUP(H484,#REF!,1,0))</f>
        <v>0</v>
      </c>
      <c r="O484" s="90" t="str">
        <f t="shared" si="223"/>
        <v>RT</v>
      </c>
      <c r="P484" s="89" t="s">
        <v>152</v>
      </c>
      <c r="Q484" s="90">
        <f>IF(ISERROR(VLOOKUP(H484,#REF!,10,0)),,VLOOKUP(H484,#REF!,10,0))</f>
        <v>0</v>
      </c>
      <c r="R484" s="90">
        <f>IF(ISERROR(VLOOKUP($H484,#REF!,12,0)),,VLOOKUP($H484,#REF!,12,0))</f>
        <v>0</v>
      </c>
      <c r="S484" s="90">
        <f>IF(ISERROR(VLOOKUP($H484,#REF!,14,0)),,VLOOKUP($H484,#REF!,14,0))</f>
        <v>0</v>
      </c>
      <c r="T484" s="90">
        <f>IF(ISERROR(VLOOKUP($H484,#REF!,16,0)),,VLOOKUP($H484,#REF!,16,0))</f>
        <v>0</v>
      </c>
      <c r="U484" s="90">
        <f>IF(ISERROR(VLOOKUP($H484,#REF!,18,0)),,VLOOKUP($H484,#REF!,18,0))</f>
        <v>0</v>
      </c>
      <c r="V484" s="90">
        <f>IF(ISERROR(VLOOKUP($H484,#REF!,20,0)),,VLOOKUP($H484,#REF!,20,0))</f>
        <v>0</v>
      </c>
      <c r="W484" s="197">
        <f t="shared" si="224"/>
        <v>0</v>
      </c>
      <c r="X484">
        <f t="shared" si="225"/>
        <v>0</v>
      </c>
    </row>
    <row r="485" spans="1:24" x14ac:dyDescent="0.3">
      <c r="A485">
        <v>4</v>
      </c>
      <c r="B485" t="str">
        <f t="shared" si="226"/>
        <v>RT</v>
      </c>
      <c r="C485" t="str">
        <f t="shared" si="222"/>
        <v>RT4</v>
      </c>
      <c r="E485" s="72" t="str">
        <f>IF(IF(ISERROR(VLOOKUP(C485,#REF!,25,0)),"A",VLOOKUP(C485,#REF!,25,0))=0,"A",IF(ISERROR(VLOOKUP(C485,#REF!,25,0)),"A",VLOOKUP(C485,#REF!,25,0)))</f>
        <v>A</v>
      </c>
      <c r="F485" s="44" t="e">
        <f>LARGE(E482:E496,A485)</f>
        <v>#NUM!</v>
      </c>
      <c r="G485" s="44">
        <f>IF(ISERROR(VLOOKUP($C485,#REF!,2,0)),0,VLOOKUP($C485,#REF!,2,0))</f>
        <v>0</v>
      </c>
      <c r="H485" s="44">
        <f>IF(ISERROR(VLOOKUP(F485,E482:G496,3,0)),0,VLOOKUP(F485,E482:G496,3,0))</f>
        <v>0</v>
      </c>
      <c r="K485" s="44">
        <v>4</v>
      </c>
      <c r="L485" s="89">
        <f>IF(ISERROR(VLOOKUP(H485,#REF!,5,0)&amp;" "&amp;VLOOKUP(H485,#REF!,6,0)),,VLOOKUP(H485,#REF!,5,0)&amp;" "&amp;VLOOKUP(H485,#REF!,6,0))</f>
        <v>0</v>
      </c>
      <c r="M485" s="90">
        <f>IF(ISERROR(VLOOKUP(H485,#REF!,2,0)),,VLOOKUP(H485,#REF!,2,0))</f>
        <v>0</v>
      </c>
      <c r="N485" s="90">
        <f>IF(ISERROR(VLOOKUP(H485,#REF!,1,0)),,VLOOKUP(H485,#REF!,1,0))</f>
        <v>0</v>
      </c>
      <c r="O485" s="90" t="str">
        <f t="shared" si="223"/>
        <v>RT</v>
      </c>
      <c r="P485" s="89" t="s">
        <v>152</v>
      </c>
      <c r="Q485" s="90">
        <f>IF(ISERROR(VLOOKUP(H485,#REF!,10,0)),,VLOOKUP(H485,#REF!,10,0))</f>
        <v>0</v>
      </c>
      <c r="R485" s="90">
        <f>IF(ISERROR(VLOOKUP($H485,#REF!,12,0)),,VLOOKUP($H485,#REF!,12,0))</f>
        <v>0</v>
      </c>
      <c r="S485" s="90">
        <f>IF(ISERROR(VLOOKUP($H485,#REF!,14,0)),,VLOOKUP($H485,#REF!,14,0))</f>
        <v>0</v>
      </c>
      <c r="T485" s="90">
        <f>IF(ISERROR(VLOOKUP($H485,#REF!,16,0)),,VLOOKUP($H485,#REF!,16,0))</f>
        <v>0</v>
      </c>
      <c r="U485" s="90">
        <f>IF(ISERROR(VLOOKUP($H485,#REF!,18,0)),,VLOOKUP($H485,#REF!,18,0))</f>
        <v>0</v>
      </c>
      <c r="V485" s="90">
        <f>IF(ISERROR(VLOOKUP($H485,#REF!,20,0)),,VLOOKUP($H485,#REF!,20,0))</f>
        <v>0</v>
      </c>
      <c r="W485" s="197">
        <f t="shared" si="224"/>
        <v>0</v>
      </c>
      <c r="X485">
        <f t="shared" si="225"/>
        <v>0</v>
      </c>
    </row>
    <row r="486" spans="1:24" x14ac:dyDescent="0.3">
      <c r="A486">
        <v>5</v>
      </c>
      <c r="B486" t="str">
        <f t="shared" si="226"/>
        <v>RT</v>
      </c>
      <c r="C486" t="str">
        <f t="shared" si="222"/>
        <v>RT5</v>
      </c>
      <c r="E486" s="72" t="str">
        <f>IF(IF(ISERROR(VLOOKUP(C486,#REF!,25,0)),"A",VLOOKUP(C486,#REF!,25,0))=0,"A",IF(ISERROR(VLOOKUP(C486,#REF!,25,0)),"A",VLOOKUP(C486,#REF!,25,0)))</f>
        <v>A</v>
      </c>
      <c r="F486" s="44" t="e">
        <f>LARGE(E482:E496,A486)</f>
        <v>#NUM!</v>
      </c>
      <c r="G486" s="44">
        <f>IF(ISERROR(VLOOKUP($C486,#REF!,2,0)),0,VLOOKUP($C486,#REF!,2,0))</f>
        <v>0</v>
      </c>
      <c r="H486" s="44">
        <f>IF(ISERROR(VLOOKUP(F486,E482:G496,3,0)),0,VLOOKUP(F486,E482:G496,3,0))</f>
        <v>0</v>
      </c>
      <c r="K486" s="44">
        <v>5</v>
      </c>
      <c r="L486" s="89">
        <f>IF(ISERROR(VLOOKUP(H486,#REF!,5,0)&amp;" "&amp;VLOOKUP(H486,#REF!,6,0)),,VLOOKUP(H486,#REF!,5,0)&amp;" "&amp;VLOOKUP(H486,#REF!,6,0))</f>
        <v>0</v>
      </c>
      <c r="M486" s="90">
        <f>IF(ISERROR(VLOOKUP(H486,#REF!,2,0)),,VLOOKUP(H486,#REF!,2,0))</f>
        <v>0</v>
      </c>
      <c r="N486" s="90">
        <f>IF(ISERROR(VLOOKUP(H486,#REF!,1,0)),,VLOOKUP(H486,#REF!,1,0))</f>
        <v>0</v>
      </c>
      <c r="O486" s="90" t="str">
        <f t="shared" si="223"/>
        <v>RT</v>
      </c>
      <c r="P486" s="89" t="s">
        <v>152</v>
      </c>
      <c r="Q486" s="90">
        <f>IF(ISERROR(VLOOKUP(H486,#REF!,10,0)),,VLOOKUP(H486,#REF!,10,0))</f>
        <v>0</v>
      </c>
      <c r="R486" s="90">
        <f>IF(ISERROR(VLOOKUP($H486,#REF!,12,0)),,VLOOKUP($H486,#REF!,12,0))</f>
        <v>0</v>
      </c>
      <c r="S486" s="90">
        <f>IF(ISERROR(VLOOKUP($H486,#REF!,14,0)),,VLOOKUP($H486,#REF!,14,0))</f>
        <v>0</v>
      </c>
      <c r="T486" s="90">
        <f>IF(ISERROR(VLOOKUP($H486,#REF!,16,0)),,VLOOKUP($H486,#REF!,16,0))</f>
        <v>0</v>
      </c>
      <c r="U486" s="90">
        <f>IF(ISERROR(VLOOKUP($H486,#REF!,18,0)),,VLOOKUP($H486,#REF!,18,0))</f>
        <v>0</v>
      </c>
      <c r="V486" s="90">
        <f>IF(ISERROR(VLOOKUP($H486,#REF!,20,0)),,VLOOKUP($H486,#REF!,20,0))</f>
        <v>0</v>
      </c>
      <c r="W486" s="197">
        <f t="shared" si="224"/>
        <v>0</v>
      </c>
      <c r="X486">
        <f t="shared" si="225"/>
        <v>0</v>
      </c>
    </row>
    <row r="487" spans="1:24" x14ac:dyDescent="0.3">
      <c r="A487">
        <v>6</v>
      </c>
      <c r="B487" t="str">
        <f t="shared" si="226"/>
        <v>RT</v>
      </c>
      <c r="C487" t="str">
        <f t="shared" si="222"/>
        <v>RT6</v>
      </c>
      <c r="E487" s="72" t="str">
        <f>IF(IF(ISERROR(VLOOKUP(C487,#REF!,25,0)),"A",VLOOKUP(C487,#REF!,25,0))=0,"A",IF(ISERROR(VLOOKUP(C487,#REF!,25,0)),"A",VLOOKUP(C487,#REF!,25,0)))</f>
        <v>A</v>
      </c>
      <c r="F487" s="44" t="e">
        <f>LARGE(E482:E496,A487)</f>
        <v>#NUM!</v>
      </c>
      <c r="G487" s="44">
        <f>IF(ISERROR(VLOOKUP($C487,#REF!,2,0)),0,VLOOKUP($C487,#REF!,2,0))</f>
        <v>0</v>
      </c>
      <c r="H487" s="44">
        <f>IF(ISERROR(VLOOKUP(F487,E482:G496,3,0)),0,VLOOKUP(F487,E482:G496,3,0))</f>
        <v>0</v>
      </c>
      <c r="K487" s="44">
        <v>6</v>
      </c>
      <c r="L487" s="89">
        <f>IF(ISERROR(VLOOKUP(H487,#REF!,5,0)&amp;" "&amp;VLOOKUP(H487,#REF!,6,0)),,VLOOKUP(H487,#REF!,5,0)&amp;" "&amp;VLOOKUP(H487,#REF!,6,0))</f>
        <v>0</v>
      </c>
      <c r="M487" s="90">
        <f>IF(ISERROR(VLOOKUP(H487,#REF!,2,0)),,VLOOKUP(H487,#REF!,2,0))</f>
        <v>0</v>
      </c>
      <c r="N487" s="90">
        <f>IF(ISERROR(VLOOKUP(H487,#REF!,1,0)),,VLOOKUP(H487,#REF!,1,0))</f>
        <v>0</v>
      </c>
      <c r="O487" s="90" t="str">
        <f t="shared" si="223"/>
        <v>RT</v>
      </c>
      <c r="P487" s="89" t="s">
        <v>152</v>
      </c>
      <c r="Q487" s="90">
        <f>IF(ISERROR(VLOOKUP(H487,#REF!,10,0)),,VLOOKUP(H487,#REF!,10,0))</f>
        <v>0</v>
      </c>
      <c r="R487" s="90">
        <f>IF(ISERROR(VLOOKUP($H487,#REF!,12,0)),,VLOOKUP($H487,#REF!,12,0))</f>
        <v>0</v>
      </c>
      <c r="S487" s="90">
        <f>IF(ISERROR(VLOOKUP($H487,#REF!,14,0)),,VLOOKUP($H487,#REF!,14,0))</f>
        <v>0</v>
      </c>
      <c r="T487" s="90">
        <f>IF(ISERROR(VLOOKUP($H487,#REF!,16,0)),,VLOOKUP($H487,#REF!,16,0))</f>
        <v>0</v>
      </c>
      <c r="U487" s="90">
        <f>IF(ISERROR(VLOOKUP($H487,#REF!,18,0)),,VLOOKUP($H487,#REF!,18,0))</f>
        <v>0</v>
      </c>
      <c r="V487" s="90">
        <f>IF(ISERROR(VLOOKUP($H487,#REF!,20,0)),,VLOOKUP($H487,#REF!,20,0))</f>
        <v>0</v>
      </c>
      <c r="W487" s="197">
        <f t="shared" si="224"/>
        <v>0</v>
      </c>
      <c r="X487">
        <f t="shared" si="225"/>
        <v>0</v>
      </c>
    </row>
    <row r="488" spans="1:24" x14ac:dyDescent="0.3">
      <c r="A488">
        <v>7</v>
      </c>
      <c r="B488" t="str">
        <f t="shared" si="226"/>
        <v>RT</v>
      </c>
      <c r="C488" t="str">
        <f t="shared" si="222"/>
        <v>RT7</v>
      </c>
      <c r="E488" s="72" t="str">
        <f>IF(IF(ISERROR(VLOOKUP(C488,#REF!,25,0)),"A",VLOOKUP(C488,#REF!,25,0))=0,"A",IF(ISERROR(VLOOKUP(C488,#REF!,25,0)),"A",VLOOKUP(C488,#REF!,25,0)))</f>
        <v>A</v>
      </c>
      <c r="F488" s="44" t="e">
        <f>LARGE(E482:E496,A488)</f>
        <v>#NUM!</v>
      </c>
      <c r="G488" s="44">
        <f>IF(ISERROR(VLOOKUP($C488,#REF!,2,0)),0,VLOOKUP($C488,#REF!,2,0))</f>
        <v>0</v>
      </c>
      <c r="H488" s="44">
        <f>IF(ISERROR(VLOOKUP(F488,E482:G496,3,0)),0,VLOOKUP(F488,E482:G496,3,0))</f>
        <v>0</v>
      </c>
      <c r="K488" s="44">
        <v>7</v>
      </c>
      <c r="L488" s="89">
        <f>IF(ISERROR(VLOOKUP(H488,#REF!,5,0)&amp;" "&amp;VLOOKUP(H488,#REF!,6,0)),,VLOOKUP(H488,#REF!,5,0)&amp;" "&amp;VLOOKUP(H488,#REF!,6,0))</f>
        <v>0</v>
      </c>
      <c r="M488" s="90">
        <f>IF(ISERROR(VLOOKUP(H488,#REF!,2,0)),,VLOOKUP(H488,#REF!,2,0))</f>
        <v>0</v>
      </c>
      <c r="N488" s="90">
        <f>IF(ISERROR(VLOOKUP(H488,#REF!,1,0)),,VLOOKUP(H488,#REF!,1,0))</f>
        <v>0</v>
      </c>
      <c r="O488" s="90" t="str">
        <f t="shared" si="223"/>
        <v>RT</v>
      </c>
      <c r="P488" s="89" t="s">
        <v>152</v>
      </c>
      <c r="Q488" s="90">
        <f>IF(ISERROR(VLOOKUP(H488,#REF!,10,0)),,VLOOKUP(H488,#REF!,10,0))</f>
        <v>0</v>
      </c>
      <c r="R488" s="90">
        <f>IF(ISERROR(VLOOKUP($H488,#REF!,12,0)),,VLOOKUP($H488,#REF!,12,0))</f>
        <v>0</v>
      </c>
      <c r="S488" s="90">
        <f>IF(ISERROR(VLOOKUP($H488,#REF!,14,0)),,VLOOKUP($H488,#REF!,14,0))</f>
        <v>0</v>
      </c>
      <c r="T488" s="90">
        <f>IF(ISERROR(VLOOKUP($H488,#REF!,16,0)),,VLOOKUP($H488,#REF!,16,0))</f>
        <v>0</v>
      </c>
      <c r="U488" s="90">
        <f>IF(ISERROR(VLOOKUP($H488,#REF!,18,0)),,VLOOKUP($H488,#REF!,18,0))</f>
        <v>0</v>
      </c>
      <c r="V488" s="90">
        <f>IF(ISERROR(VLOOKUP($H488,#REF!,20,0)),,VLOOKUP($H488,#REF!,20,0))</f>
        <v>0</v>
      </c>
      <c r="W488" s="197">
        <f t="shared" si="224"/>
        <v>0</v>
      </c>
      <c r="X488">
        <f t="shared" si="225"/>
        <v>0</v>
      </c>
    </row>
    <row r="489" spans="1:24" x14ac:dyDescent="0.3">
      <c r="A489">
        <v>8</v>
      </c>
      <c r="B489" t="str">
        <f t="shared" si="226"/>
        <v>RT</v>
      </c>
      <c r="C489" t="str">
        <f t="shared" si="222"/>
        <v>RT8</v>
      </c>
      <c r="E489" s="72" t="str">
        <f>IF(IF(ISERROR(VLOOKUP(C489,#REF!,25,0)),"A",VLOOKUP(C489,#REF!,25,0))=0,"A",IF(ISERROR(VLOOKUP(C489,#REF!,25,0)),"A",VLOOKUP(C489,#REF!,25,0)))</f>
        <v>A</v>
      </c>
      <c r="F489" s="44" t="e">
        <f>LARGE(E482:E496,A489)</f>
        <v>#NUM!</v>
      </c>
      <c r="G489" s="44">
        <f>IF(ISERROR(VLOOKUP($C489,#REF!,2,0)),0,VLOOKUP($C489,#REF!,2,0))</f>
        <v>0</v>
      </c>
      <c r="H489" s="44">
        <f>IF(ISERROR(VLOOKUP(F489,E482:G496,3,0)),0,VLOOKUP(F489,E482:G496,3,0))</f>
        <v>0</v>
      </c>
      <c r="K489" s="44">
        <v>8</v>
      </c>
      <c r="L489" s="89">
        <f>IF(ISERROR(VLOOKUP(H489,#REF!,5,0)&amp;" "&amp;VLOOKUP(H489,#REF!,6,0)),,VLOOKUP(H489,#REF!,5,0)&amp;" "&amp;VLOOKUP(H489,#REF!,6,0))</f>
        <v>0</v>
      </c>
      <c r="M489" s="90">
        <f>IF(ISERROR(VLOOKUP(H489,#REF!,2,0)),,VLOOKUP(H489,#REF!,2,0))</f>
        <v>0</v>
      </c>
      <c r="N489" s="90">
        <f>IF(ISERROR(VLOOKUP(H489,#REF!,1,0)),,VLOOKUP(H489,#REF!,1,0))</f>
        <v>0</v>
      </c>
      <c r="O489" s="90" t="str">
        <f t="shared" si="223"/>
        <v>RT</v>
      </c>
      <c r="P489" s="89" t="s">
        <v>152</v>
      </c>
      <c r="Q489" s="90">
        <f>IF(ISERROR(VLOOKUP(H489,#REF!,10,0)),,VLOOKUP(H489,#REF!,10,0))</f>
        <v>0</v>
      </c>
      <c r="R489" s="90">
        <f>IF(ISERROR(VLOOKUP($H489,#REF!,12,0)),,VLOOKUP($H489,#REF!,12,0))</f>
        <v>0</v>
      </c>
      <c r="S489" s="90">
        <f>IF(ISERROR(VLOOKUP($H489,#REF!,14,0)),,VLOOKUP($H489,#REF!,14,0))</f>
        <v>0</v>
      </c>
      <c r="T489" s="90">
        <f>IF(ISERROR(VLOOKUP($H489,#REF!,16,0)),,VLOOKUP($H489,#REF!,16,0))</f>
        <v>0</v>
      </c>
      <c r="U489" s="90">
        <f>IF(ISERROR(VLOOKUP($H489,#REF!,18,0)),,VLOOKUP($H489,#REF!,18,0))</f>
        <v>0</v>
      </c>
      <c r="V489" s="90">
        <f>IF(ISERROR(VLOOKUP($H489,#REF!,20,0)),,VLOOKUP($H489,#REF!,20,0))</f>
        <v>0</v>
      </c>
      <c r="W489" s="197">
        <f t="shared" si="224"/>
        <v>0</v>
      </c>
      <c r="X489">
        <f t="shared" si="225"/>
        <v>0</v>
      </c>
    </row>
    <row r="490" spans="1:24" x14ac:dyDescent="0.3">
      <c r="A490">
        <v>9</v>
      </c>
      <c r="B490" t="str">
        <f t="shared" si="226"/>
        <v>RT</v>
      </c>
      <c r="C490" t="str">
        <f t="shared" si="222"/>
        <v>RT9</v>
      </c>
      <c r="E490" s="72" t="str">
        <f>IF(IF(ISERROR(VLOOKUP(C490,#REF!,25,0)),"A",VLOOKUP(C490,#REF!,25,0))=0,"A",IF(ISERROR(VLOOKUP(C490,#REF!,25,0)),"A",VLOOKUP(C490,#REF!,25,0)))</f>
        <v>A</v>
      </c>
      <c r="F490" s="44" t="e">
        <f>LARGE(E482:E496,A490)</f>
        <v>#NUM!</v>
      </c>
      <c r="G490" s="44">
        <f>IF(ISERROR(VLOOKUP($C490,#REF!,2,0)),0,VLOOKUP($C490,#REF!,2,0))</f>
        <v>0</v>
      </c>
      <c r="H490" s="44">
        <f>IF(ISERROR(VLOOKUP(F490,E482:G496,3,0)),0,VLOOKUP(F490,E482:G496,3,0))</f>
        <v>0</v>
      </c>
      <c r="K490" s="44">
        <v>9</v>
      </c>
      <c r="L490" s="89">
        <f>IF(ISERROR(VLOOKUP(H490,#REF!,5,0)&amp;" "&amp;VLOOKUP(H490,#REF!,6,0)),,VLOOKUP(H490,#REF!,5,0)&amp;" "&amp;VLOOKUP(H490,#REF!,6,0))</f>
        <v>0</v>
      </c>
      <c r="M490" s="90">
        <f>IF(ISERROR(VLOOKUP(H490,#REF!,2,0)),,VLOOKUP(H490,#REF!,2,0))</f>
        <v>0</v>
      </c>
      <c r="N490" s="90">
        <f>IF(ISERROR(VLOOKUP(H490,#REF!,1,0)),,VLOOKUP(H490,#REF!,1,0))</f>
        <v>0</v>
      </c>
      <c r="O490" s="90" t="str">
        <f t="shared" si="223"/>
        <v>RT</v>
      </c>
      <c r="P490" s="89" t="s">
        <v>152</v>
      </c>
      <c r="Q490" s="90">
        <f>IF(ISERROR(VLOOKUP(H490,#REF!,10,0)),,VLOOKUP(H490,#REF!,10,0))</f>
        <v>0</v>
      </c>
      <c r="R490" s="90">
        <f>IF(ISERROR(VLOOKUP($H490,#REF!,12,0)),,VLOOKUP($H490,#REF!,12,0))</f>
        <v>0</v>
      </c>
      <c r="S490" s="90">
        <f>IF(ISERROR(VLOOKUP($H490,#REF!,14,0)),,VLOOKUP($H490,#REF!,14,0))</f>
        <v>0</v>
      </c>
      <c r="T490" s="90">
        <f>IF(ISERROR(VLOOKUP($H490,#REF!,16,0)),,VLOOKUP($H490,#REF!,16,0))</f>
        <v>0</v>
      </c>
      <c r="U490" s="90">
        <f>IF(ISERROR(VLOOKUP($H490,#REF!,18,0)),,VLOOKUP($H490,#REF!,18,0))</f>
        <v>0</v>
      </c>
      <c r="V490" s="90">
        <f>IF(ISERROR(VLOOKUP($H490,#REF!,20,0)),,VLOOKUP($H490,#REF!,20,0))</f>
        <v>0</v>
      </c>
      <c r="W490" s="197">
        <f t="shared" si="224"/>
        <v>0</v>
      </c>
      <c r="X490">
        <f t="shared" si="225"/>
        <v>0</v>
      </c>
    </row>
    <row r="491" spans="1:24" x14ac:dyDescent="0.3">
      <c r="A491">
        <v>10</v>
      </c>
      <c r="B491" t="str">
        <f t="shared" si="226"/>
        <v>RT</v>
      </c>
      <c r="C491" t="str">
        <f t="shared" si="222"/>
        <v>RT10</v>
      </c>
      <c r="E491" s="72" t="str">
        <f>IF(IF(ISERROR(VLOOKUP(C491,#REF!,25,0)),"A",VLOOKUP(C491,#REF!,25,0))=0,"A",IF(ISERROR(VLOOKUP(C491,#REF!,25,0)),"A",VLOOKUP(C491,#REF!,25,0)))</f>
        <v>A</v>
      </c>
      <c r="F491" s="44" t="e">
        <f>LARGE(E482:E496,A491)</f>
        <v>#NUM!</v>
      </c>
      <c r="G491" s="44">
        <f>IF(ISERROR(VLOOKUP($C491,#REF!,2,0)),0,VLOOKUP($C491,#REF!,2,0))</f>
        <v>0</v>
      </c>
      <c r="H491" s="44">
        <f>IF(ISERROR(VLOOKUP(F491,E482:G496,3,0)),0,VLOOKUP(F491,E482:G496,3,0))</f>
        <v>0</v>
      </c>
      <c r="K491" s="44">
        <v>10</v>
      </c>
      <c r="L491" s="89">
        <f>IF(ISERROR(VLOOKUP(H491,#REF!,5,0)&amp;" "&amp;VLOOKUP(H491,#REF!,6,0)),,VLOOKUP(H491,#REF!,5,0)&amp;" "&amp;VLOOKUP(H491,#REF!,6,0))</f>
        <v>0</v>
      </c>
      <c r="M491" s="90">
        <f>IF(ISERROR(VLOOKUP(H491,#REF!,2,0)),,VLOOKUP(H491,#REF!,2,0))</f>
        <v>0</v>
      </c>
      <c r="N491" s="90">
        <f>IF(ISERROR(VLOOKUP(H491,#REF!,1,0)),,VLOOKUP(H491,#REF!,1,0))</f>
        <v>0</v>
      </c>
      <c r="O491" s="90" t="str">
        <f t="shared" si="223"/>
        <v>RT</v>
      </c>
      <c r="P491" s="89" t="s">
        <v>152</v>
      </c>
      <c r="Q491" s="90">
        <f>IF(ISERROR(VLOOKUP(H491,#REF!,10,0)),,VLOOKUP(H491,#REF!,10,0))</f>
        <v>0</v>
      </c>
      <c r="R491" s="90">
        <f>IF(ISERROR(VLOOKUP($H491,#REF!,12,0)),,VLOOKUP($H491,#REF!,12,0))</f>
        <v>0</v>
      </c>
      <c r="S491" s="90">
        <f>IF(ISERROR(VLOOKUP($H491,#REF!,14,0)),,VLOOKUP($H491,#REF!,14,0))</f>
        <v>0</v>
      </c>
      <c r="T491" s="90">
        <f>IF(ISERROR(VLOOKUP($H491,#REF!,16,0)),,VLOOKUP($H491,#REF!,16,0))</f>
        <v>0</v>
      </c>
      <c r="U491" s="90">
        <f>IF(ISERROR(VLOOKUP($H491,#REF!,18,0)),,VLOOKUP($H491,#REF!,18,0))</f>
        <v>0</v>
      </c>
      <c r="V491" s="90">
        <f>IF(ISERROR(VLOOKUP($H491,#REF!,20,0)),,VLOOKUP($H491,#REF!,20,0))</f>
        <v>0</v>
      </c>
      <c r="W491" s="197">
        <f t="shared" si="224"/>
        <v>0</v>
      </c>
      <c r="X491">
        <f t="shared" si="225"/>
        <v>0</v>
      </c>
    </row>
    <row r="492" spans="1:24" x14ac:dyDescent="0.3">
      <c r="A492">
        <v>11</v>
      </c>
      <c r="B492" t="str">
        <f t="shared" si="226"/>
        <v>RT</v>
      </c>
      <c r="C492" t="str">
        <f t="shared" si="222"/>
        <v>RT11</v>
      </c>
      <c r="E492" s="72" t="str">
        <f>IF(IF(ISERROR(VLOOKUP(C492,#REF!,25,0)),"A",VLOOKUP(C492,#REF!,25,0))=0,"A",IF(ISERROR(VLOOKUP(C492,#REF!,25,0)),"A",VLOOKUP(C492,#REF!,25,0)))</f>
        <v>A</v>
      </c>
      <c r="F492" s="44" t="e">
        <f>LARGE(E482:E496,A492)</f>
        <v>#NUM!</v>
      </c>
      <c r="G492" s="44">
        <f>IF(ISERROR(VLOOKUP($C492,#REF!,2,0)),0,VLOOKUP($C492,#REF!,2,0))</f>
        <v>0</v>
      </c>
      <c r="H492" s="44">
        <f>IF(ISERROR(VLOOKUP(F492,E482:G496,3,0)),0,VLOOKUP(F492,E482:G496,3,0))</f>
        <v>0</v>
      </c>
      <c r="K492" s="44">
        <v>11</v>
      </c>
      <c r="L492" s="89">
        <f>IF(ISERROR(VLOOKUP(H492,#REF!,5,0)&amp;" "&amp;VLOOKUP(H492,#REF!,6,0)),,VLOOKUP(H492,#REF!,5,0)&amp;" "&amp;VLOOKUP(H492,#REF!,6,0))</f>
        <v>0</v>
      </c>
      <c r="M492" s="90">
        <f>IF(ISERROR(VLOOKUP(H492,#REF!,2,0)),,VLOOKUP(H492,#REF!,2,0))</f>
        <v>0</v>
      </c>
      <c r="N492" s="90">
        <f>IF(ISERROR(VLOOKUP(H492,#REF!,1,0)),,VLOOKUP(H492,#REF!,1,0))</f>
        <v>0</v>
      </c>
      <c r="O492" s="90" t="str">
        <f t="shared" si="223"/>
        <v>RT</v>
      </c>
      <c r="P492" s="89" t="s">
        <v>152</v>
      </c>
      <c r="Q492" s="90">
        <f>IF(ISERROR(VLOOKUP(H492,#REF!,10,0)),,VLOOKUP(H492,#REF!,10,0))</f>
        <v>0</v>
      </c>
      <c r="R492" s="90">
        <f>IF(ISERROR(VLOOKUP($H492,#REF!,12,0)),,VLOOKUP($H492,#REF!,12,0))</f>
        <v>0</v>
      </c>
      <c r="S492" s="90">
        <f>IF(ISERROR(VLOOKUP($H492,#REF!,14,0)),,VLOOKUP($H492,#REF!,14,0))</f>
        <v>0</v>
      </c>
      <c r="T492" s="90">
        <f>IF(ISERROR(VLOOKUP($H492,#REF!,16,0)),,VLOOKUP($H492,#REF!,16,0))</f>
        <v>0</v>
      </c>
      <c r="U492" s="90">
        <f>IF(ISERROR(VLOOKUP($H492,#REF!,18,0)),,VLOOKUP($H492,#REF!,18,0))</f>
        <v>0</v>
      </c>
      <c r="V492" s="90">
        <f>IF(ISERROR(VLOOKUP($H492,#REF!,20,0)),,VLOOKUP($H492,#REF!,20,0))</f>
        <v>0</v>
      </c>
      <c r="W492" s="197">
        <f t="shared" si="224"/>
        <v>0</v>
      </c>
      <c r="X492">
        <f t="shared" si="225"/>
        <v>0</v>
      </c>
    </row>
    <row r="493" spans="1:24" x14ac:dyDescent="0.3">
      <c r="A493">
        <v>12</v>
      </c>
      <c r="B493" t="str">
        <f t="shared" si="226"/>
        <v>RT</v>
      </c>
      <c r="C493" t="str">
        <f t="shared" si="222"/>
        <v>RT12</v>
      </c>
      <c r="E493" s="72" t="str">
        <f>IF(IF(ISERROR(VLOOKUP(C493,#REF!,25,0)),"A",VLOOKUP(C493,#REF!,25,0))=0,"A",IF(ISERROR(VLOOKUP(C493,#REF!,25,0)),"A",VLOOKUP(C493,#REF!,25,0)))</f>
        <v>A</v>
      </c>
      <c r="F493" s="44" t="e">
        <f>LARGE(E482:E496,A493)</f>
        <v>#NUM!</v>
      </c>
      <c r="G493" s="44">
        <f>IF(ISERROR(VLOOKUP($C493,#REF!,2,0)),0,VLOOKUP($C493,#REF!,2,0))</f>
        <v>0</v>
      </c>
      <c r="H493" s="44">
        <f>IF(ISERROR(VLOOKUP(F493,E482:G496,3,0)),0,VLOOKUP(F493,E482:G496,3,0))</f>
        <v>0</v>
      </c>
      <c r="K493" s="44">
        <v>12</v>
      </c>
      <c r="L493" s="89">
        <f>IF(ISERROR(VLOOKUP(H493,#REF!,5,0)&amp;" "&amp;VLOOKUP(H493,#REF!,6,0)),,VLOOKUP(H493,#REF!,5,0)&amp;" "&amp;VLOOKUP(H493,#REF!,6,0))</f>
        <v>0</v>
      </c>
      <c r="M493" s="90">
        <f>IF(ISERROR(VLOOKUP(H493,#REF!,2,0)),,VLOOKUP(H493,#REF!,2,0))</f>
        <v>0</v>
      </c>
      <c r="N493" s="90">
        <f>IF(ISERROR(VLOOKUP(H493,#REF!,1,0)),,VLOOKUP(H493,#REF!,1,0))</f>
        <v>0</v>
      </c>
      <c r="O493" s="90" t="str">
        <f t="shared" si="223"/>
        <v>RT</v>
      </c>
      <c r="P493" s="89" t="s">
        <v>152</v>
      </c>
      <c r="Q493" s="90">
        <f>IF(ISERROR(VLOOKUP(H493,#REF!,10,0)),,VLOOKUP(H493,#REF!,10,0))</f>
        <v>0</v>
      </c>
      <c r="R493" s="90">
        <f>IF(ISERROR(VLOOKUP($H493,#REF!,12,0)),,VLOOKUP($H493,#REF!,12,0))</f>
        <v>0</v>
      </c>
      <c r="S493" s="90">
        <f>IF(ISERROR(VLOOKUP($H493,#REF!,14,0)),,VLOOKUP($H493,#REF!,14,0))</f>
        <v>0</v>
      </c>
      <c r="T493" s="90">
        <f>IF(ISERROR(VLOOKUP($H493,#REF!,16,0)),,VLOOKUP($H493,#REF!,16,0))</f>
        <v>0</v>
      </c>
      <c r="U493" s="90">
        <f>IF(ISERROR(VLOOKUP($H493,#REF!,18,0)),,VLOOKUP($H493,#REF!,18,0))</f>
        <v>0</v>
      </c>
      <c r="V493" s="90">
        <f>IF(ISERROR(VLOOKUP($H493,#REF!,20,0)),,VLOOKUP($H493,#REF!,20,0))</f>
        <v>0</v>
      </c>
      <c r="W493" s="197">
        <f t="shared" si="224"/>
        <v>0</v>
      </c>
      <c r="X493">
        <f t="shared" si="225"/>
        <v>0</v>
      </c>
    </row>
    <row r="494" spans="1:24" x14ac:dyDescent="0.3">
      <c r="A494">
        <v>13</v>
      </c>
      <c r="B494" t="str">
        <f t="shared" si="226"/>
        <v>RT</v>
      </c>
      <c r="C494" t="str">
        <f t="shared" si="222"/>
        <v>RT13</v>
      </c>
      <c r="E494" s="72" t="str">
        <f>IF(IF(ISERROR(VLOOKUP(C494,#REF!,25,0)),"A",VLOOKUP(C494,#REF!,25,0))=0,"A",IF(ISERROR(VLOOKUP(C494,#REF!,25,0)),"A",VLOOKUP(C494,#REF!,25,0)))</f>
        <v>A</v>
      </c>
      <c r="F494" s="44" t="e">
        <f>LARGE(E482:E496,A494)</f>
        <v>#NUM!</v>
      </c>
      <c r="G494" s="44">
        <f>IF(ISERROR(VLOOKUP($C494,#REF!,2,0)),0,VLOOKUP($C494,#REF!,2,0))</f>
        <v>0</v>
      </c>
      <c r="H494" s="44">
        <f>IF(ISERROR(VLOOKUP(F494,E482:G496,3,0)),0,VLOOKUP(F494,E482:G496,3,0))</f>
        <v>0</v>
      </c>
      <c r="K494" s="44">
        <v>13</v>
      </c>
      <c r="L494" s="89">
        <f>IF(ISERROR(VLOOKUP(H494,#REF!,5,0)&amp;" "&amp;VLOOKUP(H494,#REF!,6,0)),,VLOOKUP(H494,#REF!,5,0)&amp;" "&amp;VLOOKUP(H494,#REF!,6,0))</f>
        <v>0</v>
      </c>
      <c r="M494" s="90">
        <f>IF(ISERROR(VLOOKUP(H494,#REF!,2,0)),,VLOOKUP(H494,#REF!,2,0))</f>
        <v>0</v>
      </c>
      <c r="N494" s="90">
        <f>IF(ISERROR(VLOOKUP(H494,#REF!,1,0)),,VLOOKUP(H494,#REF!,1,0))</f>
        <v>0</v>
      </c>
      <c r="O494" s="90" t="str">
        <f t="shared" si="223"/>
        <v>RT</v>
      </c>
      <c r="P494" s="89" t="s">
        <v>152</v>
      </c>
      <c r="Q494" s="90">
        <f>IF(ISERROR(VLOOKUP(H494,#REF!,10,0)),,VLOOKUP(H494,#REF!,10,0))</f>
        <v>0</v>
      </c>
      <c r="R494" s="90">
        <f>IF(ISERROR(VLOOKUP($H494,#REF!,12,0)),,VLOOKUP($H494,#REF!,12,0))</f>
        <v>0</v>
      </c>
      <c r="S494" s="90">
        <f>IF(ISERROR(VLOOKUP($H494,#REF!,14,0)),,VLOOKUP($H494,#REF!,14,0))</f>
        <v>0</v>
      </c>
      <c r="T494" s="90">
        <f>IF(ISERROR(VLOOKUP($H494,#REF!,16,0)),,VLOOKUP($H494,#REF!,16,0))</f>
        <v>0</v>
      </c>
      <c r="U494" s="90">
        <f>IF(ISERROR(VLOOKUP($H494,#REF!,18,0)),,VLOOKUP($H494,#REF!,18,0))</f>
        <v>0</v>
      </c>
      <c r="V494" s="90">
        <f>IF(ISERROR(VLOOKUP($H494,#REF!,20,0)),,VLOOKUP($H494,#REF!,20,0))</f>
        <v>0</v>
      </c>
      <c r="W494" s="197">
        <f t="shared" si="224"/>
        <v>0</v>
      </c>
      <c r="X494">
        <f t="shared" si="225"/>
        <v>0</v>
      </c>
    </row>
    <row r="495" spans="1:24" x14ac:dyDescent="0.3">
      <c r="A495">
        <v>14</v>
      </c>
      <c r="B495" t="str">
        <f t="shared" si="226"/>
        <v>RT</v>
      </c>
      <c r="C495" t="str">
        <f t="shared" si="222"/>
        <v>RT14</v>
      </c>
      <c r="E495" s="72" t="str">
        <f>IF(IF(ISERROR(VLOOKUP(C495,#REF!,25,0)),"A",VLOOKUP(C495,#REF!,25,0))=0,"A",IF(ISERROR(VLOOKUP(C495,#REF!,25,0)),"A",VLOOKUP(C495,#REF!,25,0)))</f>
        <v>A</v>
      </c>
      <c r="F495" s="44" t="e">
        <f>LARGE(E482:E496,A495)</f>
        <v>#NUM!</v>
      </c>
      <c r="G495" s="44">
        <f>IF(ISERROR(VLOOKUP($C495,#REF!,2,0)),0,VLOOKUP($C495,#REF!,2,0))</f>
        <v>0</v>
      </c>
      <c r="H495" s="44">
        <f>IF(ISERROR(VLOOKUP(F495,E482:G496,3,0)),0,VLOOKUP(F495,E482:G496,3,0))</f>
        <v>0</v>
      </c>
      <c r="K495" s="44">
        <v>14</v>
      </c>
      <c r="L495" s="89">
        <f>IF(ISERROR(VLOOKUP(H495,#REF!,5,0)&amp;" "&amp;VLOOKUP(H495,#REF!,6,0)),,VLOOKUP(H495,#REF!,5,0)&amp;" "&amp;VLOOKUP(H495,#REF!,6,0))</f>
        <v>0</v>
      </c>
      <c r="M495" s="90">
        <f>IF(ISERROR(VLOOKUP(H495,#REF!,2,0)),,VLOOKUP(H495,#REF!,2,0))</f>
        <v>0</v>
      </c>
      <c r="N495" s="90">
        <f>IF(ISERROR(VLOOKUP(H495,#REF!,1,0)),,VLOOKUP(H495,#REF!,1,0))</f>
        <v>0</v>
      </c>
      <c r="O495" s="90" t="str">
        <f t="shared" si="223"/>
        <v>RT</v>
      </c>
      <c r="P495" s="89" t="s">
        <v>152</v>
      </c>
      <c r="Q495" s="90">
        <f>IF(ISERROR(VLOOKUP(H495,#REF!,10,0)),,VLOOKUP(H495,#REF!,10,0))</f>
        <v>0</v>
      </c>
      <c r="R495" s="90">
        <f>IF(ISERROR(VLOOKUP($H495,#REF!,12,0)),,VLOOKUP($H495,#REF!,12,0))</f>
        <v>0</v>
      </c>
      <c r="S495" s="90">
        <f>IF(ISERROR(VLOOKUP($H495,#REF!,14,0)),,VLOOKUP($H495,#REF!,14,0))</f>
        <v>0</v>
      </c>
      <c r="T495" s="90">
        <f>IF(ISERROR(VLOOKUP($H495,#REF!,16,0)),,VLOOKUP($H495,#REF!,16,0))</f>
        <v>0</v>
      </c>
      <c r="U495" s="90">
        <f>IF(ISERROR(VLOOKUP($H495,#REF!,18,0)),,VLOOKUP($H495,#REF!,18,0))</f>
        <v>0</v>
      </c>
      <c r="V495" s="90">
        <f>IF(ISERROR(VLOOKUP($H495,#REF!,20,0)),,VLOOKUP($H495,#REF!,20,0))</f>
        <v>0</v>
      </c>
      <c r="W495" s="197">
        <f t="shared" si="224"/>
        <v>0</v>
      </c>
      <c r="X495">
        <f t="shared" si="225"/>
        <v>0</v>
      </c>
    </row>
    <row r="496" spans="1:24" ht="15" thickBot="1" x14ac:dyDescent="0.35">
      <c r="A496">
        <v>15</v>
      </c>
      <c r="B496" t="str">
        <f t="shared" si="226"/>
        <v>RT</v>
      </c>
      <c r="C496" t="str">
        <f t="shared" si="222"/>
        <v>RT15</v>
      </c>
      <c r="E496" s="72" t="str">
        <f>IF(IF(ISERROR(VLOOKUP(C496,#REF!,25,0)),"A",VLOOKUP(C496,#REF!,25,0))=0,"A",IF(ISERROR(VLOOKUP(C496,#REF!,25,0)),"A",VLOOKUP(C496,#REF!,25,0)))</f>
        <v>A</v>
      </c>
      <c r="F496" s="44" t="e">
        <f>LARGE(E496:E510,A496)</f>
        <v>#NUM!</v>
      </c>
      <c r="G496" s="44">
        <f>IF(ISERROR(VLOOKUP($C496,#REF!,2,0)),0,VLOOKUP($C496,#REF!,2,0))</f>
        <v>0</v>
      </c>
      <c r="H496" s="44">
        <f>IF(ISERROR(VLOOKUP(F496,E496:G510,3,0)),0,VLOOKUP(F496,E496:G510,3,0))</f>
        <v>0</v>
      </c>
      <c r="K496" s="44">
        <v>15</v>
      </c>
      <c r="L496" s="89">
        <f>IF(ISERROR(VLOOKUP(H496,#REF!,5,0)&amp;" "&amp;VLOOKUP(H496,#REF!,6,0)),,VLOOKUP(H496,#REF!,5,0)&amp;" "&amp;VLOOKUP(H496,#REF!,6,0))</f>
        <v>0</v>
      </c>
      <c r="M496" s="90">
        <f>IF(ISERROR(VLOOKUP(H496,#REF!,2,0)),,VLOOKUP(H496,#REF!,2,0))</f>
        <v>0</v>
      </c>
      <c r="N496" s="90">
        <f>IF(ISERROR(VLOOKUP(H496,#REF!,1,0)),,VLOOKUP(H496,#REF!,1,0))</f>
        <v>0</v>
      </c>
      <c r="O496" s="90" t="str">
        <f t="shared" si="223"/>
        <v>RT</v>
      </c>
      <c r="P496" s="89" t="s">
        <v>152</v>
      </c>
      <c r="Q496" s="90">
        <f>IF(ISERROR(VLOOKUP(H496,#REF!,10,0)),,VLOOKUP(H496,#REF!,10,0))</f>
        <v>0</v>
      </c>
      <c r="R496" s="90">
        <f>IF(ISERROR(VLOOKUP($H496,#REF!,12,0)),,VLOOKUP($H496,#REF!,12,0))</f>
        <v>0</v>
      </c>
      <c r="S496" s="90">
        <f>IF(ISERROR(VLOOKUP($H496,#REF!,14,0)),,VLOOKUP($H496,#REF!,14,0))</f>
        <v>0</v>
      </c>
      <c r="T496" s="90">
        <f>IF(ISERROR(VLOOKUP($H496,#REF!,16,0)),,VLOOKUP($H496,#REF!,16,0))</f>
        <v>0</v>
      </c>
      <c r="U496" s="90">
        <f>IF(ISERROR(VLOOKUP($H496,#REF!,18,0)),,VLOOKUP($H496,#REF!,18,0))</f>
        <v>0</v>
      </c>
      <c r="V496" s="90">
        <f>IF(ISERROR(VLOOKUP($H496,#REF!,20,0)),,VLOOKUP($H496,#REF!,20,0))</f>
        <v>0</v>
      </c>
      <c r="W496" s="197">
        <f t="shared" si="224"/>
        <v>0</v>
      </c>
      <c r="X496">
        <f t="shared" si="225"/>
        <v>0</v>
      </c>
    </row>
    <row r="497" spans="1:24" ht="29.4" thickBot="1" x14ac:dyDescent="0.35">
      <c r="E497" s="102" t="s">
        <v>126</v>
      </c>
      <c r="F497" s="137" t="s">
        <v>167</v>
      </c>
      <c r="G497" s="102" t="s">
        <v>33</v>
      </c>
      <c r="H497" s="137" t="s">
        <v>166</v>
      </c>
      <c r="K497" s="50" t="s">
        <v>137</v>
      </c>
      <c r="L497" s="51" t="s">
        <v>138</v>
      </c>
      <c r="M497" s="52" t="s">
        <v>139</v>
      </c>
      <c r="N497" s="52" t="s">
        <v>140</v>
      </c>
      <c r="O497" s="52" t="s">
        <v>35</v>
      </c>
      <c r="P497" s="53" t="s">
        <v>141</v>
      </c>
      <c r="Q497" s="55">
        <v>1</v>
      </c>
      <c r="R497" s="55">
        <v>2</v>
      </c>
      <c r="S497" s="55">
        <v>3</v>
      </c>
      <c r="T497" s="55">
        <v>4</v>
      </c>
      <c r="U497" s="55">
        <v>5</v>
      </c>
      <c r="V497" s="93">
        <v>6</v>
      </c>
      <c r="W497" s="197"/>
    </row>
    <row r="498" spans="1:24" x14ac:dyDescent="0.3">
      <c r="A498">
        <v>1</v>
      </c>
      <c r="B498" t="s">
        <v>88</v>
      </c>
      <c r="C498" t="str">
        <f t="shared" ref="C498:C512" si="227">B498&amp;A498</f>
        <v>600STD1</v>
      </c>
      <c r="E498" s="72" t="str">
        <f>IF(IF(ISERROR(VLOOKUP(C498,#REF!,25,0)),"A",VLOOKUP(C498,#REF!,25,0))=0,"A",IF(ISERROR(VLOOKUP(C498,#REF!,25,0)),"A",VLOOKUP(C498,#REF!,25,0)))</f>
        <v>A</v>
      </c>
      <c r="F498" s="44" t="e">
        <f>LARGE(E498:E512,A498)</f>
        <v>#NUM!</v>
      </c>
      <c r="G498" s="44">
        <f>IF(ISERROR(VLOOKUP($C498,#REF!,2,0)),0,VLOOKUP($C498,#REF!,2,0))</f>
        <v>0</v>
      </c>
      <c r="H498" s="44">
        <f>IF(ISERROR(VLOOKUP(F498,E498:G512,3,0)),0,VLOOKUP(F498,E498:G512,3,0))</f>
        <v>0</v>
      </c>
      <c r="K498" s="44">
        <v>1</v>
      </c>
      <c r="L498" s="89">
        <f>IF(ISERROR(VLOOKUP(H498,#REF!,5,0)&amp;" "&amp;VLOOKUP(H498,#REF!,6,0)),,VLOOKUP(H498,#REF!,5,0)&amp;" "&amp;VLOOKUP(H498,#REF!,6,0))</f>
        <v>0</v>
      </c>
      <c r="M498" s="90">
        <f>IF(ISERROR(VLOOKUP(H498,#REF!,2,0)),,VLOOKUP(H498,#REF!,2,0))</f>
        <v>0</v>
      </c>
      <c r="N498" s="90">
        <f>IF(ISERROR(VLOOKUP(H498,#REF!,1,0)),,VLOOKUP(H498,#REF!,1,0))</f>
        <v>0</v>
      </c>
      <c r="O498" s="90" t="str">
        <f t="shared" ref="O498:O512" si="228">B498</f>
        <v>600STD</v>
      </c>
      <c r="P498" s="89" t="s">
        <v>152</v>
      </c>
      <c r="Q498" s="90">
        <f>IF(ISERROR(VLOOKUP(H498,#REF!,10,0)),,VLOOKUP(H498,#REF!,10,0))</f>
        <v>0</v>
      </c>
      <c r="R498" s="90">
        <f>IF(ISERROR(VLOOKUP($H498,#REF!,12,0)),,VLOOKUP($H498,#REF!,12,0))</f>
        <v>0</v>
      </c>
      <c r="S498" s="90">
        <f>IF(ISERROR(VLOOKUP($H498,#REF!,14,0)),,VLOOKUP($H498,#REF!,14,0))</f>
        <v>0</v>
      </c>
      <c r="T498" s="90">
        <f>IF(ISERROR(VLOOKUP($H498,#REF!,16,0)),,VLOOKUP($H498,#REF!,16,0))</f>
        <v>0</v>
      </c>
      <c r="U498" s="90">
        <f>IF(ISERROR(VLOOKUP($H498,#REF!,18,0)),,VLOOKUP($H498,#REF!,18,0))</f>
        <v>0</v>
      </c>
      <c r="V498" s="90">
        <f>IF(ISERROR(VLOOKUP($H498,#REF!,20,0)),,VLOOKUP($H498,#REF!,20,0))</f>
        <v>0</v>
      </c>
      <c r="W498" s="197">
        <f t="shared" ref="W498:W512" si="229">SUBTOTAL(9,Q498:V498)</f>
        <v>0</v>
      </c>
      <c r="X498">
        <f>IF(E498="A",0,COUNTIF($E$498:$E$512,E498))</f>
        <v>0</v>
      </c>
    </row>
    <row r="499" spans="1:24" x14ac:dyDescent="0.3">
      <c r="A499">
        <v>2</v>
      </c>
      <c r="B499" t="str">
        <f>B498</f>
        <v>600STD</v>
      </c>
      <c r="C499" t="str">
        <f t="shared" si="227"/>
        <v>600STD2</v>
      </c>
      <c r="E499" s="72" t="str">
        <f>IF(IF(ISERROR(VLOOKUP(C499,#REF!,25,0)),"A",VLOOKUP(C499,#REF!,25,0))=0,"A",IF(ISERROR(VLOOKUP(C499,#REF!,25,0)),"A",VLOOKUP(C499,#REF!,25,0)))</f>
        <v>A</v>
      </c>
      <c r="F499" s="44" t="e">
        <f>LARGE(E498:E512,A499)</f>
        <v>#NUM!</v>
      </c>
      <c r="G499" s="44">
        <f>IF(ISERROR(VLOOKUP($C499,#REF!,2,0)),0,VLOOKUP($C499,#REF!,2,0))</f>
        <v>0</v>
      </c>
      <c r="H499" s="44">
        <f>IF(ISERROR(VLOOKUP(F499,E498:G512,3,0)),0,VLOOKUP(F499,E498:G512,3,0))</f>
        <v>0</v>
      </c>
      <c r="K499" s="44">
        <v>2</v>
      </c>
      <c r="L499" s="89">
        <f>IF(ISERROR(VLOOKUP(H499,#REF!,5,0)&amp;" "&amp;VLOOKUP(H499,#REF!,6,0)),,VLOOKUP(H499,#REF!,5,0)&amp;" "&amp;VLOOKUP(H499,#REF!,6,0))</f>
        <v>0</v>
      </c>
      <c r="M499" s="90">
        <f>IF(ISERROR(VLOOKUP(H499,#REF!,2,0)),,VLOOKUP(H499,#REF!,2,0))</f>
        <v>0</v>
      </c>
      <c r="N499" s="90">
        <f>IF(ISERROR(VLOOKUP(H499,#REF!,1,0)),,VLOOKUP(H499,#REF!,1,0))</f>
        <v>0</v>
      </c>
      <c r="O499" s="90" t="str">
        <f t="shared" si="228"/>
        <v>600STD</v>
      </c>
      <c r="P499" s="89" t="s">
        <v>152</v>
      </c>
      <c r="Q499" s="90">
        <f>IF(ISERROR(VLOOKUP(H499,#REF!,10,0)),,VLOOKUP(H499,#REF!,10,0))</f>
        <v>0</v>
      </c>
      <c r="R499" s="90">
        <f>IF(ISERROR(VLOOKUP($H499,#REF!,12,0)),,VLOOKUP($H499,#REF!,12,0))</f>
        <v>0</v>
      </c>
      <c r="S499" s="90">
        <f>IF(ISERROR(VLOOKUP($H499,#REF!,14,0)),,VLOOKUP($H499,#REF!,14,0))</f>
        <v>0</v>
      </c>
      <c r="T499" s="90">
        <f>IF(ISERROR(VLOOKUP($H499,#REF!,16,0)),,VLOOKUP($H499,#REF!,16,0))</f>
        <v>0</v>
      </c>
      <c r="U499" s="90">
        <f>IF(ISERROR(VLOOKUP($H499,#REF!,18,0)),,VLOOKUP($H499,#REF!,18,0))</f>
        <v>0</v>
      </c>
      <c r="V499" s="90">
        <f>IF(ISERROR(VLOOKUP($H499,#REF!,20,0)),,VLOOKUP($H499,#REF!,20,0))</f>
        <v>0</v>
      </c>
      <c r="W499" s="197">
        <f t="shared" si="229"/>
        <v>0</v>
      </c>
      <c r="X499">
        <f t="shared" ref="X499:X512" si="230">IF(E499="A",0,COUNTIF($E$498:$E$512,E499))</f>
        <v>0</v>
      </c>
    </row>
    <row r="500" spans="1:24" x14ac:dyDescent="0.3">
      <c r="A500">
        <v>3</v>
      </c>
      <c r="B500" t="str">
        <f t="shared" ref="B500:B512" si="231">B499</f>
        <v>600STD</v>
      </c>
      <c r="C500" t="str">
        <f t="shared" si="227"/>
        <v>600STD3</v>
      </c>
      <c r="E500" s="72" t="str">
        <f>IF(IF(ISERROR(VLOOKUP(C500,#REF!,25,0)),"A",VLOOKUP(C500,#REF!,25,0))=0,"A",IF(ISERROR(VLOOKUP(C500,#REF!,25,0)),"A",VLOOKUP(C500,#REF!,25,0)))</f>
        <v>A</v>
      </c>
      <c r="F500" s="44" t="e">
        <f>LARGE(E498:E512,A500)</f>
        <v>#NUM!</v>
      </c>
      <c r="G500" s="44">
        <f>IF(ISERROR(VLOOKUP($C500,#REF!,2,0)),0,VLOOKUP($C500,#REF!,2,0))</f>
        <v>0</v>
      </c>
      <c r="H500" s="44">
        <f>IF(ISERROR(VLOOKUP(F500,E498:G512,3,0)),0,VLOOKUP(F500,E498:G512,3,0))</f>
        <v>0</v>
      </c>
      <c r="K500" s="44">
        <v>3</v>
      </c>
      <c r="L500" s="89">
        <f>IF(ISERROR(VLOOKUP(H500,#REF!,5,0)&amp;" "&amp;VLOOKUP(H500,#REF!,6,0)),,VLOOKUP(H500,#REF!,5,0)&amp;" "&amp;VLOOKUP(H500,#REF!,6,0))</f>
        <v>0</v>
      </c>
      <c r="M500" s="90">
        <f>IF(ISERROR(VLOOKUP(H500,#REF!,2,0)),,VLOOKUP(H500,#REF!,2,0))</f>
        <v>0</v>
      </c>
      <c r="N500" s="90">
        <f>IF(ISERROR(VLOOKUP(H500,#REF!,1,0)),,VLOOKUP(H500,#REF!,1,0))</f>
        <v>0</v>
      </c>
      <c r="O500" s="90" t="str">
        <f t="shared" si="228"/>
        <v>600STD</v>
      </c>
      <c r="P500" s="89" t="s">
        <v>152</v>
      </c>
      <c r="Q500" s="90">
        <f>IF(ISERROR(VLOOKUP(H500,#REF!,10,0)),,VLOOKUP(H500,#REF!,10,0))</f>
        <v>0</v>
      </c>
      <c r="R500" s="90">
        <f>IF(ISERROR(VLOOKUP($H500,#REF!,12,0)),,VLOOKUP($H500,#REF!,12,0))</f>
        <v>0</v>
      </c>
      <c r="S500" s="90">
        <f>IF(ISERROR(VLOOKUP($H500,#REF!,14,0)),,VLOOKUP($H500,#REF!,14,0))</f>
        <v>0</v>
      </c>
      <c r="T500" s="90">
        <f>IF(ISERROR(VLOOKUP($H500,#REF!,16,0)),,VLOOKUP($H500,#REF!,16,0))</f>
        <v>0</v>
      </c>
      <c r="U500" s="90">
        <f>IF(ISERROR(VLOOKUP($H500,#REF!,18,0)),,VLOOKUP($H500,#REF!,18,0))</f>
        <v>0</v>
      </c>
      <c r="V500" s="90">
        <f>IF(ISERROR(VLOOKUP($H500,#REF!,20,0)),,VLOOKUP($H500,#REF!,20,0))</f>
        <v>0</v>
      </c>
      <c r="W500" s="197">
        <f t="shared" si="229"/>
        <v>0</v>
      </c>
      <c r="X500">
        <f t="shared" si="230"/>
        <v>0</v>
      </c>
    </row>
    <row r="501" spans="1:24" x14ac:dyDescent="0.3">
      <c r="A501">
        <v>4</v>
      </c>
      <c r="B501" t="str">
        <f t="shared" si="231"/>
        <v>600STD</v>
      </c>
      <c r="C501" t="str">
        <f t="shared" si="227"/>
        <v>600STD4</v>
      </c>
      <c r="E501" s="72" t="str">
        <f>IF(IF(ISERROR(VLOOKUP(C501,#REF!,25,0)),"A",VLOOKUP(C501,#REF!,25,0))=0,"A",IF(ISERROR(VLOOKUP(C501,#REF!,25,0)),"A",VLOOKUP(C501,#REF!,25,0)))</f>
        <v>A</v>
      </c>
      <c r="F501" s="44" t="e">
        <f>LARGE(E498:E512,A501)</f>
        <v>#NUM!</v>
      </c>
      <c r="G501" s="44">
        <f>IF(ISERROR(VLOOKUP($C501,#REF!,2,0)),0,VLOOKUP($C501,#REF!,2,0))</f>
        <v>0</v>
      </c>
      <c r="H501" s="44">
        <f>IF(ISERROR(VLOOKUP(F501,E498:G512,3,0)),0,VLOOKUP(F501,E498:G512,3,0))</f>
        <v>0</v>
      </c>
      <c r="K501" s="44">
        <v>4</v>
      </c>
      <c r="L501" s="89">
        <f>IF(ISERROR(VLOOKUP(H501,#REF!,5,0)&amp;" "&amp;VLOOKUP(H501,#REF!,6,0)),,VLOOKUP(H501,#REF!,5,0)&amp;" "&amp;VLOOKUP(H501,#REF!,6,0))</f>
        <v>0</v>
      </c>
      <c r="M501" s="90">
        <f>IF(ISERROR(VLOOKUP(H501,#REF!,2,0)),,VLOOKUP(H501,#REF!,2,0))</f>
        <v>0</v>
      </c>
      <c r="N501" s="90">
        <f>IF(ISERROR(VLOOKUP(H501,#REF!,1,0)),,VLOOKUP(H501,#REF!,1,0))</f>
        <v>0</v>
      </c>
      <c r="O501" s="90" t="str">
        <f t="shared" si="228"/>
        <v>600STD</v>
      </c>
      <c r="P501" s="89" t="s">
        <v>152</v>
      </c>
      <c r="Q501" s="90">
        <f>IF(ISERROR(VLOOKUP(H501,#REF!,10,0)),,VLOOKUP(H501,#REF!,10,0))</f>
        <v>0</v>
      </c>
      <c r="R501" s="90">
        <f>IF(ISERROR(VLOOKUP($H501,#REF!,12,0)),,VLOOKUP($H501,#REF!,12,0))</f>
        <v>0</v>
      </c>
      <c r="S501" s="90">
        <f>IF(ISERROR(VLOOKUP($H501,#REF!,14,0)),,VLOOKUP($H501,#REF!,14,0))</f>
        <v>0</v>
      </c>
      <c r="T501" s="90">
        <f>IF(ISERROR(VLOOKUP($H501,#REF!,16,0)),,VLOOKUP($H501,#REF!,16,0))</f>
        <v>0</v>
      </c>
      <c r="U501" s="90">
        <f>IF(ISERROR(VLOOKUP($H501,#REF!,18,0)),,VLOOKUP($H501,#REF!,18,0))</f>
        <v>0</v>
      </c>
      <c r="V501" s="90">
        <f>IF(ISERROR(VLOOKUP($H501,#REF!,20,0)),,VLOOKUP($H501,#REF!,20,0))</f>
        <v>0</v>
      </c>
      <c r="W501" s="197">
        <f t="shared" si="229"/>
        <v>0</v>
      </c>
      <c r="X501">
        <f t="shared" si="230"/>
        <v>0</v>
      </c>
    </row>
    <row r="502" spans="1:24" x14ac:dyDescent="0.3">
      <c r="A502">
        <v>5</v>
      </c>
      <c r="B502" t="str">
        <f t="shared" si="231"/>
        <v>600STD</v>
      </c>
      <c r="C502" t="str">
        <f t="shared" si="227"/>
        <v>600STD5</v>
      </c>
      <c r="E502" s="72" t="str">
        <f>IF(IF(ISERROR(VLOOKUP(C502,#REF!,25,0)),"A",VLOOKUP(C502,#REF!,25,0))=0,"A",IF(ISERROR(VLOOKUP(C502,#REF!,25,0)),"A",VLOOKUP(C502,#REF!,25,0)))</f>
        <v>A</v>
      </c>
      <c r="F502" s="44" t="e">
        <f>LARGE(E498:E512,A502)</f>
        <v>#NUM!</v>
      </c>
      <c r="G502" s="44">
        <f>IF(ISERROR(VLOOKUP($C502,#REF!,2,0)),0,VLOOKUP($C502,#REF!,2,0))</f>
        <v>0</v>
      </c>
      <c r="H502" s="44">
        <f>IF(ISERROR(VLOOKUP(F502,E498:G512,3,0)),0,VLOOKUP(F502,E498:G512,3,0))</f>
        <v>0</v>
      </c>
      <c r="K502" s="44">
        <v>5</v>
      </c>
      <c r="L502" s="89">
        <f>IF(ISERROR(VLOOKUP(H502,#REF!,5,0)&amp;" "&amp;VLOOKUP(H502,#REF!,6,0)),,VLOOKUP(H502,#REF!,5,0)&amp;" "&amp;VLOOKUP(H502,#REF!,6,0))</f>
        <v>0</v>
      </c>
      <c r="M502" s="90">
        <f>IF(ISERROR(VLOOKUP(H502,#REF!,2,0)),,VLOOKUP(H502,#REF!,2,0))</f>
        <v>0</v>
      </c>
      <c r="N502" s="90">
        <f>IF(ISERROR(VLOOKUP(H502,#REF!,1,0)),,VLOOKUP(H502,#REF!,1,0))</f>
        <v>0</v>
      </c>
      <c r="O502" s="90" t="str">
        <f t="shared" si="228"/>
        <v>600STD</v>
      </c>
      <c r="P502" s="89" t="s">
        <v>152</v>
      </c>
      <c r="Q502" s="90">
        <f>IF(ISERROR(VLOOKUP(H502,#REF!,10,0)),,VLOOKUP(H502,#REF!,10,0))</f>
        <v>0</v>
      </c>
      <c r="R502" s="90">
        <f>IF(ISERROR(VLOOKUP($H502,#REF!,12,0)),,VLOOKUP($H502,#REF!,12,0))</f>
        <v>0</v>
      </c>
      <c r="S502" s="90">
        <f>IF(ISERROR(VLOOKUP($H502,#REF!,14,0)),,VLOOKUP($H502,#REF!,14,0))</f>
        <v>0</v>
      </c>
      <c r="T502" s="90">
        <f>IF(ISERROR(VLOOKUP($H502,#REF!,16,0)),,VLOOKUP($H502,#REF!,16,0))</f>
        <v>0</v>
      </c>
      <c r="U502" s="90">
        <f>IF(ISERROR(VLOOKUP($H502,#REF!,18,0)),,VLOOKUP($H502,#REF!,18,0))</f>
        <v>0</v>
      </c>
      <c r="V502" s="90">
        <f>IF(ISERROR(VLOOKUP($H502,#REF!,20,0)),,VLOOKUP($H502,#REF!,20,0))</f>
        <v>0</v>
      </c>
      <c r="W502" s="197">
        <f t="shared" si="229"/>
        <v>0</v>
      </c>
      <c r="X502">
        <f t="shared" si="230"/>
        <v>0</v>
      </c>
    </row>
    <row r="503" spans="1:24" x14ac:dyDescent="0.3">
      <c r="A503">
        <v>6</v>
      </c>
      <c r="B503" t="str">
        <f t="shared" si="231"/>
        <v>600STD</v>
      </c>
      <c r="C503" t="str">
        <f t="shared" si="227"/>
        <v>600STD6</v>
      </c>
      <c r="E503" s="72" t="str">
        <f>IF(IF(ISERROR(VLOOKUP(C503,#REF!,25,0)),"A",VLOOKUP(C503,#REF!,25,0))=0,"A",IF(ISERROR(VLOOKUP(C503,#REF!,25,0)),"A",VLOOKUP(C503,#REF!,25,0)))</f>
        <v>A</v>
      </c>
      <c r="F503" s="44" t="e">
        <f>LARGE(E498:E512,A503)</f>
        <v>#NUM!</v>
      </c>
      <c r="G503" s="44">
        <f>IF(ISERROR(VLOOKUP($C503,#REF!,2,0)),0,VLOOKUP($C503,#REF!,2,0))</f>
        <v>0</v>
      </c>
      <c r="H503" s="44">
        <f>IF(ISERROR(VLOOKUP(F503,E498:G512,3,0)),0,VLOOKUP(F503,E498:G512,3,0))</f>
        <v>0</v>
      </c>
      <c r="K503" s="44">
        <v>6</v>
      </c>
      <c r="L503" s="89">
        <f>IF(ISERROR(VLOOKUP(H503,#REF!,5,0)&amp;" "&amp;VLOOKUP(H503,#REF!,6,0)),,VLOOKUP(H503,#REF!,5,0)&amp;" "&amp;VLOOKUP(H503,#REF!,6,0))</f>
        <v>0</v>
      </c>
      <c r="M503" s="90">
        <f>IF(ISERROR(VLOOKUP(H503,#REF!,2,0)),,VLOOKUP(H503,#REF!,2,0))</f>
        <v>0</v>
      </c>
      <c r="N503" s="90">
        <f>IF(ISERROR(VLOOKUP(H503,#REF!,1,0)),,VLOOKUP(H503,#REF!,1,0))</f>
        <v>0</v>
      </c>
      <c r="O503" s="90" t="str">
        <f t="shared" si="228"/>
        <v>600STD</v>
      </c>
      <c r="P503" s="89" t="s">
        <v>152</v>
      </c>
      <c r="Q503" s="90">
        <f>IF(ISERROR(VLOOKUP(H503,#REF!,10,0)),,VLOOKUP(H503,#REF!,10,0))</f>
        <v>0</v>
      </c>
      <c r="R503" s="90">
        <f>IF(ISERROR(VLOOKUP($H503,#REF!,12,0)),,VLOOKUP($H503,#REF!,12,0))</f>
        <v>0</v>
      </c>
      <c r="S503" s="90">
        <f>IF(ISERROR(VLOOKUP($H503,#REF!,14,0)),,VLOOKUP($H503,#REF!,14,0))</f>
        <v>0</v>
      </c>
      <c r="T503" s="90">
        <f>IF(ISERROR(VLOOKUP($H503,#REF!,16,0)),,VLOOKUP($H503,#REF!,16,0))</f>
        <v>0</v>
      </c>
      <c r="U503" s="90">
        <f>IF(ISERROR(VLOOKUP($H503,#REF!,18,0)),,VLOOKUP($H503,#REF!,18,0))</f>
        <v>0</v>
      </c>
      <c r="V503" s="90">
        <f>IF(ISERROR(VLOOKUP($H503,#REF!,20,0)),,VLOOKUP($H503,#REF!,20,0))</f>
        <v>0</v>
      </c>
      <c r="W503" s="197">
        <f t="shared" si="229"/>
        <v>0</v>
      </c>
      <c r="X503">
        <f t="shared" si="230"/>
        <v>0</v>
      </c>
    </row>
    <row r="504" spans="1:24" x14ac:dyDescent="0.3">
      <c r="A504">
        <v>7</v>
      </c>
      <c r="B504" t="str">
        <f t="shared" si="231"/>
        <v>600STD</v>
      </c>
      <c r="C504" t="str">
        <f t="shared" si="227"/>
        <v>600STD7</v>
      </c>
      <c r="E504" s="72" t="str">
        <f>IF(IF(ISERROR(VLOOKUP(C504,#REF!,25,0)),"A",VLOOKUP(C504,#REF!,25,0))=0,"A",IF(ISERROR(VLOOKUP(C504,#REF!,25,0)),"A",VLOOKUP(C504,#REF!,25,0)))</f>
        <v>A</v>
      </c>
      <c r="F504" s="44" t="e">
        <f>LARGE(E498:E512,A504)</f>
        <v>#NUM!</v>
      </c>
      <c r="G504" s="44">
        <f>IF(ISERROR(VLOOKUP($C504,#REF!,2,0)),0,VLOOKUP($C504,#REF!,2,0))</f>
        <v>0</v>
      </c>
      <c r="H504" s="44">
        <f>IF(ISERROR(VLOOKUP(F504,E498:G512,3,0)),0,VLOOKUP(F504,E498:G512,3,0))</f>
        <v>0</v>
      </c>
      <c r="K504" s="44">
        <v>7</v>
      </c>
      <c r="L504" s="89">
        <f>IF(ISERROR(VLOOKUP(H504,#REF!,5,0)&amp;" "&amp;VLOOKUP(H504,#REF!,6,0)),,VLOOKUP(H504,#REF!,5,0)&amp;" "&amp;VLOOKUP(H504,#REF!,6,0))</f>
        <v>0</v>
      </c>
      <c r="M504" s="90">
        <f>IF(ISERROR(VLOOKUP(H504,#REF!,2,0)),,VLOOKUP(H504,#REF!,2,0))</f>
        <v>0</v>
      </c>
      <c r="N504" s="90">
        <f>IF(ISERROR(VLOOKUP(H504,#REF!,1,0)),,VLOOKUP(H504,#REF!,1,0))</f>
        <v>0</v>
      </c>
      <c r="O504" s="90" t="str">
        <f t="shared" si="228"/>
        <v>600STD</v>
      </c>
      <c r="P504" s="89" t="s">
        <v>152</v>
      </c>
      <c r="Q504" s="90">
        <f>IF(ISERROR(VLOOKUP(H504,#REF!,10,0)),,VLOOKUP(H504,#REF!,10,0))</f>
        <v>0</v>
      </c>
      <c r="R504" s="90">
        <f>IF(ISERROR(VLOOKUP($H504,#REF!,12,0)),,VLOOKUP($H504,#REF!,12,0))</f>
        <v>0</v>
      </c>
      <c r="S504" s="90">
        <f>IF(ISERROR(VLOOKUP($H504,#REF!,14,0)),,VLOOKUP($H504,#REF!,14,0))</f>
        <v>0</v>
      </c>
      <c r="T504" s="90">
        <f>IF(ISERROR(VLOOKUP($H504,#REF!,16,0)),,VLOOKUP($H504,#REF!,16,0))</f>
        <v>0</v>
      </c>
      <c r="U504" s="90">
        <f>IF(ISERROR(VLOOKUP($H504,#REF!,18,0)),,VLOOKUP($H504,#REF!,18,0))</f>
        <v>0</v>
      </c>
      <c r="V504" s="90">
        <f>IF(ISERROR(VLOOKUP($H504,#REF!,20,0)),,VLOOKUP($H504,#REF!,20,0))</f>
        <v>0</v>
      </c>
      <c r="W504" s="197">
        <f t="shared" si="229"/>
        <v>0</v>
      </c>
      <c r="X504">
        <f t="shared" si="230"/>
        <v>0</v>
      </c>
    </row>
    <row r="505" spans="1:24" x14ac:dyDescent="0.3">
      <c r="A505">
        <v>8</v>
      </c>
      <c r="B505" t="str">
        <f t="shared" si="231"/>
        <v>600STD</v>
      </c>
      <c r="C505" t="str">
        <f t="shared" si="227"/>
        <v>600STD8</v>
      </c>
      <c r="E505" s="72" t="str">
        <f>IF(IF(ISERROR(VLOOKUP(C505,#REF!,25,0)),"A",VLOOKUP(C505,#REF!,25,0))=0,"A",IF(ISERROR(VLOOKUP(C505,#REF!,25,0)),"A",VLOOKUP(C505,#REF!,25,0)))</f>
        <v>A</v>
      </c>
      <c r="F505" s="44" t="e">
        <f>LARGE(E498:E512,A505)</f>
        <v>#NUM!</v>
      </c>
      <c r="G505" s="44">
        <f>IF(ISERROR(VLOOKUP($C505,#REF!,2,0)),0,VLOOKUP($C505,#REF!,2,0))</f>
        <v>0</v>
      </c>
      <c r="H505" s="44">
        <f>IF(ISERROR(VLOOKUP(F505,E498:G512,3,0)),0,VLOOKUP(F505,E498:G512,3,0))</f>
        <v>0</v>
      </c>
      <c r="K505" s="44">
        <v>8</v>
      </c>
      <c r="L505" s="89">
        <f>IF(ISERROR(VLOOKUP(H505,#REF!,5,0)&amp;" "&amp;VLOOKUP(H505,#REF!,6,0)),,VLOOKUP(H505,#REF!,5,0)&amp;" "&amp;VLOOKUP(H505,#REF!,6,0))</f>
        <v>0</v>
      </c>
      <c r="M505" s="90">
        <f>IF(ISERROR(VLOOKUP(H505,#REF!,2,0)),,VLOOKUP(H505,#REF!,2,0))</f>
        <v>0</v>
      </c>
      <c r="N505" s="90">
        <f>IF(ISERROR(VLOOKUP(H505,#REF!,1,0)),,VLOOKUP(H505,#REF!,1,0))</f>
        <v>0</v>
      </c>
      <c r="O505" s="90" t="str">
        <f t="shared" si="228"/>
        <v>600STD</v>
      </c>
      <c r="P505" s="89" t="s">
        <v>152</v>
      </c>
      <c r="Q505" s="90">
        <f>IF(ISERROR(VLOOKUP(H505,#REF!,10,0)),,VLOOKUP(H505,#REF!,10,0))</f>
        <v>0</v>
      </c>
      <c r="R505" s="90">
        <f>IF(ISERROR(VLOOKUP($H505,#REF!,12,0)),,VLOOKUP($H505,#REF!,12,0))</f>
        <v>0</v>
      </c>
      <c r="S505" s="90">
        <f>IF(ISERROR(VLOOKUP($H505,#REF!,14,0)),,VLOOKUP($H505,#REF!,14,0))</f>
        <v>0</v>
      </c>
      <c r="T505" s="90">
        <f>IF(ISERROR(VLOOKUP($H505,#REF!,16,0)),,VLOOKUP($H505,#REF!,16,0))</f>
        <v>0</v>
      </c>
      <c r="U505" s="90">
        <f>IF(ISERROR(VLOOKUP($H505,#REF!,18,0)),,VLOOKUP($H505,#REF!,18,0))</f>
        <v>0</v>
      </c>
      <c r="V505" s="90">
        <f>IF(ISERROR(VLOOKUP($H505,#REF!,20,0)),,VLOOKUP($H505,#REF!,20,0))</f>
        <v>0</v>
      </c>
      <c r="W505" s="197">
        <f t="shared" si="229"/>
        <v>0</v>
      </c>
      <c r="X505">
        <f t="shared" si="230"/>
        <v>0</v>
      </c>
    </row>
    <row r="506" spans="1:24" x14ac:dyDescent="0.3">
      <c r="A506">
        <v>9</v>
      </c>
      <c r="B506" t="str">
        <f t="shared" si="231"/>
        <v>600STD</v>
      </c>
      <c r="C506" t="str">
        <f t="shared" si="227"/>
        <v>600STD9</v>
      </c>
      <c r="E506" s="72" t="str">
        <f>IF(IF(ISERROR(VLOOKUP(C506,#REF!,25,0)),"A",VLOOKUP(C506,#REF!,25,0))=0,"A",IF(ISERROR(VLOOKUP(C506,#REF!,25,0)),"A",VLOOKUP(C506,#REF!,25,0)))</f>
        <v>A</v>
      </c>
      <c r="F506" s="44" t="e">
        <f>LARGE(E498:E512,A506)</f>
        <v>#NUM!</v>
      </c>
      <c r="G506" s="44">
        <f>IF(ISERROR(VLOOKUP($C506,#REF!,2,0)),0,VLOOKUP($C506,#REF!,2,0))</f>
        <v>0</v>
      </c>
      <c r="H506" s="44">
        <f>IF(ISERROR(VLOOKUP(F506,E498:G512,3,0)),0,VLOOKUP(F506,E498:G512,3,0))</f>
        <v>0</v>
      </c>
      <c r="K506" s="44">
        <v>9</v>
      </c>
      <c r="L506" s="89">
        <f>IF(ISERROR(VLOOKUP(H506,#REF!,5,0)&amp;" "&amp;VLOOKUP(H506,#REF!,6,0)),,VLOOKUP(H506,#REF!,5,0)&amp;" "&amp;VLOOKUP(H506,#REF!,6,0))</f>
        <v>0</v>
      </c>
      <c r="M506" s="90">
        <f>IF(ISERROR(VLOOKUP(H506,#REF!,2,0)),,VLOOKUP(H506,#REF!,2,0))</f>
        <v>0</v>
      </c>
      <c r="N506" s="90">
        <f>IF(ISERROR(VLOOKUP(H506,#REF!,1,0)),,VLOOKUP(H506,#REF!,1,0))</f>
        <v>0</v>
      </c>
      <c r="O506" s="90" t="str">
        <f t="shared" si="228"/>
        <v>600STD</v>
      </c>
      <c r="P506" s="89" t="s">
        <v>152</v>
      </c>
      <c r="Q506" s="90">
        <f>IF(ISERROR(VLOOKUP(H506,#REF!,10,0)),,VLOOKUP(H506,#REF!,10,0))</f>
        <v>0</v>
      </c>
      <c r="R506" s="90">
        <f>IF(ISERROR(VLOOKUP($H506,#REF!,12,0)),,VLOOKUP($H506,#REF!,12,0))</f>
        <v>0</v>
      </c>
      <c r="S506" s="90">
        <f>IF(ISERROR(VLOOKUP($H506,#REF!,14,0)),,VLOOKUP($H506,#REF!,14,0))</f>
        <v>0</v>
      </c>
      <c r="T506" s="90">
        <f>IF(ISERROR(VLOOKUP($H506,#REF!,16,0)),,VLOOKUP($H506,#REF!,16,0))</f>
        <v>0</v>
      </c>
      <c r="U506" s="90">
        <f>IF(ISERROR(VLOOKUP($H506,#REF!,18,0)),,VLOOKUP($H506,#REF!,18,0))</f>
        <v>0</v>
      </c>
      <c r="V506" s="90">
        <f>IF(ISERROR(VLOOKUP($H506,#REF!,20,0)),,VLOOKUP($H506,#REF!,20,0))</f>
        <v>0</v>
      </c>
      <c r="W506" s="197">
        <f t="shared" si="229"/>
        <v>0</v>
      </c>
      <c r="X506">
        <f t="shared" si="230"/>
        <v>0</v>
      </c>
    </row>
    <row r="507" spans="1:24" x14ac:dyDescent="0.3">
      <c r="A507">
        <v>10</v>
      </c>
      <c r="B507" t="str">
        <f t="shared" si="231"/>
        <v>600STD</v>
      </c>
      <c r="C507" t="str">
        <f t="shared" si="227"/>
        <v>600STD10</v>
      </c>
      <c r="E507" s="72" t="str">
        <f>IF(IF(ISERROR(VLOOKUP(C507,#REF!,25,0)),"A",VLOOKUP(C507,#REF!,25,0))=0,"A",IF(ISERROR(VLOOKUP(C507,#REF!,25,0)),"A",VLOOKUP(C507,#REF!,25,0)))</f>
        <v>A</v>
      </c>
      <c r="F507" s="44" t="e">
        <f>LARGE(E498:E512,A507)</f>
        <v>#NUM!</v>
      </c>
      <c r="G507" s="44">
        <f>IF(ISERROR(VLOOKUP($C507,#REF!,2,0)),0,VLOOKUP($C507,#REF!,2,0))</f>
        <v>0</v>
      </c>
      <c r="H507" s="44">
        <f>IF(ISERROR(VLOOKUP(F507,E498:G512,3,0)),0,VLOOKUP(F507,E498:G512,3,0))</f>
        <v>0</v>
      </c>
      <c r="K507" s="44">
        <v>10</v>
      </c>
      <c r="L507" s="89">
        <f>IF(ISERROR(VLOOKUP(H507,#REF!,5,0)&amp;" "&amp;VLOOKUP(H507,#REF!,6,0)),,VLOOKUP(H507,#REF!,5,0)&amp;" "&amp;VLOOKUP(H507,#REF!,6,0))</f>
        <v>0</v>
      </c>
      <c r="M507" s="90">
        <f>IF(ISERROR(VLOOKUP(H507,#REF!,2,0)),,VLOOKUP(H507,#REF!,2,0))</f>
        <v>0</v>
      </c>
      <c r="N507" s="90">
        <f>IF(ISERROR(VLOOKUP(H507,#REF!,1,0)),,VLOOKUP(H507,#REF!,1,0))</f>
        <v>0</v>
      </c>
      <c r="O507" s="90" t="str">
        <f t="shared" si="228"/>
        <v>600STD</v>
      </c>
      <c r="P507" s="89" t="s">
        <v>152</v>
      </c>
      <c r="Q507" s="90">
        <f>IF(ISERROR(VLOOKUP(H507,#REF!,10,0)),,VLOOKUP(H507,#REF!,10,0))</f>
        <v>0</v>
      </c>
      <c r="R507" s="90">
        <f>IF(ISERROR(VLOOKUP($H507,#REF!,12,0)),,VLOOKUP($H507,#REF!,12,0))</f>
        <v>0</v>
      </c>
      <c r="S507" s="90">
        <f>IF(ISERROR(VLOOKUP($H507,#REF!,14,0)),,VLOOKUP($H507,#REF!,14,0))</f>
        <v>0</v>
      </c>
      <c r="T507" s="90">
        <f>IF(ISERROR(VLOOKUP($H507,#REF!,16,0)),,VLOOKUP($H507,#REF!,16,0))</f>
        <v>0</v>
      </c>
      <c r="U507" s="90">
        <f>IF(ISERROR(VLOOKUP($H507,#REF!,18,0)),,VLOOKUP($H507,#REF!,18,0))</f>
        <v>0</v>
      </c>
      <c r="V507" s="90">
        <f>IF(ISERROR(VLOOKUP($H507,#REF!,20,0)),,VLOOKUP($H507,#REF!,20,0))</f>
        <v>0</v>
      </c>
      <c r="W507" s="197">
        <f t="shared" si="229"/>
        <v>0</v>
      </c>
      <c r="X507">
        <f t="shared" si="230"/>
        <v>0</v>
      </c>
    </row>
    <row r="508" spans="1:24" x14ac:dyDescent="0.3">
      <c r="A508">
        <v>11</v>
      </c>
      <c r="B508" t="str">
        <f t="shared" si="231"/>
        <v>600STD</v>
      </c>
      <c r="C508" t="str">
        <f t="shared" si="227"/>
        <v>600STD11</v>
      </c>
      <c r="E508" s="72" t="str">
        <f>IF(IF(ISERROR(VLOOKUP(C508,#REF!,25,0)),"A",VLOOKUP(C508,#REF!,25,0))=0,"A",IF(ISERROR(VLOOKUP(C508,#REF!,25,0)),"A",VLOOKUP(C508,#REF!,25,0)))</f>
        <v>A</v>
      </c>
      <c r="F508" s="44" t="e">
        <f>LARGE(E498:E512,A508)</f>
        <v>#NUM!</v>
      </c>
      <c r="G508" s="44">
        <f>IF(ISERROR(VLOOKUP($C508,#REF!,2,0)),0,VLOOKUP($C508,#REF!,2,0))</f>
        <v>0</v>
      </c>
      <c r="H508" s="44">
        <f>IF(ISERROR(VLOOKUP(F508,E498:G512,3,0)),0,VLOOKUP(F508,E498:G512,3,0))</f>
        <v>0</v>
      </c>
      <c r="K508" s="44">
        <v>11</v>
      </c>
      <c r="L508" s="89">
        <f>IF(ISERROR(VLOOKUP(H508,#REF!,5,0)&amp;" "&amp;VLOOKUP(H508,#REF!,6,0)),,VLOOKUP(H508,#REF!,5,0)&amp;" "&amp;VLOOKUP(H508,#REF!,6,0))</f>
        <v>0</v>
      </c>
      <c r="M508" s="90">
        <f>IF(ISERROR(VLOOKUP(H508,#REF!,2,0)),,VLOOKUP(H508,#REF!,2,0))</f>
        <v>0</v>
      </c>
      <c r="N508" s="90">
        <f>IF(ISERROR(VLOOKUP(H508,#REF!,1,0)),,VLOOKUP(H508,#REF!,1,0))</f>
        <v>0</v>
      </c>
      <c r="O508" s="90" t="str">
        <f t="shared" si="228"/>
        <v>600STD</v>
      </c>
      <c r="P508" s="89" t="s">
        <v>152</v>
      </c>
      <c r="Q508" s="90">
        <f>IF(ISERROR(VLOOKUP(H508,#REF!,10,0)),,VLOOKUP(H508,#REF!,10,0))</f>
        <v>0</v>
      </c>
      <c r="R508" s="90">
        <f>IF(ISERROR(VLOOKUP($H508,#REF!,12,0)),,VLOOKUP($H508,#REF!,12,0))</f>
        <v>0</v>
      </c>
      <c r="S508" s="90">
        <f>IF(ISERROR(VLOOKUP($H508,#REF!,14,0)),,VLOOKUP($H508,#REF!,14,0))</f>
        <v>0</v>
      </c>
      <c r="T508" s="90">
        <f>IF(ISERROR(VLOOKUP($H508,#REF!,16,0)),,VLOOKUP($H508,#REF!,16,0))</f>
        <v>0</v>
      </c>
      <c r="U508" s="90">
        <f>IF(ISERROR(VLOOKUP($H508,#REF!,18,0)),,VLOOKUP($H508,#REF!,18,0))</f>
        <v>0</v>
      </c>
      <c r="V508" s="90">
        <f>IF(ISERROR(VLOOKUP($H508,#REF!,20,0)),,VLOOKUP($H508,#REF!,20,0))</f>
        <v>0</v>
      </c>
      <c r="W508" s="197">
        <f t="shared" si="229"/>
        <v>0</v>
      </c>
      <c r="X508">
        <f t="shared" si="230"/>
        <v>0</v>
      </c>
    </row>
    <row r="509" spans="1:24" x14ac:dyDescent="0.3">
      <c r="A509">
        <v>12</v>
      </c>
      <c r="B509" t="str">
        <f t="shared" si="231"/>
        <v>600STD</v>
      </c>
      <c r="C509" t="str">
        <f t="shared" si="227"/>
        <v>600STD12</v>
      </c>
      <c r="E509" s="72" t="str">
        <f>IF(IF(ISERROR(VLOOKUP(C509,#REF!,25,0)),"A",VLOOKUP(C509,#REF!,25,0))=0,"A",IF(ISERROR(VLOOKUP(C509,#REF!,25,0)),"A",VLOOKUP(C509,#REF!,25,0)))</f>
        <v>A</v>
      </c>
      <c r="F509" s="44" t="e">
        <f>LARGE(E498:E512,A509)</f>
        <v>#NUM!</v>
      </c>
      <c r="G509" s="44">
        <f>IF(ISERROR(VLOOKUP($C509,#REF!,2,0)),0,VLOOKUP($C509,#REF!,2,0))</f>
        <v>0</v>
      </c>
      <c r="H509" s="44">
        <f>IF(ISERROR(VLOOKUP(F509,E498:G512,3,0)),0,VLOOKUP(F509,E498:G512,3,0))</f>
        <v>0</v>
      </c>
      <c r="K509" s="44">
        <v>12</v>
      </c>
      <c r="L509" s="89">
        <f>IF(ISERROR(VLOOKUP(H509,#REF!,5,0)&amp;" "&amp;VLOOKUP(H509,#REF!,6,0)),,VLOOKUP(H509,#REF!,5,0)&amp;" "&amp;VLOOKUP(H509,#REF!,6,0))</f>
        <v>0</v>
      </c>
      <c r="M509" s="90">
        <f>IF(ISERROR(VLOOKUP(H509,#REF!,2,0)),,VLOOKUP(H509,#REF!,2,0))</f>
        <v>0</v>
      </c>
      <c r="N509" s="90">
        <f>IF(ISERROR(VLOOKUP(H509,#REF!,1,0)),,VLOOKUP(H509,#REF!,1,0))</f>
        <v>0</v>
      </c>
      <c r="O509" s="90" t="str">
        <f t="shared" si="228"/>
        <v>600STD</v>
      </c>
      <c r="P509" s="89" t="s">
        <v>152</v>
      </c>
      <c r="Q509" s="90">
        <f>IF(ISERROR(VLOOKUP(H509,#REF!,10,0)),,VLOOKUP(H509,#REF!,10,0))</f>
        <v>0</v>
      </c>
      <c r="R509" s="90">
        <f>IF(ISERROR(VLOOKUP($H509,#REF!,12,0)),,VLOOKUP($H509,#REF!,12,0))</f>
        <v>0</v>
      </c>
      <c r="S509" s="90">
        <f>IF(ISERROR(VLOOKUP($H509,#REF!,14,0)),,VLOOKUP($H509,#REF!,14,0))</f>
        <v>0</v>
      </c>
      <c r="T509" s="90">
        <f>IF(ISERROR(VLOOKUP($H509,#REF!,16,0)),,VLOOKUP($H509,#REF!,16,0))</f>
        <v>0</v>
      </c>
      <c r="U509" s="90">
        <f>IF(ISERROR(VLOOKUP($H509,#REF!,18,0)),,VLOOKUP($H509,#REF!,18,0))</f>
        <v>0</v>
      </c>
      <c r="V509" s="90">
        <f>IF(ISERROR(VLOOKUP($H509,#REF!,20,0)),,VLOOKUP($H509,#REF!,20,0))</f>
        <v>0</v>
      </c>
      <c r="W509" s="197">
        <f t="shared" si="229"/>
        <v>0</v>
      </c>
      <c r="X509">
        <f t="shared" si="230"/>
        <v>0</v>
      </c>
    </row>
    <row r="510" spans="1:24" x14ac:dyDescent="0.3">
      <c r="A510">
        <v>13</v>
      </c>
      <c r="B510" t="str">
        <f t="shared" si="231"/>
        <v>600STD</v>
      </c>
      <c r="C510" t="str">
        <f t="shared" si="227"/>
        <v>600STD13</v>
      </c>
      <c r="E510" s="72" t="str">
        <f>IF(IF(ISERROR(VLOOKUP(C510,#REF!,25,0)),"A",VLOOKUP(C510,#REF!,25,0))=0,"A",IF(ISERROR(VLOOKUP(C510,#REF!,25,0)),"A",VLOOKUP(C510,#REF!,25,0)))</f>
        <v>A</v>
      </c>
      <c r="F510" s="44" t="e">
        <f>LARGE(E498:E512,A510)</f>
        <v>#NUM!</v>
      </c>
      <c r="G510" s="44">
        <f>IF(ISERROR(VLOOKUP($C510,#REF!,2,0)),0,VLOOKUP($C510,#REF!,2,0))</f>
        <v>0</v>
      </c>
      <c r="H510" s="44">
        <f>IF(ISERROR(VLOOKUP(F510,E498:G512,3,0)),0,VLOOKUP(F510,E498:G512,3,0))</f>
        <v>0</v>
      </c>
      <c r="K510" s="44">
        <v>13</v>
      </c>
      <c r="L510" s="89">
        <f>IF(ISERROR(VLOOKUP(H510,#REF!,5,0)&amp;" "&amp;VLOOKUP(H510,#REF!,6,0)),,VLOOKUP(H510,#REF!,5,0)&amp;" "&amp;VLOOKUP(H510,#REF!,6,0))</f>
        <v>0</v>
      </c>
      <c r="M510" s="90">
        <f>IF(ISERROR(VLOOKUP(H510,#REF!,2,0)),,VLOOKUP(H510,#REF!,2,0))</f>
        <v>0</v>
      </c>
      <c r="N510" s="90">
        <f>IF(ISERROR(VLOOKUP(H510,#REF!,1,0)),,VLOOKUP(H510,#REF!,1,0))</f>
        <v>0</v>
      </c>
      <c r="O510" s="90" t="str">
        <f t="shared" si="228"/>
        <v>600STD</v>
      </c>
      <c r="P510" s="89" t="s">
        <v>152</v>
      </c>
      <c r="Q510" s="90">
        <f>IF(ISERROR(VLOOKUP(H510,#REF!,10,0)),,VLOOKUP(H510,#REF!,10,0))</f>
        <v>0</v>
      </c>
      <c r="R510" s="90">
        <f>IF(ISERROR(VLOOKUP($H510,#REF!,12,0)),,VLOOKUP($H510,#REF!,12,0))</f>
        <v>0</v>
      </c>
      <c r="S510" s="90">
        <f>IF(ISERROR(VLOOKUP($H510,#REF!,14,0)),,VLOOKUP($H510,#REF!,14,0))</f>
        <v>0</v>
      </c>
      <c r="T510" s="90">
        <f>IF(ISERROR(VLOOKUP($H510,#REF!,16,0)),,VLOOKUP($H510,#REF!,16,0))</f>
        <v>0</v>
      </c>
      <c r="U510" s="90">
        <f>IF(ISERROR(VLOOKUP($H510,#REF!,18,0)),,VLOOKUP($H510,#REF!,18,0))</f>
        <v>0</v>
      </c>
      <c r="V510" s="90">
        <f>IF(ISERROR(VLOOKUP($H510,#REF!,20,0)),,VLOOKUP($H510,#REF!,20,0))</f>
        <v>0</v>
      </c>
      <c r="W510" s="197">
        <f t="shared" si="229"/>
        <v>0</v>
      </c>
      <c r="X510">
        <f t="shared" si="230"/>
        <v>0</v>
      </c>
    </row>
    <row r="511" spans="1:24" x14ac:dyDescent="0.3">
      <c r="A511">
        <v>14</v>
      </c>
      <c r="B511" t="str">
        <f t="shared" si="231"/>
        <v>600STD</v>
      </c>
      <c r="C511" t="str">
        <f t="shared" si="227"/>
        <v>600STD14</v>
      </c>
      <c r="E511" s="72" t="str">
        <f>IF(IF(ISERROR(VLOOKUP(C511,#REF!,25,0)),"A",VLOOKUP(C511,#REF!,25,0))=0,"A",IF(ISERROR(VLOOKUP(C511,#REF!,25,0)),"A",VLOOKUP(C511,#REF!,25,0)))</f>
        <v>A</v>
      </c>
      <c r="F511" s="44" t="e">
        <f>LARGE(E498:E512,A511)</f>
        <v>#NUM!</v>
      </c>
      <c r="G511" s="44">
        <f>IF(ISERROR(VLOOKUP($C511,#REF!,2,0)),0,VLOOKUP($C511,#REF!,2,0))</f>
        <v>0</v>
      </c>
      <c r="H511" s="44">
        <f>IF(ISERROR(VLOOKUP(F511,E498:G512,3,0)),0,VLOOKUP(F511,E498:G512,3,0))</f>
        <v>0</v>
      </c>
      <c r="K511" s="44">
        <v>14</v>
      </c>
      <c r="L511" s="89">
        <f>IF(ISERROR(VLOOKUP(H511,#REF!,5,0)&amp;" "&amp;VLOOKUP(H511,#REF!,6,0)),,VLOOKUP(H511,#REF!,5,0)&amp;" "&amp;VLOOKUP(H511,#REF!,6,0))</f>
        <v>0</v>
      </c>
      <c r="M511" s="90">
        <f>IF(ISERROR(VLOOKUP(H511,#REF!,2,0)),,VLOOKUP(H511,#REF!,2,0))</f>
        <v>0</v>
      </c>
      <c r="N511" s="90">
        <f>IF(ISERROR(VLOOKUP(H511,#REF!,1,0)),,VLOOKUP(H511,#REF!,1,0))</f>
        <v>0</v>
      </c>
      <c r="O511" s="90" t="str">
        <f t="shared" si="228"/>
        <v>600STD</v>
      </c>
      <c r="P511" s="89" t="s">
        <v>152</v>
      </c>
      <c r="Q511" s="90">
        <f>IF(ISERROR(VLOOKUP(H511,#REF!,10,0)),,VLOOKUP(H511,#REF!,10,0))</f>
        <v>0</v>
      </c>
      <c r="R511" s="90">
        <f>IF(ISERROR(VLOOKUP($H511,#REF!,12,0)),,VLOOKUP($H511,#REF!,12,0))</f>
        <v>0</v>
      </c>
      <c r="S511" s="90">
        <f>IF(ISERROR(VLOOKUP($H511,#REF!,14,0)),,VLOOKUP($H511,#REF!,14,0))</f>
        <v>0</v>
      </c>
      <c r="T511" s="90">
        <f>IF(ISERROR(VLOOKUP($H511,#REF!,16,0)),,VLOOKUP($H511,#REF!,16,0))</f>
        <v>0</v>
      </c>
      <c r="U511" s="90">
        <f>IF(ISERROR(VLOOKUP($H511,#REF!,18,0)),,VLOOKUP($H511,#REF!,18,0))</f>
        <v>0</v>
      </c>
      <c r="V511" s="90">
        <f>IF(ISERROR(VLOOKUP($H511,#REF!,20,0)),,VLOOKUP($H511,#REF!,20,0))</f>
        <v>0</v>
      </c>
      <c r="W511" s="197">
        <f t="shared" si="229"/>
        <v>0</v>
      </c>
      <c r="X511">
        <f t="shared" si="230"/>
        <v>0</v>
      </c>
    </row>
    <row r="512" spans="1:24" ht="15" thickBot="1" x14ac:dyDescent="0.35">
      <c r="A512">
        <v>15</v>
      </c>
      <c r="B512" t="str">
        <f t="shared" si="231"/>
        <v>600STD</v>
      </c>
      <c r="C512" t="str">
        <f t="shared" si="227"/>
        <v>600STD15</v>
      </c>
      <c r="E512" s="72" t="str">
        <f>IF(IF(ISERROR(VLOOKUP(C512,#REF!,25,0)),"A",VLOOKUP(C512,#REF!,25,0))=0,"A",IF(ISERROR(VLOOKUP(C512,#REF!,25,0)),"A",VLOOKUP(C512,#REF!,25,0)))</f>
        <v>A</v>
      </c>
      <c r="F512" s="44" t="e">
        <f>LARGE(E512:E526,A512)</f>
        <v>#VALUE!</v>
      </c>
      <c r="G512" s="44">
        <f>IF(ISERROR(VLOOKUP($C512,#REF!,2,0)),0,VLOOKUP($C512,#REF!,2,0))</f>
        <v>0</v>
      </c>
      <c r="H512" s="44">
        <f>IF(ISERROR(VLOOKUP(F512,E512:G526,3,0)),0,VLOOKUP(F512,E512:G526,3,0))</f>
        <v>0</v>
      </c>
      <c r="K512" s="44">
        <v>15</v>
      </c>
      <c r="L512" s="89">
        <f>IF(ISERROR(VLOOKUP(H512,#REF!,5,0)&amp;" "&amp;VLOOKUP(H512,#REF!,6,0)),,VLOOKUP(H512,#REF!,5,0)&amp;" "&amp;VLOOKUP(H512,#REF!,6,0))</f>
        <v>0</v>
      </c>
      <c r="M512" s="90">
        <f>IF(ISERROR(VLOOKUP(H512,#REF!,2,0)),,VLOOKUP(H512,#REF!,2,0))</f>
        <v>0</v>
      </c>
      <c r="N512" s="90">
        <f>IF(ISERROR(VLOOKUP(H512,#REF!,1,0)),,VLOOKUP(H512,#REF!,1,0))</f>
        <v>0</v>
      </c>
      <c r="O512" s="90" t="str">
        <f t="shared" si="228"/>
        <v>600STD</v>
      </c>
      <c r="P512" s="89" t="s">
        <v>152</v>
      </c>
      <c r="Q512" s="90">
        <f>IF(ISERROR(VLOOKUP(H512,#REF!,10,0)),,VLOOKUP(H512,#REF!,10,0))</f>
        <v>0</v>
      </c>
      <c r="R512" s="90">
        <f>IF(ISERROR(VLOOKUP($H512,#REF!,12,0)),,VLOOKUP($H512,#REF!,12,0))</f>
        <v>0</v>
      </c>
      <c r="S512" s="90">
        <f>IF(ISERROR(VLOOKUP($H512,#REF!,14,0)),,VLOOKUP($H512,#REF!,14,0))</f>
        <v>0</v>
      </c>
      <c r="T512" s="90">
        <f>IF(ISERROR(VLOOKUP($H512,#REF!,16,0)),,VLOOKUP($H512,#REF!,16,0))</f>
        <v>0</v>
      </c>
      <c r="U512" s="90">
        <f>IF(ISERROR(VLOOKUP($H512,#REF!,18,0)),,VLOOKUP($H512,#REF!,18,0))</f>
        <v>0</v>
      </c>
      <c r="V512" s="90">
        <f>IF(ISERROR(VLOOKUP($H512,#REF!,20,0)),,VLOOKUP($H512,#REF!,20,0))</f>
        <v>0</v>
      </c>
      <c r="W512" s="197">
        <f t="shared" si="229"/>
        <v>0</v>
      </c>
      <c r="X512">
        <f t="shared" si="230"/>
        <v>0</v>
      </c>
    </row>
    <row r="513" spans="1:24" ht="29.4" thickBot="1" x14ac:dyDescent="0.35">
      <c r="E513" s="102" t="s">
        <v>126</v>
      </c>
      <c r="F513" s="137" t="s">
        <v>167</v>
      </c>
      <c r="G513" s="102" t="s">
        <v>33</v>
      </c>
      <c r="H513" s="137" t="s">
        <v>166</v>
      </c>
      <c r="K513" s="50" t="s">
        <v>137</v>
      </c>
      <c r="L513" s="51" t="s">
        <v>138</v>
      </c>
      <c r="M513" s="52" t="s">
        <v>139</v>
      </c>
      <c r="N513" s="52" t="s">
        <v>140</v>
      </c>
      <c r="O513" s="52" t="s">
        <v>35</v>
      </c>
      <c r="P513" s="53" t="s">
        <v>141</v>
      </c>
      <c r="Q513" s="55">
        <v>1</v>
      </c>
      <c r="R513" s="55">
        <v>2</v>
      </c>
      <c r="S513" s="55">
        <v>3</v>
      </c>
      <c r="T513" s="55">
        <v>4</v>
      </c>
      <c r="U513" s="55">
        <v>5</v>
      </c>
      <c r="V513" s="93">
        <v>6</v>
      </c>
      <c r="W513" s="197"/>
    </row>
    <row r="514" spans="1:24" x14ac:dyDescent="0.3">
      <c r="A514">
        <v>1</v>
      </c>
      <c r="B514" t="s">
        <v>86</v>
      </c>
      <c r="C514" t="str">
        <f t="shared" ref="C514:C528" si="232">B514&amp;A514</f>
        <v>Unli STD1</v>
      </c>
      <c r="D514">
        <v>0.01</v>
      </c>
      <c r="E514" s="72" t="e">
        <f>IF(IF(ISERROR(VLOOKUP(C514,#REF!,25,0)),"A",VLOOKUP(C514,#REF!,25,0))=0,"A",IF(ISERROR(VLOOKUP(C514,#REF!,25,0)),"A",VLOOKUP(C514,#REF!,25,0))+D514)</f>
        <v>#VALUE!</v>
      </c>
      <c r="F514" s="44" t="e">
        <f>LARGE(E514:E528,A514)</f>
        <v>#VALUE!</v>
      </c>
      <c r="G514" s="44">
        <f>IF(ISERROR(VLOOKUP($C514,#REF!,2,0)),0,VLOOKUP($C514,#REF!,2,0))</f>
        <v>0</v>
      </c>
      <c r="H514" s="44">
        <f>IF(ISERROR(VLOOKUP(F514,E514:G528,3,0)),0,VLOOKUP(F514,E514:G528,3,0))</f>
        <v>0</v>
      </c>
      <c r="K514" s="44">
        <v>1</v>
      </c>
      <c r="L514" s="89">
        <f>IF(ISERROR(VLOOKUP(H514,#REF!,5,0)&amp;" "&amp;VLOOKUP(H514,#REF!,6,0)),,VLOOKUP(H514,#REF!,5,0)&amp;" "&amp;VLOOKUP(H514,#REF!,6,0))</f>
        <v>0</v>
      </c>
      <c r="M514" s="90">
        <f>IF(ISERROR(VLOOKUP(H514,#REF!,2,0)),,VLOOKUP(H514,#REF!,2,0))</f>
        <v>0</v>
      </c>
      <c r="N514" s="90">
        <f>IF(ISERROR(VLOOKUP(H514,#REF!,1,0)),,VLOOKUP(H514,#REF!,1,0))</f>
        <v>0</v>
      </c>
      <c r="O514" s="90" t="str">
        <f t="shared" ref="O514:O528" si="233">B514</f>
        <v>Unli STD</v>
      </c>
      <c r="P514" s="89" t="s">
        <v>152</v>
      </c>
      <c r="Q514" s="90">
        <f>IF(ISERROR(VLOOKUP(H514,#REF!,10,0)),,VLOOKUP(H514,#REF!,10,0))</f>
        <v>0</v>
      </c>
      <c r="R514" s="90">
        <f>IF(ISERROR(VLOOKUP($H514,#REF!,12,0)),,VLOOKUP($H514,#REF!,12,0))</f>
        <v>0</v>
      </c>
      <c r="S514" s="90">
        <f>IF(ISERROR(VLOOKUP($H514,#REF!,14,0)),,VLOOKUP($H514,#REF!,14,0))</f>
        <v>0</v>
      </c>
      <c r="T514" s="90">
        <f>IF(ISERROR(VLOOKUP($H514,#REF!,16,0)),,VLOOKUP($H514,#REF!,16,0))</f>
        <v>0</v>
      </c>
      <c r="U514" s="90">
        <f>IF(ISERROR(VLOOKUP($H514,#REF!,18,0)),,VLOOKUP($H514,#REF!,18,0))</f>
        <v>0</v>
      </c>
      <c r="V514" s="90">
        <f>IF(ISERROR(VLOOKUP($H514,#REF!,20,0)),,VLOOKUP($H514,#REF!,20,0))</f>
        <v>0</v>
      </c>
      <c r="W514" s="197">
        <f t="shared" ref="W514:W528" si="234">SUBTOTAL(9,Q514:V514)</f>
        <v>0</v>
      </c>
      <c r="X514" t="e">
        <f>IF(E514="A",0,COUNTIF($E$514:$E$528,E514))</f>
        <v>#VALUE!</v>
      </c>
    </row>
    <row r="515" spans="1:24" x14ac:dyDescent="0.3">
      <c r="A515">
        <v>2</v>
      </c>
      <c r="B515" t="str">
        <f>B514</f>
        <v>Unli STD</v>
      </c>
      <c r="C515" t="str">
        <f t="shared" si="232"/>
        <v>Unli STD2</v>
      </c>
      <c r="E515" s="72" t="e">
        <f>IF(IF(ISERROR(VLOOKUP(C515,#REF!,25,0)),"A",VLOOKUP(C515,#REF!,25,0))=0,"A",IF(ISERROR(VLOOKUP(C515,#REF!,25,0)),"A",VLOOKUP(C515,#REF!,25,0))+D515)</f>
        <v>#VALUE!</v>
      </c>
      <c r="F515" s="44" t="e">
        <f>LARGE(E514:E528,A515)</f>
        <v>#VALUE!</v>
      </c>
      <c r="G515" s="44">
        <f>IF(ISERROR(VLOOKUP($C515,#REF!,2,0)),0,VLOOKUP($C515,#REF!,2,0))</f>
        <v>0</v>
      </c>
      <c r="H515" s="44">
        <f>IF(ISERROR(VLOOKUP(F515,E514:G528,3,0)),0,VLOOKUP(F515,E514:G528,3,0))</f>
        <v>0</v>
      </c>
      <c r="K515" s="44">
        <v>2</v>
      </c>
      <c r="L515" s="89">
        <f>IF(ISERROR(VLOOKUP(H515,#REF!,5,0)&amp;" "&amp;VLOOKUP(H515,#REF!,6,0)),,VLOOKUP(H515,#REF!,5,0)&amp;" "&amp;VLOOKUP(H515,#REF!,6,0))</f>
        <v>0</v>
      </c>
      <c r="M515" s="90">
        <f>IF(ISERROR(VLOOKUP(H515,#REF!,2,0)),,VLOOKUP(H515,#REF!,2,0))</f>
        <v>0</v>
      </c>
      <c r="N515" s="90">
        <f>IF(ISERROR(VLOOKUP(H515,#REF!,1,0)),,VLOOKUP(H515,#REF!,1,0))</f>
        <v>0</v>
      </c>
      <c r="O515" s="90" t="str">
        <f t="shared" si="233"/>
        <v>Unli STD</v>
      </c>
      <c r="P515" s="89" t="s">
        <v>152</v>
      </c>
      <c r="Q515" s="90">
        <f>IF(ISERROR(VLOOKUP(H515,#REF!,10,0)),,VLOOKUP(H515,#REF!,10,0))</f>
        <v>0</v>
      </c>
      <c r="R515" s="90">
        <f>IF(ISERROR(VLOOKUP($H515,#REF!,12,0)),,VLOOKUP($H515,#REF!,12,0))</f>
        <v>0</v>
      </c>
      <c r="S515" s="90">
        <f>IF(ISERROR(VLOOKUP($H515,#REF!,14,0)),,VLOOKUP($H515,#REF!,14,0))</f>
        <v>0</v>
      </c>
      <c r="T515" s="90">
        <f>IF(ISERROR(VLOOKUP($H515,#REF!,16,0)),,VLOOKUP($H515,#REF!,16,0))</f>
        <v>0</v>
      </c>
      <c r="U515" s="90">
        <f>IF(ISERROR(VLOOKUP($H515,#REF!,18,0)),,VLOOKUP($H515,#REF!,18,0))</f>
        <v>0</v>
      </c>
      <c r="V515" s="90">
        <f>IF(ISERROR(VLOOKUP($H515,#REF!,20,0)),,VLOOKUP($H515,#REF!,20,0))</f>
        <v>0</v>
      </c>
      <c r="W515" s="197">
        <f t="shared" si="234"/>
        <v>0</v>
      </c>
      <c r="X515" t="e">
        <f t="shared" ref="X515:X528" si="235">IF(E515="A",0,COUNTIF($E$514:$E$528,E515))</f>
        <v>#VALUE!</v>
      </c>
    </row>
    <row r="516" spans="1:24" x14ac:dyDescent="0.3">
      <c r="A516">
        <v>3</v>
      </c>
      <c r="B516" t="str">
        <f t="shared" ref="B516:B528" si="236">B515</f>
        <v>Unli STD</v>
      </c>
      <c r="C516" t="str">
        <f t="shared" si="232"/>
        <v>Unli STD3</v>
      </c>
      <c r="E516" s="72" t="e">
        <f>IF(IF(ISERROR(VLOOKUP(C516,#REF!,25,0)),"A",VLOOKUP(C516,#REF!,25,0))=0,"A",IF(ISERROR(VLOOKUP(C516,#REF!,25,0)),"A",VLOOKUP(C516,#REF!,25,0))+D516)</f>
        <v>#VALUE!</v>
      </c>
      <c r="F516" s="44" t="e">
        <f>LARGE(E514:E528,A516)</f>
        <v>#VALUE!</v>
      </c>
      <c r="G516" s="44">
        <f>IF(ISERROR(VLOOKUP($C516,#REF!,2,0)),0,VLOOKUP($C516,#REF!,2,0))</f>
        <v>0</v>
      </c>
      <c r="H516" s="44">
        <f>IF(ISERROR(VLOOKUP(F516,E514:G528,3,0)),0,VLOOKUP(F516,E514:G528,3,0))</f>
        <v>0</v>
      </c>
      <c r="K516" s="44">
        <v>3</v>
      </c>
      <c r="L516" s="89">
        <f>IF(ISERROR(VLOOKUP(H516,#REF!,5,0)&amp;" "&amp;VLOOKUP(H516,#REF!,6,0)),,VLOOKUP(H516,#REF!,5,0)&amp;" "&amp;VLOOKUP(H516,#REF!,6,0))</f>
        <v>0</v>
      </c>
      <c r="M516" s="90">
        <f>IF(ISERROR(VLOOKUP(H516,#REF!,2,0)),,VLOOKUP(H516,#REF!,2,0))</f>
        <v>0</v>
      </c>
      <c r="N516" s="90">
        <f>IF(ISERROR(VLOOKUP(H516,#REF!,1,0)),,VLOOKUP(H516,#REF!,1,0))</f>
        <v>0</v>
      </c>
      <c r="O516" s="90" t="str">
        <f t="shared" si="233"/>
        <v>Unli STD</v>
      </c>
      <c r="P516" s="89" t="s">
        <v>152</v>
      </c>
      <c r="Q516" s="90">
        <f>IF(ISERROR(VLOOKUP(H516,#REF!,10,0)),,VLOOKUP(H516,#REF!,10,0))</f>
        <v>0</v>
      </c>
      <c r="R516" s="90">
        <f>IF(ISERROR(VLOOKUP($H516,#REF!,12,0)),,VLOOKUP($H516,#REF!,12,0))</f>
        <v>0</v>
      </c>
      <c r="S516" s="90">
        <f>IF(ISERROR(VLOOKUP($H516,#REF!,14,0)),,VLOOKUP($H516,#REF!,14,0))</f>
        <v>0</v>
      </c>
      <c r="T516" s="90">
        <f>IF(ISERROR(VLOOKUP($H516,#REF!,16,0)),,VLOOKUP($H516,#REF!,16,0))</f>
        <v>0</v>
      </c>
      <c r="U516" s="90">
        <f>IF(ISERROR(VLOOKUP($H516,#REF!,18,0)),,VLOOKUP($H516,#REF!,18,0))</f>
        <v>0</v>
      </c>
      <c r="V516" s="90">
        <f>IF(ISERROR(VLOOKUP($H516,#REF!,20,0)),,VLOOKUP($H516,#REF!,20,0))</f>
        <v>0</v>
      </c>
      <c r="W516" s="197">
        <f t="shared" si="234"/>
        <v>0</v>
      </c>
      <c r="X516" t="e">
        <f t="shared" si="235"/>
        <v>#VALUE!</v>
      </c>
    </row>
    <row r="517" spans="1:24" x14ac:dyDescent="0.3">
      <c r="A517">
        <v>4</v>
      </c>
      <c r="B517" t="str">
        <f t="shared" si="236"/>
        <v>Unli STD</v>
      </c>
      <c r="C517" t="str">
        <f t="shared" si="232"/>
        <v>Unli STD4</v>
      </c>
      <c r="E517" s="72" t="e">
        <f>IF(IF(ISERROR(VLOOKUP(C517,#REF!,25,0)),"A",VLOOKUP(C517,#REF!,25,0))=0,"A",IF(ISERROR(VLOOKUP(C517,#REF!,25,0)),"A",VLOOKUP(C517,#REF!,25,0))+D517)</f>
        <v>#VALUE!</v>
      </c>
      <c r="F517" s="44" t="e">
        <f>LARGE(E514:E528,A517)</f>
        <v>#VALUE!</v>
      </c>
      <c r="G517" s="44">
        <f>IF(ISERROR(VLOOKUP($C517,#REF!,2,0)),0,VLOOKUP($C517,#REF!,2,0))</f>
        <v>0</v>
      </c>
      <c r="H517" s="44">
        <f>IF(ISERROR(VLOOKUP(F517,E514:G528,3,0)),0,VLOOKUP(F517,E514:G528,3,0))</f>
        <v>0</v>
      </c>
      <c r="K517" s="44">
        <v>4</v>
      </c>
      <c r="L517" s="89">
        <f>IF(ISERROR(VLOOKUP(H517,#REF!,5,0)&amp;" "&amp;VLOOKUP(H517,#REF!,6,0)),,VLOOKUP(H517,#REF!,5,0)&amp;" "&amp;VLOOKUP(H517,#REF!,6,0))</f>
        <v>0</v>
      </c>
      <c r="M517" s="90">
        <f>IF(ISERROR(VLOOKUP(H517,#REF!,2,0)),,VLOOKUP(H517,#REF!,2,0))</f>
        <v>0</v>
      </c>
      <c r="N517" s="90">
        <f>IF(ISERROR(VLOOKUP(H517,#REF!,1,0)),,VLOOKUP(H517,#REF!,1,0))</f>
        <v>0</v>
      </c>
      <c r="O517" s="90" t="str">
        <f t="shared" si="233"/>
        <v>Unli STD</v>
      </c>
      <c r="P517" s="89" t="s">
        <v>152</v>
      </c>
      <c r="Q517" s="90">
        <f>IF(ISERROR(VLOOKUP(H517,#REF!,10,0)),,VLOOKUP(H517,#REF!,10,0))</f>
        <v>0</v>
      </c>
      <c r="R517" s="90">
        <f>IF(ISERROR(VLOOKUP($H517,#REF!,12,0)),,VLOOKUP($H517,#REF!,12,0))</f>
        <v>0</v>
      </c>
      <c r="S517" s="90">
        <f>IF(ISERROR(VLOOKUP($H517,#REF!,14,0)),,VLOOKUP($H517,#REF!,14,0))</f>
        <v>0</v>
      </c>
      <c r="T517" s="90">
        <f>IF(ISERROR(VLOOKUP($H517,#REF!,16,0)),,VLOOKUP($H517,#REF!,16,0))</f>
        <v>0</v>
      </c>
      <c r="U517" s="90">
        <f>IF(ISERROR(VLOOKUP($H517,#REF!,18,0)),,VLOOKUP($H517,#REF!,18,0))</f>
        <v>0</v>
      </c>
      <c r="V517" s="90">
        <f>IF(ISERROR(VLOOKUP($H517,#REF!,20,0)),,VLOOKUP($H517,#REF!,20,0))</f>
        <v>0</v>
      </c>
      <c r="W517" s="197">
        <f t="shared" si="234"/>
        <v>0</v>
      </c>
      <c r="X517" t="e">
        <f t="shared" si="235"/>
        <v>#VALUE!</v>
      </c>
    </row>
    <row r="518" spans="1:24" x14ac:dyDescent="0.3">
      <c r="A518">
        <v>5</v>
      </c>
      <c r="B518" t="str">
        <f t="shared" si="236"/>
        <v>Unli STD</v>
      </c>
      <c r="C518" t="str">
        <f t="shared" si="232"/>
        <v>Unli STD5</v>
      </c>
      <c r="E518" s="72" t="e">
        <f>IF(IF(ISERROR(VLOOKUP(C518,#REF!,25,0)),"A",VLOOKUP(C518,#REF!,25,0))=0,"A",IF(ISERROR(VLOOKUP(C518,#REF!,25,0)),"A",VLOOKUP(C518,#REF!,25,0))+D518)</f>
        <v>#VALUE!</v>
      </c>
      <c r="F518" s="44" t="e">
        <f>LARGE(E514:E528,A518)</f>
        <v>#VALUE!</v>
      </c>
      <c r="G518" s="44">
        <f>IF(ISERROR(VLOOKUP($C518,#REF!,2,0)),0,VLOOKUP($C518,#REF!,2,0))</f>
        <v>0</v>
      </c>
      <c r="H518" s="44">
        <f>IF(ISERROR(VLOOKUP(F518,E514:G528,3,0)),0,VLOOKUP(F518,E514:G528,3,0))</f>
        <v>0</v>
      </c>
      <c r="K518" s="44">
        <v>5</v>
      </c>
      <c r="L518" s="89">
        <f>IF(ISERROR(VLOOKUP(H518,#REF!,5,0)&amp;" "&amp;VLOOKUP(H518,#REF!,6,0)),,VLOOKUP(H518,#REF!,5,0)&amp;" "&amp;VLOOKUP(H518,#REF!,6,0))</f>
        <v>0</v>
      </c>
      <c r="M518" s="90">
        <f>IF(ISERROR(VLOOKUP(H518,#REF!,2,0)),,VLOOKUP(H518,#REF!,2,0))</f>
        <v>0</v>
      </c>
      <c r="N518" s="90">
        <f>IF(ISERROR(VLOOKUP(H518,#REF!,1,0)),,VLOOKUP(H518,#REF!,1,0))</f>
        <v>0</v>
      </c>
      <c r="O518" s="90" t="str">
        <f t="shared" si="233"/>
        <v>Unli STD</v>
      </c>
      <c r="P518" s="89" t="s">
        <v>152</v>
      </c>
      <c r="Q518" s="90">
        <f>IF(ISERROR(VLOOKUP(H518,#REF!,10,0)),,VLOOKUP(H518,#REF!,10,0))</f>
        <v>0</v>
      </c>
      <c r="R518" s="90">
        <f>IF(ISERROR(VLOOKUP($H518,#REF!,12,0)),,VLOOKUP($H518,#REF!,12,0))</f>
        <v>0</v>
      </c>
      <c r="S518" s="90">
        <f>IF(ISERROR(VLOOKUP($H518,#REF!,14,0)),,VLOOKUP($H518,#REF!,14,0))</f>
        <v>0</v>
      </c>
      <c r="T518" s="90">
        <f>IF(ISERROR(VLOOKUP($H518,#REF!,16,0)),,VLOOKUP($H518,#REF!,16,0))</f>
        <v>0</v>
      </c>
      <c r="U518" s="90">
        <f>IF(ISERROR(VLOOKUP($H518,#REF!,18,0)),,VLOOKUP($H518,#REF!,18,0))</f>
        <v>0</v>
      </c>
      <c r="V518" s="90">
        <f>IF(ISERROR(VLOOKUP($H518,#REF!,20,0)),,VLOOKUP($H518,#REF!,20,0))</f>
        <v>0</v>
      </c>
      <c r="W518" s="197">
        <f t="shared" si="234"/>
        <v>0</v>
      </c>
      <c r="X518" t="e">
        <f t="shared" si="235"/>
        <v>#VALUE!</v>
      </c>
    </row>
    <row r="519" spans="1:24" x14ac:dyDescent="0.3">
      <c r="A519">
        <v>6</v>
      </c>
      <c r="B519" t="str">
        <f t="shared" si="236"/>
        <v>Unli STD</v>
      </c>
      <c r="C519" t="str">
        <f t="shared" si="232"/>
        <v>Unli STD6</v>
      </c>
      <c r="E519" s="72" t="e">
        <f>IF(IF(ISERROR(VLOOKUP(C519,#REF!,25,0)),"A",VLOOKUP(C519,#REF!,25,0))=0,"A",IF(ISERROR(VLOOKUP(C519,#REF!,25,0)),"A",VLOOKUP(C519,#REF!,25,0))+D519)</f>
        <v>#VALUE!</v>
      </c>
      <c r="F519" s="44" t="e">
        <f>LARGE(E514:E528,A519)</f>
        <v>#VALUE!</v>
      </c>
      <c r="G519" s="44">
        <f>IF(ISERROR(VLOOKUP($C519,#REF!,2,0)),0,VLOOKUP($C519,#REF!,2,0))</f>
        <v>0</v>
      </c>
      <c r="H519" s="44">
        <f>IF(ISERROR(VLOOKUP(F519,E514:G528,3,0)),0,VLOOKUP(F519,E514:G528,3,0))</f>
        <v>0</v>
      </c>
      <c r="K519" s="44">
        <v>6</v>
      </c>
      <c r="L519" s="89">
        <f>IF(ISERROR(VLOOKUP(H519,#REF!,5,0)&amp;" "&amp;VLOOKUP(H519,#REF!,6,0)),,VLOOKUP(H519,#REF!,5,0)&amp;" "&amp;VLOOKUP(H519,#REF!,6,0))</f>
        <v>0</v>
      </c>
      <c r="M519" s="90">
        <f>IF(ISERROR(VLOOKUP(H519,#REF!,2,0)),,VLOOKUP(H519,#REF!,2,0))</f>
        <v>0</v>
      </c>
      <c r="N519" s="90">
        <f>IF(ISERROR(VLOOKUP(H519,#REF!,1,0)),,VLOOKUP(H519,#REF!,1,0))</f>
        <v>0</v>
      </c>
      <c r="O519" s="90" t="str">
        <f t="shared" si="233"/>
        <v>Unli STD</v>
      </c>
      <c r="P519" s="89" t="s">
        <v>152</v>
      </c>
      <c r="Q519" s="90">
        <f>IF(ISERROR(VLOOKUP(H519,#REF!,10,0)),,VLOOKUP(H519,#REF!,10,0))</f>
        <v>0</v>
      </c>
      <c r="R519" s="90">
        <f>IF(ISERROR(VLOOKUP($H519,#REF!,12,0)),,VLOOKUP($H519,#REF!,12,0))</f>
        <v>0</v>
      </c>
      <c r="S519" s="90">
        <f>IF(ISERROR(VLOOKUP($H519,#REF!,14,0)),,VLOOKUP($H519,#REF!,14,0))</f>
        <v>0</v>
      </c>
      <c r="T519" s="90">
        <f>IF(ISERROR(VLOOKUP($H519,#REF!,16,0)),,VLOOKUP($H519,#REF!,16,0))</f>
        <v>0</v>
      </c>
      <c r="U519" s="90">
        <f>IF(ISERROR(VLOOKUP($H519,#REF!,18,0)),,VLOOKUP($H519,#REF!,18,0))</f>
        <v>0</v>
      </c>
      <c r="V519" s="90">
        <f>IF(ISERROR(VLOOKUP($H519,#REF!,20,0)),,VLOOKUP($H519,#REF!,20,0))</f>
        <v>0</v>
      </c>
      <c r="W519" s="197">
        <f t="shared" si="234"/>
        <v>0</v>
      </c>
      <c r="X519" t="e">
        <f t="shared" si="235"/>
        <v>#VALUE!</v>
      </c>
    </row>
    <row r="520" spans="1:24" x14ac:dyDescent="0.3">
      <c r="A520">
        <v>7</v>
      </c>
      <c r="B520" t="str">
        <f t="shared" si="236"/>
        <v>Unli STD</v>
      </c>
      <c r="C520" t="str">
        <f t="shared" si="232"/>
        <v>Unli STD7</v>
      </c>
      <c r="E520" s="72" t="e">
        <f>IF(IF(ISERROR(VLOOKUP(C520,#REF!,25,0)),"A",VLOOKUP(C520,#REF!,25,0))=0,"A",IF(ISERROR(VLOOKUP(C520,#REF!,25,0)),"A",VLOOKUP(C520,#REF!,25,0))+D520)</f>
        <v>#VALUE!</v>
      </c>
      <c r="F520" s="44" t="e">
        <f>LARGE(E514:E528,A520)</f>
        <v>#VALUE!</v>
      </c>
      <c r="G520" s="44">
        <f>IF(ISERROR(VLOOKUP($C520,#REF!,2,0)),0,VLOOKUP($C520,#REF!,2,0))</f>
        <v>0</v>
      </c>
      <c r="H520" s="44">
        <f>IF(ISERROR(VLOOKUP(F520,E514:G528,3,0)),0,VLOOKUP(F520,E514:G528,3,0))</f>
        <v>0</v>
      </c>
      <c r="K520" s="44">
        <v>7</v>
      </c>
      <c r="L520" s="89">
        <f>IF(ISERROR(VLOOKUP(H520,#REF!,5,0)&amp;" "&amp;VLOOKUP(H520,#REF!,6,0)),,VLOOKUP(H520,#REF!,5,0)&amp;" "&amp;VLOOKUP(H520,#REF!,6,0))</f>
        <v>0</v>
      </c>
      <c r="M520" s="90">
        <f>IF(ISERROR(VLOOKUP(H520,#REF!,2,0)),,VLOOKUP(H520,#REF!,2,0))</f>
        <v>0</v>
      </c>
      <c r="N520" s="90">
        <f>IF(ISERROR(VLOOKUP(H520,#REF!,1,0)),,VLOOKUP(H520,#REF!,1,0))</f>
        <v>0</v>
      </c>
      <c r="O520" s="90" t="str">
        <f t="shared" si="233"/>
        <v>Unli STD</v>
      </c>
      <c r="P520" s="89" t="s">
        <v>152</v>
      </c>
      <c r="Q520" s="90">
        <f>IF(ISERROR(VLOOKUP(H520,#REF!,10,0)),,VLOOKUP(H520,#REF!,10,0))</f>
        <v>0</v>
      </c>
      <c r="R520" s="90">
        <f>IF(ISERROR(VLOOKUP($H520,#REF!,12,0)),,VLOOKUP($H520,#REF!,12,0))</f>
        <v>0</v>
      </c>
      <c r="S520" s="90">
        <f>IF(ISERROR(VLOOKUP($H520,#REF!,14,0)),,VLOOKUP($H520,#REF!,14,0))</f>
        <v>0</v>
      </c>
      <c r="T520" s="90">
        <f>IF(ISERROR(VLOOKUP($H520,#REF!,16,0)),,VLOOKUP($H520,#REF!,16,0))</f>
        <v>0</v>
      </c>
      <c r="U520" s="90">
        <f>IF(ISERROR(VLOOKUP($H520,#REF!,18,0)),,VLOOKUP($H520,#REF!,18,0))</f>
        <v>0</v>
      </c>
      <c r="V520" s="90">
        <f>IF(ISERROR(VLOOKUP($H520,#REF!,20,0)),,VLOOKUP($H520,#REF!,20,0))</f>
        <v>0</v>
      </c>
      <c r="W520" s="197">
        <f t="shared" si="234"/>
        <v>0</v>
      </c>
      <c r="X520" t="e">
        <f t="shared" si="235"/>
        <v>#VALUE!</v>
      </c>
    </row>
    <row r="521" spans="1:24" x14ac:dyDescent="0.3">
      <c r="A521">
        <v>8</v>
      </c>
      <c r="B521" t="str">
        <f t="shared" si="236"/>
        <v>Unli STD</v>
      </c>
      <c r="C521" t="str">
        <f t="shared" si="232"/>
        <v>Unli STD8</v>
      </c>
      <c r="E521" s="72" t="e">
        <f>IF(IF(ISERROR(VLOOKUP(C521,#REF!,25,0)),"A",VLOOKUP(C521,#REF!,25,0))=0,"A",IF(ISERROR(VLOOKUP(C521,#REF!,25,0)),"A",VLOOKUP(C521,#REF!,25,0))+D521)</f>
        <v>#VALUE!</v>
      </c>
      <c r="F521" s="44" t="e">
        <f>LARGE(E514:E528,A521)</f>
        <v>#VALUE!</v>
      </c>
      <c r="G521" s="44">
        <f>IF(ISERROR(VLOOKUP($C521,#REF!,2,0)),0,VLOOKUP($C521,#REF!,2,0))</f>
        <v>0</v>
      </c>
      <c r="H521" s="44">
        <f>IF(ISERROR(VLOOKUP(F521,E514:G528,3,0)),0,VLOOKUP(F521,E514:G528,3,0))</f>
        <v>0</v>
      </c>
      <c r="K521" s="44">
        <v>8</v>
      </c>
      <c r="L521" s="89">
        <f>IF(ISERROR(VLOOKUP(H521,#REF!,5,0)&amp;" "&amp;VLOOKUP(H521,#REF!,6,0)),,VLOOKUP(H521,#REF!,5,0)&amp;" "&amp;VLOOKUP(H521,#REF!,6,0))</f>
        <v>0</v>
      </c>
      <c r="M521" s="90">
        <f>IF(ISERROR(VLOOKUP(H521,#REF!,2,0)),,VLOOKUP(H521,#REF!,2,0))</f>
        <v>0</v>
      </c>
      <c r="N521" s="90">
        <f>IF(ISERROR(VLOOKUP(H521,#REF!,1,0)),,VLOOKUP(H521,#REF!,1,0))</f>
        <v>0</v>
      </c>
      <c r="O521" s="90" t="str">
        <f t="shared" si="233"/>
        <v>Unli STD</v>
      </c>
      <c r="P521" s="89" t="s">
        <v>152</v>
      </c>
      <c r="Q521" s="90">
        <f>IF(ISERROR(VLOOKUP(H521,#REF!,10,0)),,VLOOKUP(H521,#REF!,10,0))</f>
        <v>0</v>
      </c>
      <c r="R521" s="90">
        <f>IF(ISERROR(VLOOKUP($H521,#REF!,12,0)),,VLOOKUP($H521,#REF!,12,0))</f>
        <v>0</v>
      </c>
      <c r="S521" s="90">
        <f>IF(ISERROR(VLOOKUP($H521,#REF!,14,0)),,VLOOKUP($H521,#REF!,14,0))</f>
        <v>0</v>
      </c>
      <c r="T521" s="90">
        <f>IF(ISERROR(VLOOKUP($H521,#REF!,16,0)),,VLOOKUP($H521,#REF!,16,0))</f>
        <v>0</v>
      </c>
      <c r="U521" s="90">
        <f>IF(ISERROR(VLOOKUP($H521,#REF!,18,0)),,VLOOKUP($H521,#REF!,18,0))</f>
        <v>0</v>
      </c>
      <c r="V521" s="90">
        <f>IF(ISERROR(VLOOKUP($H521,#REF!,20,0)),,VLOOKUP($H521,#REF!,20,0))</f>
        <v>0</v>
      </c>
      <c r="W521" s="197">
        <f t="shared" si="234"/>
        <v>0</v>
      </c>
      <c r="X521" t="e">
        <f t="shared" si="235"/>
        <v>#VALUE!</v>
      </c>
    </row>
    <row r="522" spans="1:24" x14ac:dyDescent="0.3">
      <c r="A522">
        <v>9</v>
      </c>
      <c r="B522" t="str">
        <f t="shared" si="236"/>
        <v>Unli STD</v>
      </c>
      <c r="C522" t="str">
        <f t="shared" si="232"/>
        <v>Unli STD9</v>
      </c>
      <c r="E522" s="72" t="str">
        <f>IF(IF(ISERROR(VLOOKUP(C522,#REF!,25,0)),"A",VLOOKUP(C522,#REF!,25,0))=0,"A",IF(ISERROR(VLOOKUP(C522,#REF!,25,0)),"A",VLOOKUP(C522,#REF!,25,0)))</f>
        <v>A</v>
      </c>
      <c r="F522" s="44" t="e">
        <f>LARGE(E514:E528,A522)</f>
        <v>#VALUE!</v>
      </c>
      <c r="G522" s="44">
        <f>IF(ISERROR(VLOOKUP($C522,#REF!,2,0)),0,VLOOKUP($C522,#REF!,2,0))</f>
        <v>0</v>
      </c>
      <c r="H522" s="44">
        <f>IF(ISERROR(VLOOKUP(F522,E514:G528,3,0)),0,VLOOKUP(F522,E514:G528,3,0))</f>
        <v>0</v>
      </c>
      <c r="K522" s="44">
        <v>9</v>
      </c>
      <c r="L522" s="89">
        <f>IF(ISERROR(VLOOKUP(H522,#REF!,5,0)&amp;" "&amp;VLOOKUP(H522,#REF!,6,0)),,VLOOKUP(H522,#REF!,5,0)&amp;" "&amp;VLOOKUP(H522,#REF!,6,0))</f>
        <v>0</v>
      </c>
      <c r="M522" s="90">
        <f>IF(ISERROR(VLOOKUP(H522,#REF!,2,0)),,VLOOKUP(H522,#REF!,2,0))</f>
        <v>0</v>
      </c>
      <c r="N522" s="90">
        <f>IF(ISERROR(VLOOKUP(H522,#REF!,1,0)),,VLOOKUP(H522,#REF!,1,0))</f>
        <v>0</v>
      </c>
      <c r="O522" s="90" t="str">
        <f t="shared" si="233"/>
        <v>Unli STD</v>
      </c>
      <c r="P522" s="89" t="s">
        <v>152</v>
      </c>
      <c r="Q522" s="90">
        <f>IF(ISERROR(VLOOKUP(H522,#REF!,10,0)),,VLOOKUP(H522,#REF!,10,0))</f>
        <v>0</v>
      </c>
      <c r="R522" s="90">
        <f>IF(ISERROR(VLOOKUP($H522,#REF!,12,0)),,VLOOKUP($H522,#REF!,12,0))</f>
        <v>0</v>
      </c>
      <c r="S522" s="90">
        <f>IF(ISERROR(VLOOKUP($H522,#REF!,14,0)),,VLOOKUP($H522,#REF!,14,0))</f>
        <v>0</v>
      </c>
      <c r="T522" s="90">
        <f>IF(ISERROR(VLOOKUP($H522,#REF!,16,0)),,VLOOKUP($H522,#REF!,16,0))</f>
        <v>0</v>
      </c>
      <c r="U522" s="90">
        <f>IF(ISERROR(VLOOKUP($H522,#REF!,18,0)),,VLOOKUP($H522,#REF!,18,0))</f>
        <v>0</v>
      </c>
      <c r="V522" s="90">
        <f>IF(ISERROR(VLOOKUP($H522,#REF!,20,0)),,VLOOKUP($H522,#REF!,20,0))</f>
        <v>0</v>
      </c>
      <c r="W522" s="197">
        <f t="shared" si="234"/>
        <v>0</v>
      </c>
      <c r="X522">
        <f t="shared" si="235"/>
        <v>0</v>
      </c>
    </row>
    <row r="523" spans="1:24" x14ac:dyDescent="0.3">
      <c r="A523">
        <v>10</v>
      </c>
      <c r="B523" t="str">
        <f t="shared" si="236"/>
        <v>Unli STD</v>
      </c>
      <c r="C523" t="str">
        <f t="shared" si="232"/>
        <v>Unli STD10</v>
      </c>
      <c r="E523" s="72" t="str">
        <f>IF(IF(ISERROR(VLOOKUP(C523,#REF!,25,0)),"A",VLOOKUP(C523,#REF!,25,0))=0,"A",IF(ISERROR(VLOOKUP(C523,#REF!,25,0)),"A",VLOOKUP(C523,#REF!,25,0)))</f>
        <v>A</v>
      </c>
      <c r="F523" s="44" t="e">
        <f>LARGE(E514:E528,A523)</f>
        <v>#VALUE!</v>
      </c>
      <c r="G523" s="44">
        <f>IF(ISERROR(VLOOKUP($C523,#REF!,2,0)),0,VLOOKUP($C523,#REF!,2,0))</f>
        <v>0</v>
      </c>
      <c r="H523" s="44">
        <f>IF(ISERROR(VLOOKUP(F523,E514:G528,3,0)),0,VLOOKUP(F523,E514:G528,3,0))</f>
        <v>0</v>
      </c>
      <c r="K523" s="44">
        <v>10</v>
      </c>
      <c r="L523" s="89">
        <f>IF(ISERROR(VLOOKUP(H523,#REF!,5,0)&amp;" "&amp;VLOOKUP(H523,#REF!,6,0)),,VLOOKUP(H523,#REF!,5,0)&amp;" "&amp;VLOOKUP(H523,#REF!,6,0))</f>
        <v>0</v>
      </c>
      <c r="M523" s="90">
        <f>IF(ISERROR(VLOOKUP(H523,#REF!,2,0)),,VLOOKUP(H523,#REF!,2,0))</f>
        <v>0</v>
      </c>
      <c r="N523" s="90">
        <f>IF(ISERROR(VLOOKUP(H523,#REF!,1,0)),,VLOOKUP(H523,#REF!,1,0))</f>
        <v>0</v>
      </c>
      <c r="O523" s="90" t="str">
        <f t="shared" si="233"/>
        <v>Unli STD</v>
      </c>
      <c r="P523" s="89" t="s">
        <v>152</v>
      </c>
      <c r="Q523" s="90">
        <f>IF(ISERROR(VLOOKUP(H523,#REF!,10,0)),,VLOOKUP(H523,#REF!,10,0))</f>
        <v>0</v>
      </c>
      <c r="R523" s="90">
        <f>IF(ISERROR(VLOOKUP($H523,#REF!,12,0)),,VLOOKUP($H523,#REF!,12,0))</f>
        <v>0</v>
      </c>
      <c r="S523" s="90">
        <f>IF(ISERROR(VLOOKUP($H523,#REF!,14,0)),,VLOOKUP($H523,#REF!,14,0))</f>
        <v>0</v>
      </c>
      <c r="T523" s="90">
        <f>IF(ISERROR(VLOOKUP($H523,#REF!,16,0)),,VLOOKUP($H523,#REF!,16,0))</f>
        <v>0</v>
      </c>
      <c r="U523" s="90">
        <f>IF(ISERROR(VLOOKUP($H523,#REF!,18,0)),,VLOOKUP($H523,#REF!,18,0))</f>
        <v>0</v>
      </c>
      <c r="V523" s="90">
        <f>IF(ISERROR(VLOOKUP($H523,#REF!,20,0)),,VLOOKUP($H523,#REF!,20,0))</f>
        <v>0</v>
      </c>
      <c r="W523" s="197">
        <f t="shared" si="234"/>
        <v>0</v>
      </c>
      <c r="X523">
        <f t="shared" si="235"/>
        <v>0</v>
      </c>
    </row>
    <row r="524" spans="1:24" x14ac:dyDescent="0.3">
      <c r="A524">
        <v>11</v>
      </c>
      <c r="B524" t="str">
        <f t="shared" si="236"/>
        <v>Unli STD</v>
      </c>
      <c r="C524" t="str">
        <f t="shared" si="232"/>
        <v>Unli STD11</v>
      </c>
      <c r="E524" s="72" t="str">
        <f>IF(IF(ISERROR(VLOOKUP(C524,#REF!,25,0)),"A",VLOOKUP(C524,#REF!,25,0))=0,"A",IF(ISERROR(VLOOKUP(C524,#REF!,25,0)),"A",VLOOKUP(C524,#REF!,25,0)))</f>
        <v>A</v>
      </c>
      <c r="F524" s="44" t="e">
        <f>LARGE(E514:E528,A524)</f>
        <v>#VALUE!</v>
      </c>
      <c r="G524" s="44">
        <f>IF(ISERROR(VLOOKUP($C524,#REF!,2,0)),0,VLOOKUP($C524,#REF!,2,0))</f>
        <v>0</v>
      </c>
      <c r="H524" s="44">
        <f>IF(ISERROR(VLOOKUP(F524,E514:G528,3,0)),0,VLOOKUP(F524,E514:G528,3,0))</f>
        <v>0</v>
      </c>
      <c r="K524" s="44">
        <v>11</v>
      </c>
      <c r="L524" s="89">
        <f>IF(ISERROR(VLOOKUP(H524,#REF!,5,0)&amp;" "&amp;VLOOKUP(H524,#REF!,6,0)),,VLOOKUP(H524,#REF!,5,0)&amp;" "&amp;VLOOKUP(H524,#REF!,6,0))</f>
        <v>0</v>
      </c>
      <c r="M524" s="90">
        <f>IF(ISERROR(VLOOKUP(H524,#REF!,2,0)),,VLOOKUP(H524,#REF!,2,0))</f>
        <v>0</v>
      </c>
      <c r="N524" s="90">
        <f>IF(ISERROR(VLOOKUP(H524,#REF!,1,0)),,VLOOKUP(H524,#REF!,1,0))</f>
        <v>0</v>
      </c>
      <c r="O524" s="90" t="str">
        <f t="shared" si="233"/>
        <v>Unli STD</v>
      </c>
      <c r="P524" s="89" t="s">
        <v>152</v>
      </c>
      <c r="Q524" s="90">
        <f>IF(ISERROR(VLOOKUP(H524,#REF!,10,0)),,VLOOKUP(H524,#REF!,10,0))</f>
        <v>0</v>
      </c>
      <c r="R524" s="90">
        <f>IF(ISERROR(VLOOKUP($H524,#REF!,12,0)),,VLOOKUP($H524,#REF!,12,0))</f>
        <v>0</v>
      </c>
      <c r="S524" s="90">
        <f>IF(ISERROR(VLOOKUP($H524,#REF!,14,0)),,VLOOKUP($H524,#REF!,14,0))</f>
        <v>0</v>
      </c>
      <c r="T524" s="90">
        <f>IF(ISERROR(VLOOKUP($H524,#REF!,16,0)),,VLOOKUP($H524,#REF!,16,0))</f>
        <v>0</v>
      </c>
      <c r="U524" s="90">
        <f>IF(ISERROR(VLOOKUP($H524,#REF!,18,0)),,VLOOKUP($H524,#REF!,18,0))</f>
        <v>0</v>
      </c>
      <c r="V524" s="90">
        <f>IF(ISERROR(VLOOKUP($H524,#REF!,20,0)),,VLOOKUP($H524,#REF!,20,0))</f>
        <v>0</v>
      </c>
      <c r="W524" s="197">
        <f t="shared" si="234"/>
        <v>0</v>
      </c>
      <c r="X524">
        <f t="shared" si="235"/>
        <v>0</v>
      </c>
    </row>
    <row r="525" spans="1:24" x14ac:dyDescent="0.3">
      <c r="A525">
        <v>12</v>
      </c>
      <c r="B525" t="str">
        <f t="shared" si="236"/>
        <v>Unli STD</v>
      </c>
      <c r="C525" t="str">
        <f t="shared" si="232"/>
        <v>Unli STD12</v>
      </c>
      <c r="E525" s="72" t="str">
        <f>IF(IF(ISERROR(VLOOKUP(C525,#REF!,25,0)),"A",VLOOKUP(C525,#REF!,25,0))=0,"A",IF(ISERROR(VLOOKUP(C525,#REF!,25,0)),"A",VLOOKUP(C525,#REF!,25,0)))</f>
        <v>A</v>
      </c>
      <c r="F525" s="44" t="e">
        <f>LARGE(E514:E528,A525)</f>
        <v>#VALUE!</v>
      </c>
      <c r="G525" s="44">
        <f>IF(ISERROR(VLOOKUP($C525,#REF!,2,0)),0,VLOOKUP($C525,#REF!,2,0))</f>
        <v>0</v>
      </c>
      <c r="H525" s="44">
        <f>IF(ISERROR(VLOOKUP(F525,E514:G528,3,0)),0,VLOOKUP(F525,E514:G528,3,0))</f>
        <v>0</v>
      </c>
      <c r="K525" s="44">
        <v>12</v>
      </c>
      <c r="L525" s="89">
        <f>IF(ISERROR(VLOOKUP(H525,#REF!,5,0)&amp;" "&amp;VLOOKUP(H525,#REF!,6,0)),,VLOOKUP(H525,#REF!,5,0)&amp;" "&amp;VLOOKUP(H525,#REF!,6,0))</f>
        <v>0</v>
      </c>
      <c r="M525" s="90">
        <f>IF(ISERROR(VLOOKUP(H525,#REF!,2,0)),,VLOOKUP(H525,#REF!,2,0))</f>
        <v>0</v>
      </c>
      <c r="N525" s="90">
        <f>IF(ISERROR(VLOOKUP(H525,#REF!,1,0)),,VLOOKUP(H525,#REF!,1,0))</f>
        <v>0</v>
      </c>
      <c r="O525" s="90" t="str">
        <f t="shared" si="233"/>
        <v>Unli STD</v>
      </c>
      <c r="P525" s="89" t="s">
        <v>152</v>
      </c>
      <c r="Q525" s="90">
        <f>IF(ISERROR(VLOOKUP(H525,#REF!,10,0)),,VLOOKUP(H525,#REF!,10,0))</f>
        <v>0</v>
      </c>
      <c r="R525" s="90">
        <f>IF(ISERROR(VLOOKUP($H525,#REF!,12,0)),,VLOOKUP($H525,#REF!,12,0))</f>
        <v>0</v>
      </c>
      <c r="S525" s="90">
        <f>IF(ISERROR(VLOOKUP($H525,#REF!,14,0)),,VLOOKUP($H525,#REF!,14,0))</f>
        <v>0</v>
      </c>
      <c r="T525" s="90">
        <f>IF(ISERROR(VLOOKUP($H525,#REF!,16,0)),,VLOOKUP($H525,#REF!,16,0))</f>
        <v>0</v>
      </c>
      <c r="U525" s="90">
        <f>IF(ISERROR(VLOOKUP($H525,#REF!,18,0)),,VLOOKUP($H525,#REF!,18,0))</f>
        <v>0</v>
      </c>
      <c r="V525" s="90">
        <f>IF(ISERROR(VLOOKUP($H525,#REF!,20,0)),,VLOOKUP($H525,#REF!,20,0))</f>
        <v>0</v>
      </c>
      <c r="W525" s="197">
        <f t="shared" si="234"/>
        <v>0</v>
      </c>
      <c r="X525">
        <f t="shared" si="235"/>
        <v>0</v>
      </c>
    </row>
    <row r="526" spans="1:24" x14ac:dyDescent="0.3">
      <c r="A526">
        <v>13</v>
      </c>
      <c r="B526" t="str">
        <f t="shared" si="236"/>
        <v>Unli STD</v>
      </c>
      <c r="C526" t="str">
        <f t="shared" si="232"/>
        <v>Unli STD13</v>
      </c>
      <c r="E526" s="72" t="str">
        <f>IF(IF(ISERROR(VLOOKUP(C526,#REF!,25,0)),"A",VLOOKUP(C526,#REF!,25,0))=0,"A",IF(ISERROR(VLOOKUP(C526,#REF!,25,0)),"A",VLOOKUP(C526,#REF!,25,0)))</f>
        <v>A</v>
      </c>
      <c r="F526" s="44" t="e">
        <f>LARGE(E514:E528,A526)</f>
        <v>#VALUE!</v>
      </c>
      <c r="G526" s="44">
        <f>IF(ISERROR(VLOOKUP($C526,#REF!,2,0)),0,VLOOKUP($C526,#REF!,2,0))</f>
        <v>0</v>
      </c>
      <c r="H526" s="44">
        <f>IF(ISERROR(VLOOKUP(F526,E514:G528,3,0)),0,VLOOKUP(F526,E514:G528,3,0))</f>
        <v>0</v>
      </c>
      <c r="K526" s="44">
        <v>13</v>
      </c>
      <c r="L526" s="89">
        <f>IF(ISERROR(VLOOKUP(H526,#REF!,5,0)&amp;" "&amp;VLOOKUP(H526,#REF!,6,0)),,VLOOKUP(H526,#REF!,5,0)&amp;" "&amp;VLOOKUP(H526,#REF!,6,0))</f>
        <v>0</v>
      </c>
      <c r="M526" s="90">
        <f>IF(ISERROR(VLOOKUP(H526,#REF!,2,0)),,VLOOKUP(H526,#REF!,2,0))</f>
        <v>0</v>
      </c>
      <c r="N526" s="90">
        <f>IF(ISERROR(VLOOKUP(H526,#REF!,1,0)),,VLOOKUP(H526,#REF!,1,0))</f>
        <v>0</v>
      </c>
      <c r="O526" s="90" t="str">
        <f t="shared" si="233"/>
        <v>Unli STD</v>
      </c>
      <c r="P526" s="89" t="s">
        <v>152</v>
      </c>
      <c r="Q526" s="90">
        <f>IF(ISERROR(VLOOKUP(H526,#REF!,10,0)),,VLOOKUP(H526,#REF!,10,0))</f>
        <v>0</v>
      </c>
      <c r="R526" s="90">
        <f>IF(ISERROR(VLOOKUP($H526,#REF!,12,0)),,VLOOKUP($H526,#REF!,12,0))</f>
        <v>0</v>
      </c>
      <c r="S526" s="90">
        <f>IF(ISERROR(VLOOKUP($H526,#REF!,14,0)),,VLOOKUP($H526,#REF!,14,0))</f>
        <v>0</v>
      </c>
      <c r="T526" s="90">
        <f>IF(ISERROR(VLOOKUP($H526,#REF!,16,0)),,VLOOKUP($H526,#REF!,16,0))</f>
        <v>0</v>
      </c>
      <c r="U526" s="90">
        <f>IF(ISERROR(VLOOKUP($H526,#REF!,18,0)),,VLOOKUP($H526,#REF!,18,0))</f>
        <v>0</v>
      </c>
      <c r="V526" s="90">
        <f>IF(ISERROR(VLOOKUP($H526,#REF!,20,0)),,VLOOKUP($H526,#REF!,20,0))</f>
        <v>0</v>
      </c>
      <c r="W526" s="197">
        <f t="shared" si="234"/>
        <v>0</v>
      </c>
      <c r="X526">
        <f t="shared" si="235"/>
        <v>0</v>
      </c>
    </row>
    <row r="527" spans="1:24" x14ac:dyDescent="0.3">
      <c r="A527">
        <v>14</v>
      </c>
      <c r="B527" t="str">
        <f t="shared" si="236"/>
        <v>Unli STD</v>
      </c>
      <c r="C527" t="str">
        <f t="shared" si="232"/>
        <v>Unli STD14</v>
      </c>
      <c r="E527" s="72" t="str">
        <f>IF(IF(ISERROR(VLOOKUP(C527,#REF!,25,0)),"A",VLOOKUP(C527,#REF!,25,0))=0,"A",IF(ISERROR(VLOOKUP(C527,#REF!,25,0)),"A",VLOOKUP(C527,#REF!,25,0)))</f>
        <v>A</v>
      </c>
      <c r="F527" s="44" t="e">
        <f>LARGE(E514:E528,A527)</f>
        <v>#VALUE!</v>
      </c>
      <c r="G527" s="44">
        <f>IF(ISERROR(VLOOKUP($C527,#REF!,2,0)),0,VLOOKUP($C527,#REF!,2,0))</f>
        <v>0</v>
      </c>
      <c r="H527" s="44">
        <f>IF(ISERROR(VLOOKUP(F527,E514:G528,3,0)),0,VLOOKUP(F527,E514:G528,3,0))</f>
        <v>0</v>
      </c>
      <c r="K527" s="44">
        <v>14</v>
      </c>
      <c r="L527" s="89">
        <f>IF(ISERROR(VLOOKUP(H527,#REF!,5,0)&amp;" "&amp;VLOOKUP(H527,#REF!,6,0)),,VLOOKUP(H527,#REF!,5,0)&amp;" "&amp;VLOOKUP(H527,#REF!,6,0))</f>
        <v>0</v>
      </c>
      <c r="M527" s="90">
        <f>IF(ISERROR(VLOOKUP(H527,#REF!,2,0)),,VLOOKUP(H527,#REF!,2,0))</f>
        <v>0</v>
      </c>
      <c r="N527" s="90">
        <f>IF(ISERROR(VLOOKUP(H527,#REF!,1,0)),,VLOOKUP(H527,#REF!,1,0))</f>
        <v>0</v>
      </c>
      <c r="O527" s="90" t="str">
        <f t="shared" si="233"/>
        <v>Unli STD</v>
      </c>
      <c r="P527" s="89" t="s">
        <v>152</v>
      </c>
      <c r="Q527" s="90">
        <f>IF(ISERROR(VLOOKUP(H527,#REF!,10,0)),,VLOOKUP(H527,#REF!,10,0))</f>
        <v>0</v>
      </c>
      <c r="R527" s="90">
        <f>IF(ISERROR(VLOOKUP($H527,#REF!,12,0)),,VLOOKUP($H527,#REF!,12,0))</f>
        <v>0</v>
      </c>
      <c r="S527" s="90">
        <f>IF(ISERROR(VLOOKUP($H527,#REF!,14,0)),,VLOOKUP($H527,#REF!,14,0))</f>
        <v>0</v>
      </c>
      <c r="T527" s="90">
        <f>IF(ISERROR(VLOOKUP($H527,#REF!,16,0)),,VLOOKUP($H527,#REF!,16,0))</f>
        <v>0</v>
      </c>
      <c r="U527" s="90">
        <f>IF(ISERROR(VLOOKUP($H527,#REF!,18,0)),,VLOOKUP($H527,#REF!,18,0))</f>
        <v>0</v>
      </c>
      <c r="V527" s="90">
        <f>IF(ISERROR(VLOOKUP($H527,#REF!,20,0)),,VLOOKUP($H527,#REF!,20,0))</f>
        <v>0</v>
      </c>
      <c r="W527" s="197">
        <f t="shared" si="234"/>
        <v>0</v>
      </c>
      <c r="X527">
        <f t="shared" si="235"/>
        <v>0</v>
      </c>
    </row>
    <row r="528" spans="1:24" ht="15" thickBot="1" x14ac:dyDescent="0.35">
      <c r="A528">
        <v>15</v>
      </c>
      <c r="B528" t="str">
        <f t="shared" si="236"/>
        <v>Unli STD</v>
      </c>
      <c r="C528" t="str">
        <f t="shared" si="232"/>
        <v>Unli STD15</v>
      </c>
      <c r="E528" s="72" t="str">
        <f>IF(IF(ISERROR(VLOOKUP(C528,#REF!,25,0)),"A",VLOOKUP(C528,#REF!,25,0))=0,"A",IF(ISERROR(VLOOKUP(C528,#REF!,25,0)),"A",VLOOKUP(C528,#REF!,25,0)))</f>
        <v>A</v>
      </c>
      <c r="F528" s="44" t="e">
        <f>LARGE(E528:E542,A528)</f>
        <v>#VALUE!</v>
      </c>
      <c r="G528" s="44">
        <f>IF(ISERROR(VLOOKUP($C528,#REF!,2,0)),0,VLOOKUP($C528,#REF!,2,0))</f>
        <v>0</v>
      </c>
      <c r="H528" s="44">
        <f>IF(ISERROR(VLOOKUP(F528,E528:G542,3,0)),0,VLOOKUP(F528,E528:G542,3,0))</f>
        <v>0</v>
      </c>
      <c r="K528" s="44">
        <v>15</v>
      </c>
      <c r="L528" s="89">
        <f>IF(ISERROR(VLOOKUP(H528,#REF!,5,0)&amp;" "&amp;VLOOKUP(H528,#REF!,6,0)),,VLOOKUP(H528,#REF!,5,0)&amp;" "&amp;VLOOKUP(H528,#REF!,6,0))</f>
        <v>0</v>
      </c>
      <c r="M528" s="90">
        <f>IF(ISERROR(VLOOKUP(H528,#REF!,2,0)),,VLOOKUP(H528,#REF!,2,0))</f>
        <v>0</v>
      </c>
      <c r="N528" s="90">
        <f>IF(ISERROR(VLOOKUP(H528,#REF!,1,0)),,VLOOKUP(H528,#REF!,1,0))</f>
        <v>0</v>
      </c>
      <c r="O528" s="90" t="str">
        <f t="shared" si="233"/>
        <v>Unli STD</v>
      </c>
      <c r="P528" s="89" t="s">
        <v>152</v>
      </c>
      <c r="Q528" s="90">
        <f>IF(ISERROR(VLOOKUP(H528,#REF!,10,0)),,VLOOKUP(H528,#REF!,10,0))</f>
        <v>0</v>
      </c>
      <c r="R528" s="90">
        <f>IF(ISERROR(VLOOKUP($H528,#REF!,12,0)),,VLOOKUP($H528,#REF!,12,0))</f>
        <v>0</v>
      </c>
      <c r="S528" s="90">
        <f>IF(ISERROR(VLOOKUP($H528,#REF!,14,0)),,VLOOKUP($H528,#REF!,14,0))</f>
        <v>0</v>
      </c>
      <c r="T528" s="90">
        <f>IF(ISERROR(VLOOKUP($H528,#REF!,16,0)),,VLOOKUP($H528,#REF!,16,0))</f>
        <v>0</v>
      </c>
      <c r="U528" s="90">
        <f>IF(ISERROR(VLOOKUP($H528,#REF!,18,0)),,VLOOKUP($H528,#REF!,18,0))</f>
        <v>0</v>
      </c>
      <c r="V528" s="90">
        <f>IF(ISERROR(VLOOKUP($H528,#REF!,20,0)),,VLOOKUP($H528,#REF!,20,0))</f>
        <v>0</v>
      </c>
      <c r="W528" s="197">
        <f t="shared" si="234"/>
        <v>0</v>
      </c>
      <c r="X528">
        <f t="shared" si="235"/>
        <v>0</v>
      </c>
    </row>
    <row r="529" spans="1:24" ht="29.4" thickBot="1" x14ac:dyDescent="0.35">
      <c r="E529" s="102" t="s">
        <v>126</v>
      </c>
      <c r="F529" s="137" t="s">
        <v>167</v>
      </c>
      <c r="G529" s="102" t="s">
        <v>33</v>
      </c>
      <c r="H529" s="137" t="s">
        <v>166</v>
      </c>
      <c r="K529" s="50" t="s">
        <v>137</v>
      </c>
      <c r="L529" s="51" t="s">
        <v>138</v>
      </c>
      <c r="M529" s="52" t="s">
        <v>139</v>
      </c>
      <c r="N529" s="52" t="s">
        <v>140</v>
      </c>
      <c r="O529" s="52" t="s">
        <v>35</v>
      </c>
      <c r="P529" s="53" t="s">
        <v>141</v>
      </c>
      <c r="Q529" s="55">
        <v>1</v>
      </c>
      <c r="R529" s="55">
        <v>2</v>
      </c>
      <c r="S529" s="55">
        <v>3</v>
      </c>
      <c r="T529" s="55">
        <v>4</v>
      </c>
      <c r="U529" s="55">
        <v>5</v>
      </c>
      <c r="V529" s="93">
        <v>6</v>
      </c>
      <c r="W529" s="197"/>
    </row>
    <row r="530" spans="1:24" x14ac:dyDescent="0.3">
      <c r="A530">
        <v>1</v>
      </c>
      <c r="B530" t="s">
        <v>99</v>
      </c>
      <c r="C530" t="str">
        <f t="shared" ref="C530:C544" si="237">B530&amp;A530</f>
        <v>UNLI MOD1</v>
      </c>
      <c r="E530" s="72" t="str">
        <f>IF(IF(ISERROR(VLOOKUP(C530,#REF!,25,0)),"A",VLOOKUP(C530,#REF!,25,0))=0,"A",IF(ISERROR(VLOOKUP(C530,#REF!,25,0)),"A",VLOOKUP(C530,#REF!,25,0)))</f>
        <v>A</v>
      </c>
      <c r="F530" s="44" t="e">
        <f>LARGE(E530:E544,A530)</f>
        <v>#VALUE!</v>
      </c>
      <c r="G530" s="44">
        <f>IF(ISERROR(VLOOKUP($C530,#REF!,2,0)),0,VLOOKUP($C530,#REF!,2,0))</f>
        <v>0</v>
      </c>
      <c r="H530" s="44">
        <f>IF(ISERROR(VLOOKUP(F530,E530:G544,3,0)),0,VLOOKUP(F530,E530:G544,3,0))</f>
        <v>0</v>
      </c>
      <c r="K530" s="44">
        <v>1</v>
      </c>
      <c r="L530" s="89">
        <f>IF(ISERROR(VLOOKUP(H530,#REF!,5,0)&amp;" "&amp;VLOOKUP(H530,#REF!,6,0)),,VLOOKUP(H530,#REF!,5,0)&amp;" "&amp;VLOOKUP(H530,#REF!,6,0))</f>
        <v>0</v>
      </c>
      <c r="M530" s="90">
        <f>IF(ISERROR(VLOOKUP(H530,#REF!,2,0)),,VLOOKUP(H530,#REF!,2,0))</f>
        <v>0</v>
      </c>
      <c r="N530" s="90">
        <f>IF(ISERROR(VLOOKUP(H530,#REF!,1,0)),,VLOOKUP(H530,#REF!,1,0))</f>
        <v>0</v>
      </c>
      <c r="O530" s="90" t="str">
        <f t="shared" ref="O530:O544" si="238">B530</f>
        <v>UNLI MOD</v>
      </c>
      <c r="P530" s="89" t="s">
        <v>152</v>
      </c>
      <c r="Q530" s="90">
        <f>IF(ISERROR(VLOOKUP(H530,#REF!,10,0)),,VLOOKUP(H530,#REF!,10,0))</f>
        <v>0</v>
      </c>
      <c r="R530" s="90">
        <f>IF(ISERROR(VLOOKUP($H530,#REF!,12,0)),,VLOOKUP($H530,#REF!,12,0))</f>
        <v>0</v>
      </c>
      <c r="S530" s="90">
        <f>IF(ISERROR(VLOOKUP($H530,#REF!,14,0)),,VLOOKUP($H530,#REF!,14,0))</f>
        <v>0</v>
      </c>
      <c r="T530" s="90">
        <f>IF(ISERROR(VLOOKUP($H530,#REF!,16,0)),,VLOOKUP($H530,#REF!,16,0))</f>
        <v>0</v>
      </c>
      <c r="U530" s="90">
        <f>IF(ISERROR(VLOOKUP($H530,#REF!,18,0)),,VLOOKUP($H530,#REF!,18,0))</f>
        <v>0</v>
      </c>
      <c r="V530" s="90">
        <f>IF(ISERROR(VLOOKUP($H530,#REF!,20,0)),,VLOOKUP($H530,#REF!,20,0))</f>
        <v>0</v>
      </c>
      <c r="W530" s="197">
        <f t="shared" ref="W530:W544" si="239">SUBTOTAL(9,Q530:V530)</f>
        <v>0</v>
      </c>
      <c r="X530">
        <f>IF(E530="A",0,COUNTIF($E$530:$E$544,E530))</f>
        <v>0</v>
      </c>
    </row>
    <row r="531" spans="1:24" x14ac:dyDescent="0.3">
      <c r="A531">
        <v>2</v>
      </c>
      <c r="B531" t="str">
        <f>B530</f>
        <v>UNLI MOD</v>
      </c>
      <c r="C531" t="str">
        <f t="shared" si="237"/>
        <v>UNLI MOD2</v>
      </c>
      <c r="E531" s="72" t="str">
        <f>IF(IF(ISERROR(VLOOKUP(C531,#REF!,25,0)),"A",VLOOKUP(C531,#REF!,25,0))=0,"A",IF(ISERROR(VLOOKUP(C531,#REF!,25,0)),"A",VLOOKUP(C531,#REF!,25,0)))</f>
        <v>A</v>
      </c>
      <c r="F531" s="44" t="e">
        <f>LARGE(E530:E544,A531)</f>
        <v>#VALUE!</v>
      </c>
      <c r="G531" s="44">
        <f>IF(ISERROR(VLOOKUP($C531,#REF!,2,0)),0,VLOOKUP($C531,#REF!,2,0))</f>
        <v>0</v>
      </c>
      <c r="H531" s="44">
        <f>IF(ISERROR(VLOOKUP(F531,E530:G544,3,0)),0,VLOOKUP(F531,E530:G544,3,0))</f>
        <v>0</v>
      </c>
      <c r="K531" s="44">
        <v>2</v>
      </c>
      <c r="L531" s="89">
        <f>IF(ISERROR(VLOOKUP(H531,#REF!,5,0)&amp;" "&amp;VLOOKUP(H531,#REF!,6,0)),,VLOOKUP(H531,#REF!,5,0)&amp;" "&amp;VLOOKUP(H531,#REF!,6,0))</f>
        <v>0</v>
      </c>
      <c r="M531" s="90">
        <f>IF(ISERROR(VLOOKUP(H531,#REF!,2,0)),,VLOOKUP(H531,#REF!,2,0))</f>
        <v>0</v>
      </c>
      <c r="N531" s="90">
        <f>IF(ISERROR(VLOOKUP(H531,#REF!,1,0)),,VLOOKUP(H531,#REF!,1,0))</f>
        <v>0</v>
      </c>
      <c r="O531" s="90" t="str">
        <f t="shared" si="238"/>
        <v>UNLI MOD</v>
      </c>
      <c r="P531" s="89" t="s">
        <v>152</v>
      </c>
      <c r="Q531" s="90">
        <f>IF(ISERROR(VLOOKUP(H531,#REF!,10,0)),,VLOOKUP(H531,#REF!,10,0))</f>
        <v>0</v>
      </c>
      <c r="R531" s="90">
        <f>IF(ISERROR(VLOOKUP($H531,#REF!,12,0)),,VLOOKUP($H531,#REF!,12,0))</f>
        <v>0</v>
      </c>
      <c r="S531" s="90">
        <f>IF(ISERROR(VLOOKUP($H531,#REF!,14,0)),,VLOOKUP($H531,#REF!,14,0))</f>
        <v>0</v>
      </c>
      <c r="T531" s="90">
        <f>IF(ISERROR(VLOOKUP($H531,#REF!,16,0)),,VLOOKUP($H531,#REF!,16,0))</f>
        <v>0</v>
      </c>
      <c r="U531" s="90">
        <f>IF(ISERROR(VLOOKUP($H531,#REF!,18,0)),,VLOOKUP($H531,#REF!,18,0))</f>
        <v>0</v>
      </c>
      <c r="V531" s="90">
        <f>IF(ISERROR(VLOOKUP($H531,#REF!,20,0)),,VLOOKUP($H531,#REF!,20,0))</f>
        <v>0</v>
      </c>
      <c r="W531" s="197">
        <f t="shared" si="239"/>
        <v>0</v>
      </c>
      <c r="X531">
        <f t="shared" ref="X531:X544" si="240">IF(E531="A",0,COUNTIF($E$530:$E$544,E531))</f>
        <v>0</v>
      </c>
    </row>
    <row r="532" spans="1:24" x14ac:dyDescent="0.3">
      <c r="A532">
        <v>3</v>
      </c>
      <c r="B532" t="str">
        <f t="shared" ref="B532:B544" si="241">B531</f>
        <v>UNLI MOD</v>
      </c>
      <c r="C532" t="str">
        <f t="shared" si="237"/>
        <v>UNLI MOD3</v>
      </c>
      <c r="E532" s="72" t="str">
        <f>IF(IF(ISERROR(VLOOKUP(C532,#REF!,25,0)),"A",VLOOKUP(C532,#REF!,25,0))=0,"A",IF(ISERROR(VLOOKUP(C532,#REF!,25,0)),"A",VLOOKUP(C532,#REF!,25,0)))</f>
        <v>A</v>
      </c>
      <c r="F532" s="44" t="e">
        <f>LARGE(E530:E544,A532)</f>
        <v>#VALUE!</v>
      </c>
      <c r="G532" s="44">
        <f>IF(ISERROR(VLOOKUP($C532,#REF!,2,0)),0,VLOOKUP($C532,#REF!,2,0))</f>
        <v>0</v>
      </c>
      <c r="H532" s="44">
        <f>IF(ISERROR(VLOOKUP(F532,E530:G544,3,0)),0,VLOOKUP(F532,E530:G544,3,0))</f>
        <v>0</v>
      </c>
      <c r="K532" s="44">
        <v>3</v>
      </c>
      <c r="L532" s="89">
        <f>IF(ISERROR(VLOOKUP(H532,#REF!,5,0)&amp;" "&amp;VLOOKUP(H532,#REF!,6,0)),,VLOOKUP(H532,#REF!,5,0)&amp;" "&amp;VLOOKUP(H532,#REF!,6,0))</f>
        <v>0</v>
      </c>
      <c r="M532" s="90">
        <f>IF(ISERROR(VLOOKUP(H532,#REF!,2,0)),,VLOOKUP(H532,#REF!,2,0))</f>
        <v>0</v>
      </c>
      <c r="N532" s="90">
        <f>IF(ISERROR(VLOOKUP(H532,#REF!,1,0)),,VLOOKUP(H532,#REF!,1,0))</f>
        <v>0</v>
      </c>
      <c r="O532" s="90" t="str">
        <f t="shared" si="238"/>
        <v>UNLI MOD</v>
      </c>
      <c r="P532" s="89" t="s">
        <v>152</v>
      </c>
      <c r="Q532" s="90">
        <f>IF(ISERROR(VLOOKUP(H532,#REF!,10,0)),,VLOOKUP(H532,#REF!,10,0))</f>
        <v>0</v>
      </c>
      <c r="R532" s="90">
        <f>IF(ISERROR(VLOOKUP($H532,#REF!,12,0)),,VLOOKUP($H532,#REF!,12,0))</f>
        <v>0</v>
      </c>
      <c r="S532" s="90">
        <f>IF(ISERROR(VLOOKUP($H532,#REF!,14,0)),,VLOOKUP($H532,#REF!,14,0))</f>
        <v>0</v>
      </c>
      <c r="T532" s="90">
        <f>IF(ISERROR(VLOOKUP($H532,#REF!,16,0)),,VLOOKUP($H532,#REF!,16,0))</f>
        <v>0</v>
      </c>
      <c r="U532" s="90">
        <f>IF(ISERROR(VLOOKUP($H532,#REF!,18,0)),,VLOOKUP($H532,#REF!,18,0))</f>
        <v>0</v>
      </c>
      <c r="V532" s="90">
        <f>IF(ISERROR(VLOOKUP($H532,#REF!,20,0)),,VLOOKUP($H532,#REF!,20,0))</f>
        <v>0</v>
      </c>
      <c r="W532" s="197">
        <f t="shared" si="239"/>
        <v>0</v>
      </c>
      <c r="X532">
        <f t="shared" si="240"/>
        <v>0</v>
      </c>
    </row>
    <row r="533" spans="1:24" x14ac:dyDescent="0.3">
      <c r="A533">
        <v>4</v>
      </c>
      <c r="B533" t="str">
        <f t="shared" si="241"/>
        <v>UNLI MOD</v>
      </c>
      <c r="C533" t="str">
        <f t="shared" si="237"/>
        <v>UNLI MOD4</v>
      </c>
      <c r="E533" s="72" t="str">
        <f>IF(IF(ISERROR(VLOOKUP(C533,#REF!,25,0)),"A",VLOOKUP(C533,#REF!,25,0))=0,"A",IF(ISERROR(VLOOKUP(C533,#REF!,25,0)),"A",VLOOKUP(C533,#REF!,25,0)))</f>
        <v>A</v>
      </c>
      <c r="F533" s="44" t="e">
        <f>LARGE(E530:E544,A533)</f>
        <v>#VALUE!</v>
      </c>
      <c r="G533" s="44">
        <f>IF(ISERROR(VLOOKUP($C533,#REF!,2,0)),0,VLOOKUP($C533,#REF!,2,0))</f>
        <v>0</v>
      </c>
      <c r="H533" s="44">
        <f>IF(ISERROR(VLOOKUP(F533,E530:G544,3,0)),0,VLOOKUP(F533,E530:G544,3,0))</f>
        <v>0</v>
      </c>
      <c r="K533" s="44">
        <v>4</v>
      </c>
      <c r="L533" s="89">
        <f>IF(ISERROR(VLOOKUP(H533,#REF!,5,0)&amp;" "&amp;VLOOKUP(H533,#REF!,6,0)),,VLOOKUP(H533,#REF!,5,0)&amp;" "&amp;VLOOKUP(H533,#REF!,6,0))</f>
        <v>0</v>
      </c>
      <c r="M533" s="90">
        <f>IF(ISERROR(VLOOKUP(H533,#REF!,2,0)),,VLOOKUP(H533,#REF!,2,0))</f>
        <v>0</v>
      </c>
      <c r="N533" s="90">
        <f>IF(ISERROR(VLOOKUP(H533,#REF!,1,0)),,VLOOKUP(H533,#REF!,1,0))</f>
        <v>0</v>
      </c>
      <c r="O533" s="90" t="str">
        <f t="shared" si="238"/>
        <v>UNLI MOD</v>
      </c>
      <c r="P533" s="89" t="s">
        <v>152</v>
      </c>
      <c r="Q533" s="90">
        <f>IF(ISERROR(VLOOKUP(H533,#REF!,10,0)),,VLOOKUP(H533,#REF!,10,0))</f>
        <v>0</v>
      </c>
      <c r="R533" s="90">
        <f>IF(ISERROR(VLOOKUP($H533,#REF!,12,0)),,VLOOKUP($H533,#REF!,12,0))</f>
        <v>0</v>
      </c>
      <c r="S533" s="90">
        <f>IF(ISERROR(VLOOKUP($H533,#REF!,14,0)),,VLOOKUP($H533,#REF!,14,0))</f>
        <v>0</v>
      </c>
      <c r="T533" s="90">
        <f>IF(ISERROR(VLOOKUP($H533,#REF!,16,0)),,VLOOKUP($H533,#REF!,16,0))</f>
        <v>0</v>
      </c>
      <c r="U533" s="90">
        <f>IF(ISERROR(VLOOKUP($H533,#REF!,18,0)),,VLOOKUP($H533,#REF!,18,0))</f>
        <v>0</v>
      </c>
      <c r="V533" s="90">
        <f>IF(ISERROR(VLOOKUP($H533,#REF!,20,0)),,VLOOKUP($H533,#REF!,20,0))</f>
        <v>0</v>
      </c>
      <c r="W533" s="197">
        <f t="shared" si="239"/>
        <v>0</v>
      </c>
      <c r="X533">
        <f t="shared" si="240"/>
        <v>0</v>
      </c>
    </row>
    <row r="534" spans="1:24" x14ac:dyDescent="0.3">
      <c r="A534">
        <v>5</v>
      </c>
      <c r="B534" t="str">
        <f t="shared" si="241"/>
        <v>UNLI MOD</v>
      </c>
      <c r="C534" t="str">
        <f t="shared" si="237"/>
        <v>UNLI MOD5</v>
      </c>
      <c r="D534" s="241"/>
      <c r="E534" s="72" t="e">
        <f>IF(IF(ISERROR(VLOOKUP(C534,#REF!,25,0)),"A",VLOOKUP(C534,#REF!,25,0))=0,"A",IF(ISERROR(VLOOKUP(C534,#REF!,25,0)),"A",VLOOKUP(C534,#REF!,25,0))+D534)</f>
        <v>#VALUE!</v>
      </c>
      <c r="F534" s="44" t="e">
        <f>LARGE(E530:E544,A534)</f>
        <v>#VALUE!</v>
      </c>
      <c r="G534" s="44">
        <f>IF(ISERROR(VLOOKUP($C534,#REF!,2,0)),0,VLOOKUP($C534,#REF!,2,0))</f>
        <v>0</v>
      </c>
      <c r="H534" s="44">
        <f>IF(ISERROR(VLOOKUP(F534,E530:G544,3,0)),0,VLOOKUP(F534,E530:G544,3,0))</f>
        <v>0</v>
      </c>
      <c r="K534" s="44">
        <v>5</v>
      </c>
      <c r="L534" s="89">
        <f>IF(ISERROR(VLOOKUP(H534,#REF!,5,0)&amp;" "&amp;VLOOKUP(H534,#REF!,6,0)),,VLOOKUP(H534,#REF!,5,0)&amp;" "&amp;VLOOKUP(H534,#REF!,6,0))</f>
        <v>0</v>
      </c>
      <c r="M534" s="90">
        <f>IF(ISERROR(VLOOKUP(H534,#REF!,2,0)),,VLOOKUP(H534,#REF!,2,0))</f>
        <v>0</v>
      </c>
      <c r="N534" s="90">
        <f>IF(ISERROR(VLOOKUP(H534,#REF!,1,0)),,VLOOKUP(H534,#REF!,1,0))</f>
        <v>0</v>
      </c>
      <c r="O534" s="90" t="str">
        <f t="shared" si="238"/>
        <v>UNLI MOD</v>
      </c>
      <c r="P534" s="89" t="s">
        <v>152</v>
      </c>
      <c r="Q534" s="90">
        <f>IF(ISERROR(VLOOKUP(H534,#REF!,10,0)),,VLOOKUP(H534,#REF!,10,0))</f>
        <v>0</v>
      </c>
      <c r="R534" s="90">
        <f>IF(ISERROR(VLOOKUP($H534,#REF!,12,0)),,VLOOKUP($H534,#REF!,12,0))</f>
        <v>0</v>
      </c>
      <c r="S534" s="90">
        <f>IF(ISERROR(VLOOKUP($H534,#REF!,14,0)),,VLOOKUP($H534,#REF!,14,0))</f>
        <v>0</v>
      </c>
      <c r="T534" s="90">
        <f>IF(ISERROR(VLOOKUP($H534,#REF!,16,0)),,VLOOKUP($H534,#REF!,16,0))</f>
        <v>0</v>
      </c>
      <c r="U534" s="90">
        <f>IF(ISERROR(VLOOKUP($H534,#REF!,18,0)),,VLOOKUP($H534,#REF!,18,0))</f>
        <v>0</v>
      </c>
      <c r="V534" s="90">
        <f>IF(ISERROR(VLOOKUP($H534,#REF!,20,0)),,VLOOKUP($H534,#REF!,20,0))</f>
        <v>0</v>
      </c>
      <c r="W534" s="197">
        <f t="shared" si="239"/>
        <v>0</v>
      </c>
      <c r="X534" t="e">
        <f t="shared" si="240"/>
        <v>#VALUE!</v>
      </c>
    </row>
    <row r="535" spans="1:24" x14ac:dyDescent="0.3">
      <c r="A535">
        <v>6</v>
      </c>
      <c r="B535" t="str">
        <f t="shared" si="241"/>
        <v>UNLI MOD</v>
      </c>
      <c r="C535" t="str">
        <f t="shared" si="237"/>
        <v>UNLI MOD6</v>
      </c>
      <c r="E535" s="72" t="str">
        <f>IF(IF(ISERROR(VLOOKUP(C535,#REF!,25,0)),"A",VLOOKUP(C535,#REF!,25,0))=0,"A",IF(ISERROR(VLOOKUP(C535,#REF!,25,0)),"A",VLOOKUP(C535,#REF!,25,0)))</f>
        <v>A</v>
      </c>
      <c r="F535" s="44" t="e">
        <f>LARGE(E530:E544,A535)</f>
        <v>#VALUE!</v>
      </c>
      <c r="G535" s="44">
        <f>IF(ISERROR(VLOOKUP($C535,#REF!,2,0)),0,VLOOKUP($C535,#REF!,2,0))</f>
        <v>0</v>
      </c>
      <c r="H535" s="44">
        <f>IF(ISERROR(VLOOKUP(F535,E530:G544,3,0)),0,VLOOKUP(F535,E530:G544,3,0))</f>
        <v>0</v>
      </c>
      <c r="K535" s="44">
        <v>6</v>
      </c>
      <c r="L535" s="89">
        <f>IF(ISERROR(VLOOKUP(H535,#REF!,5,0)&amp;" "&amp;VLOOKUP(H535,#REF!,6,0)),,VLOOKUP(H535,#REF!,5,0)&amp;" "&amp;VLOOKUP(H535,#REF!,6,0))</f>
        <v>0</v>
      </c>
      <c r="M535" s="90">
        <f>IF(ISERROR(VLOOKUP(H535,#REF!,2,0)),,VLOOKUP(H535,#REF!,2,0))</f>
        <v>0</v>
      </c>
      <c r="N535" s="90">
        <f>IF(ISERROR(VLOOKUP(H535,#REF!,1,0)),,VLOOKUP(H535,#REF!,1,0))</f>
        <v>0</v>
      </c>
      <c r="O535" s="90" t="str">
        <f t="shared" si="238"/>
        <v>UNLI MOD</v>
      </c>
      <c r="P535" s="89" t="s">
        <v>152</v>
      </c>
      <c r="Q535" s="90">
        <f>IF(ISERROR(VLOOKUP(H535,#REF!,10,0)),,VLOOKUP(H535,#REF!,10,0))</f>
        <v>0</v>
      </c>
      <c r="R535" s="90">
        <f>IF(ISERROR(VLOOKUP($H535,#REF!,12,0)),,VLOOKUP($H535,#REF!,12,0))</f>
        <v>0</v>
      </c>
      <c r="S535" s="90">
        <f>IF(ISERROR(VLOOKUP($H535,#REF!,14,0)),,VLOOKUP($H535,#REF!,14,0))</f>
        <v>0</v>
      </c>
      <c r="T535" s="90">
        <f>IF(ISERROR(VLOOKUP($H535,#REF!,16,0)),,VLOOKUP($H535,#REF!,16,0))</f>
        <v>0</v>
      </c>
      <c r="U535" s="90">
        <f>IF(ISERROR(VLOOKUP($H535,#REF!,18,0)),,VLOOKUP($H535,#REF!,18,0))</f>
        <v>0</v>
      </c>
      <c r="V535" s="90">
        <f>IF(ISERROR(VLOOKUP($H535,#REF!,20,0)),,VLOOKUP($H535,#REF!,20,0))</f>
        <v>0</v>
      </c>
      <c r="W535" s="197">
        <f t="shared" si="239"/>
        <v>0</v>
      </c>
      <c r="X535">
        <f t="shared" si="240"/>
        <v>0</v>
      </c>
    </row>
    <row r="536" spans="1:24" x14ac:dyDescent="0.3">
      <c r="A536">
        <v>7</v>
      </c>
      <c r="B536" t="str">
        <f t="shared" si="241"/>
        <v>UNLI MOD</v>
      </c>
      <c r="C536" t="str">
        <f t="shared" si="237"/>
        <v>UNLI MOD7</v>
      </c>
      <c r="E536" s="72" t="str">
        <f>IF(IF(ISERROR(VLOOKUP(C536,#REF!,25,0)),"A",VLOOKUP(C536,#REF!,25,0))=0,"A",IF(ISERROR(VLOOKUP(C536,#REF!,25,0)),"A",VLOOKUP(C536,#REF!,25,0)))</f>
        <v>A</v>
      </c>
      <c r="F536" s="44" t="e">
        <f>LARGE(E530:E544,A536)</f>
        <v>#VALUE!</v>
      </c>
      <c r="G536" s="44">
        <f>IF(ISERROR(VLOOKUP($C536,#REF!,2,0)),0,VLOOKUP($C536,#REF!,2,0))</f>
        <v>0</v>
      </c>
      <c r="H536" s="44">
        <f>IF(ISERROR(VLOOKUP(F536,E530:G544,3,0)),0,VLOOKUP(F536,E530:G544,3,0))</f>
        <v>0</v>
      </c>
      <c r="K536" s="44">
        <v>7</v>
      </c>
      <c r="L536" s="89">
        <f>IF(ISERROR(VLOOKUP(H536,#REF!,5,0)&amp;" "&amp;VLOOKUP(H536,#REF!,6,0)),,VLOOKUP(H536,#REF!,5,0)&amp;" "&amp;VLOOKUP(H536,#REF!,6,0))</f>
        <v>0</v>
      </c>
      <c r="M536" s="90">
        <f>IF(ISERROR(VLOOKUP(H536,#REF!,2,0)),,VLOOKUP(H536,#REF!,2,0))</f>
        <v>0</v>
      </c>
      <c r="N536" s="90">
        <f>IF(ISERROR(VLOOKUP(H536,#REF!,1,0)),,VLOOKUP(H536,#REF!,1,0))</f>
        <v>0</v>
      </c>
      <c r="O536" s="90" t="str">
        <f t="shared" si="238"/>
        <v>UNLI MOD</v>
      </c>
      <c r="P536" s="89" t="s">
        <v>152</v>
      </c>
      <c r="Q536" s="90">
        <f>IF(ISERROR(VLOOKUP(H536,#REF!,10,0)),,VLOOKUP(H536,#REF!,10,0))</f>
        <v>0</v>
      </c>
      <c r="R536" s="90">
        <f>IF(ISERROR(VLOOKUP($H536,#REF!,12,0)),,VLOOKUP($H536,#REF!,12,0))</f>
        <v>0</v>
      </c>
      <c r="S536" s="90">
        <f>IF(ISERROR(VLOOKUP($H536,#REF!,14,0)),,VLOOKUP($H536,#REF!,14,0))</f>
        <v>0</v>
      </c>
      <c r="T536" s="90">
        <f>IF(ISERROR(VLOOKUP($H536,#REF!,16,0)),,VLOOKUP($H536,#REF!,16,0))</f>
        <v>0</v>
      </c>
      <c r="U536" s="90">
        <f>IF(ISERROR(VLOOKUP($H536,#REF!,18,0)),,VLOOKUP($H536,#REF!,18,0))</f>
        <v>0</v>
      </c>
      <c r="V536" s="90">
        <f>IF(ISERROR(VLOOKUP($H536,#REF!,20,0)),,VLOOKUP($H536,#REF!,20,0))</f>
        <v>0</v>
      </c>
      <c r="W536" s="197">
        <f t="shared" si="239"/>
        <v>0</v>
      </c>
      <c r="X536">
        <f t="shared" si="240"/>
        <v>0</v>
      </c>
    </row>
    <row r="537" spans="1:24" x14ac:dyDescent="0.3">
      <c r="A537">
        <v>8</v>
      </c>
      <c r="B537" t="str">
        <f t="shared" si="241"/>
        <v>UNLI MOD</v>
      </c>
      <c r="C537" t="str">
        <f t="shared" si="237"/>
        <v>UNLI MOD8</v>
      </c>
      <c r="E537" s="72" t="str">
        <f>IF(IF(ISERROR(VLOOKUP(C537,#REF!,25,0)),"A",VLOOKUP(C537,#REF!,25,0))=0,"A",IF(ISERROR(VLOOKUP(C537,#REF!,25,0)),"A",VLOOKUP(C537,#REF!,25,0)))</f>
        <v>A</v>
      </c>
      <c r="F537" s="44" t="e">
        <f>LARGE(E530:E544,A537)</f>
        <v>#VALUE!</v>
      </c>
      <c r="G537" s="44">
        <f>IF(ISERROR(VLOOKUP($C537,#REF!,2,0)),0,VLOOKUP($C537,#REF!,2,0))</f>
        <v>0</v>
      </c>
      <c r="H537" s="44">
        <f>IF(ISERROR(VLOOKUP(F537,E530:G544,3,0)),0,VLOOKUP(F537,E530:G544,3,0))</f>
        <v>0</v>
      </c>
      <c r="K537" s="44">
        <v>8</v>
      </c>
      <c r="L537" s="89">
        <f>IF(ISERROR(VLOOKUP(H537,#REF!,5,0)&amp;" "&amp;VLOOKUP(H537,#REF!,6,0)),,VLOOKUP(H537,#REF!,5,0)&amp;" "&amp;VLOOKUP(H537,#REF!,6,0))</f>
        <v>0</v>
      </c>
      <c r="M537" s="90">
        <f>IF(ISERROR(VLOOKUP(H537,#REF!,2,0)),,VLOOKUP(H537,#REF!,2,0))</f>
        <v>0</v>
      </c>
      <c r="N537" s="90">
        <f>IF(ISERROR(VLOOKUP(H537,#REF!,1,0)),,VLOOKUP(H537,#REF!,1,0))</f>
        <v>0</v>
      </c>
      <c r="O537" s="90" t="str">
        <f t="shared" si="238"/>
        <v>UNLI MOD</v>
      </c>
      <c r="P537" s="89" t="s">
        <v>152</v>
      </c>
      <c r="Q537" s="90">
        <f>IF(ISERROR(VLOOKUP(H537,#REF!,10,0)),,VLOOKUP(H537,#REF!,10,0))</f>
        <v>0</v>
      </c>
      <c r="R537" s="90">
        <f>IF(ISERROR(VLOOKUP($H537,#REF!,12,0)),,VLOOKUP($H537,#REF!,12,0))</f>
        <v>0</v>
      </c>
      <c r="S537" s="90">
        <f>IF(ISERROR(VLOOKUP($H537,#REF!,14,0)),,VLOOKUP($H537,#REF!,14,0))</f>
        <v>0</v>
      </c>
      <c r="T537" s="90">
        <f>IF(ISERROR(VLOOKUP($H537,#REF!,16,0)),,VLOOKUP($H537,#REF!,16,0))</f>
        <v>0</v>
      </c>
      <c r="U537" s="90">
        <f>IF(ISERROR(VLOOKUP($H537,#REF!,18,0)),,VLOOKUP($H537,#REF!,18,0))</f>
        <v>0</v>
      </c>
      <c r="V537" s="90">
        <f>IF(ISERROR(VLOOKUP($H537,#REF!,20,0)),,VLOOKUP($H537,#REF!,20,0))</f>
        <v>0</v>
      </c>
      <c r="W537" s="197">
        <f t="shared" si="239"/>
        <v>0</v>
      </c>
      <c r="X537">
        <f t="shared" si="240"/>
        <v>0</v>
      </c>
    </row>
    <row r="538" spans="1:24" x14ac:dyDescent="0.3">
      <c r="A538">
        <v>9</v>
      </c>
      <c r="B538" t="str">
        <f t="shared" si="241"/>
        <v>UNLI MOD</v>
      </c>
      <c r="C538" t="str">
        <f t="shared" si="237"/>
        <v>UNLI MOD9</v>
      </c>
      <c r="E538" s="72" t="str">
        <f>IF(IF(ISERROR(VLOOKUP(C538,#REF!,25,0)),"A",VLOOKUP(C538,#REF!,25,0))=0,"A",IF(ISERROR(VLOOKUP(C538,#REF!,25,0)),"A",VLOOKUP(C538,#REF!,25,0)))</f>
        <v>A</v>
      </c>
      <c r="F538" s="44" t="e">
        <f>LARGE(E530:E544,A538)</f>
        <v>#VALUE!</v>
      </c>
      <c r="G538" s="44">
        <f>IF(ISERROR(VLOOKUP($C538,#REF!,2,0)),0,VLOOKUP($C538,#REF!,2,0))</f>
        <v>0</v>
      </c>
      <c r="H538" s="44">
        <f>IF(ISERROR(VLOOKUP(F538,E530:G544,3,0)),0,VLOOKUP(F538,E530:G544,3,0))</f>
        <v>0</v>
      </c>
      <c r="K538" s="44">
        <v>9</v>
      </c>
      <c r="L538" s="89">
        <f>IF(ISERROR(VLOOKUP(H538,#REF!,5,0)&amp;" "&amp;VLOOKUP(H538,#REF!,6,0)),,VLOOKUP(H538,#REF!,5,0)&amp;" "&amp;VLOOKUP(H538,#REF!,6,0))</f>
        <v>0</v>
      </c>
      <c r="M538" s="90">
        <f>IF(ISERROR(VLOOKUP(H538,#REF!,2,0)),,VLOOKUP(H538,#REF!,2,0))</f>
        <v>0</v>
      </c>
      <c r="N538" s="90">
        <f>IF(ISERROR(VLOOKUP(H538,#REF!,1,0)),,VLOOKUP(H538,#REF!,1,0))</f>
        <v>0</v>
      </c>
      <c r="O538" s="90" t="str">
        <f t="shared" si="238"/>
        <v>UNLI MOD</v>
      </c>
      <c r="P538" s="89" t="s">
        <v>152</v>
      </c>
      <c r="Q538" s="90">
        <f>IF(ISERROR(VLOOKUP(H538,#REF!,10,0)),,VLOOKUP(H538,#REF!,10,0))</f>
        <v>0</v>
      </c>
      <c r="R538" s="90">
        <f>IF(ISERROR(VLOOKUP($H538,#REF!,12,0)),,VLOOKUP($H538,#REF!,12,0))</f>
        <v>0</v>
      </c>
      <c r="S538" s="90">
        <f>IF(ISERROR(VLOOKUP($H538,#REF!,14,0)),,VLOOKUP($H538,#REF!,14,0))</f>
        <v>0</v>
      </c>
      <c r="T538" s="90">
        <f>IF(ISERROR(VLOOKUP($H538,#REF!,16,0)),,VLOOKUP($H538,#REF!,16,0))</f>
        <v>0</v>
      </c>
      <c r="U538" s="90">
        <f>IF(ISERROR(VLOOKUP($H538,#REF!,18,0)),,VLOOKUP($H538,#REF!,18,0))</f>
        <v>0</v>
      </c>
      <c r="V538" s="90">
        <f>IF(ISERROR(VLOOKUP($H538,#REF!,20,0)),,VLOOKUP($H538,#REF!,20,0))</f>
        <v>0</v>
      </c>
      <c r="W538" s="197">
        <f t="shared" si="239"/>
        <v>0</v>
      </c>
      <c r="X538">
        <f t="shared" si="240"/>
        <v>0</v>
      </c>
    </row>
    <row r="539" spans="1:24" x14ac:dyDescent="0.3">
      <c r="A539">
        <v>10</v>
      </c>
      <c r="B539" t="str">
        <f t="shared" si="241"/>
        <v>UNLI MOD</v>
      </c>
      <c r="C539" t="str">
        <f t="shared" si="237"/>
        <v>UNLI MOD10</v>
      </c>
      <c r="E539" s="72" t="str">
        <f>IF(IF(ISERROR(VLOOKUP(C539,#REF!,25,0)),"A",VLOOKUP(C539,#REF!,25,0))=0,"A",IF(ISERROR(VLOOKUP(C539,#REF!,25,0)),"A",VLOOKUP(C539,#REF!,25,0)))</f>
        <v>A</v>
      </c>
      <c r="F539" s="44" t="e">
        <f>LARGE(E530:E544,A539)</f>
        <v>#VALUE!</v>
      </c>
      <c r="G539" s="44">
        <f>IF(ISERROR(VLOOKUP($C539,#REF!,2,0)),0,VLOOKUP($C539,#REF!,2,0))</f>
        <v>0</v>
      </c>
      <c r="H539" s="44">
        <f>IF(ISERROR(VLOOKUP(F539,E530:G544,3,0)),0,VLOOKUP(F539,E530:G544,3,0))</f>
        <v>0</v>
      </c>
      <c r="K539" s="44">
        <v>10</v>
      </c>
      <c r="L539" s="89">
        <f>IF(ISERROR(VLOOKUP(H539,#REF!,5,0)&amp;" "&amp;VLOOKUP(H539,#REF!,6,0)),,VLOOKUP(H539,#REF!,5,0)&amp;" "&amp;VLOOKUP(H539,#REF!,6,0))</f>
        <v>0</v>
      </c>
      <c r="M539" s="90">
        <f>IF(ISERROR(VLOOKUP(H539,#REF!,2,0)),,VLOOKUP(H539,#REF!,2,0))</f>
        <v>0</v>
      </c>
      <c r="N539" s="90">
        <f>IF(ISERROR(VLOOKUP(H539,#REF!,1,0)),,VLOOKUP(H539,#REF!,1,0))</f>
        <v>0</v>
      </c>
      <c r="O539" s="90" t="str">
        <f t="shared" si="238"/>
        <v>UNLI MOD</v>
      </c>
      <c r="P539" s="89" t="s">
        <v>152</v>
      </c>
      <c r="Q539" s="90">
        <f>IF(ISERROR(VLOOKUP(H539,#REF!,10,0)),,VLOOKUP(H539,#REF!,10,0))</f>
        <v>0</v>
      </c>
      <c r="R539" s="90">
        <f>IF(ISERROR(VLOOKUP($H539,#REF!,12,0)),,VLOOKUP($H539,#REF!,12,0))</f>
        <v>0</v>
      </c>
      <c r="S539" s="90">
        <f>IF(ISERROR(VLOOKUP($H539,#REF!,14,0)),,VLOOKUP($H539,#REF!,14,0))</f>
        <v>0</v>
      </c>
      <c r="T539" s="90">
        <f>IF(ISERROR(VLOOKUP($H539,#REF!,16,0)),,VLOOKUP($H539,#REF!,16,0))</f>
        <v>0</v>
      </c>
      <c r="U539" s="90">
        <f>IF(ISERROR(VLOOKUP($H539,#REF!,18,0)),,VLOOKUP($H539,#REF!,18,0))</f>
        <v>0</v>
      </c>
      <c r="V539" s="90">
        <f>IF(ISERROR(VLOOKUP($H539,#REF!,20,0)),,VLOOKUP($H539,#REF!,20,0))</f>
        <v>0</v>
      </c>
      <c r="W539" s="197">
        <f t="shared" si="239"/>
        <v>0</v>
      </c>
      <c r="X539">
        <f t="shared" si="240"/>
        <v>0</v>
      </c>
    </row>
    <row r="540" spans="1:24" x14ac:dyDescent="0.3">
      <c r="A540">
        <v>11</v>
      </c>
      <c r="B540" t="str">
        <f t="shared" si="241"/>
        <v>UNLI MOD</v>
      </c>
      <c r="C540" t="str">
        <f t="shared" si="237"/>
        <v>UNLI MOD11</v>
      </c>
      <c r="E540" s="72" t="str">
        <f>IF(IF(ISERROR(VLOOKUP(C540,#REF!,25,0)),"A",VLOOKUP(C540,#REF!,25,0))=0,"A",IF(ISERROR(VLOOKUP(C540,#REF!,25,0)),"A",VLOOKUP(C540,#REF!,25,0)))</f>
        <v>A</v>
      </c>
      <c r="F540" s="44" t="e">
        <f>LARGE(E530:E544,A540)</f>
        <v>#VALUE!</v>
      </c>
      <c r="G540" s="44">
        <f>IF(ISERROR(VLOOKUP($C540,#REF!,2,0)),0,VLOOKUP($C540,#REF!,2,0))</f>
        <v>0</v>
      </c>
      <c r="H540" s="44">
        <f>IF(ISERROR(VLOOKUP(F540,E530:G544,3,0)),0,VLOOKUP(F540,E530:G544,3,0))</f>
        <v>0</v>
      </c>
      <c r="K540" s="44">
        <v>11</v>
      </c>
      <c r="L540" s="89">
        <f>IF(ISERROR(VLOOKUP(H540,#REF!,5,0)&amp;" "&amp;VLOOKUP(H540,#REF!,6,0)),,VLOOKUP(H540,#REF!,5,0)&amp;" "&amp;VLOOKUP(H540,#REF!,6,0))</f>
        <v>0</v>
      </c>
      <c r="M540" s="90">
        <f>IF(ISERROR(VLOOKUP(H540,#REF!,2,0)),,VLOOKUP(H540,#REF!,2,0))</f>
        <v>0</v>
      </c>
      <c r="N540" s="90">
        <f>IF(ISERROR(VLOOKUP(H540,#REF!,1,0)),,VLOOKUP(H540,#REF!,1,0))</f>
        <v>0</v>
      </c>
      <c r="O540" s="90" t="str">
        <f t="shared" si="238"/>
        <v>UNLI MOD</v>
      </c>
      <c r="P540" s="89" t="s">
        <v>152</v>
      </c>
      <c r="Q540" s="90">
        <f>IF(ISERROR(VLOOKUP(H540,#REF!,10,0)),,VLOOKUP(H540,#REF!,10,0))</f>
        <v>0</v>
      </c>
      <c r="R540" s="90">
        <f>IF(ISERROR(VLOOKUP($H540,#REF!,12,0)),,VLOOKUP($H540,#REF!,12,0))</f>
        <v>0</v>
      </c>
      <c r="S540" s="90">
        <f>IF(ISERROR(VLOOKUP($H540,#REF!,14,0)),,VLOOKUP($H540,#REF!,14,0))</f>
        <v>0</v>
      </c>
      <c r="T540" s="90">
        <f>IF(ISERROR(VLOOKUP($H540,#REF!,16,0)),,VLOOKUP($H540,#REF!,16,0))</f>
        <v>0</v>
      </c>
      <c r="U540" s="90">
        <f>IF(ISERROR(VLOOKUP($H540,#REF!,18,0)),,VLOOKUP($H540,#REF!,18,0))</f>
        <v>0</v>
      </c>
      <c r="V540" s="90">
        <f>IF(ISERROR(VLOOKUP($H540,#REF!,20,0)),,VLOOKUP($H540,#REF!,20,0))</f>
        <v>0</v>
      </c>
      <c r="W540" s="197">
        <f t="shared" si="239"/>
        <v>0</v>
      </c>
      <c r="X540">
        <f t="shared" si="240"/>
        <v>0</v>
      </c>
    </row>
    <row r="541" spans="1:24" x14ac:dyDescent="0.3">
      <c r="A541">
        <v>12</v>
      </c>
      <c r="B541" t="str">
        <f t="shared" si="241"/>
        <v>UNLI MOD</v>
      </c>
      <c r="C541" t="str">
        <f t="shared" si="237"/>
        <v>UNLI MOD12</v>
      </c>
      <c r="E541" s="72" t="str">
        <f>IF(IF(ISERROR(VLOOKUP(C541,#REF!,25,0)),"A",VLOOKUP(C541,#REF!,25,0))=0,"A",IF(ISERROR(VLOOKUP(C541,#REF!,25,0)),"A",VLOOKUP(C541,#REF!,25,0)))</f>
        <v>A</v>
      </c>
      <c r="F541" s="44" t="e">
        <f>LARGE(E530:E544,A541)</f>
        <v>#VALUE!</v>
      </c>
      <c r="G541" s="44">
        <f>IF(ISERROR(VLOOKUP($C541,#REF!,2,0)),0,VLOOKUP($C541,#REF!,2,0))</f>
        <v>0</v>
      </c>
      <c r="H541" s="44">
        <f>IF(ISERROR(VLOOKUP(F541,E530:G544,3,0)),0,VLOOKUP(F541,E530:G544,3,0))</f>
        <v>0</v>
      </c>
      <c r="K541" s="44">
        <v>12</v>
      </c>
      <c r="L541" s="89">
        <f>IF(ISERROR(VLOOKUP(H541,#REF!,5,0)&amp;" "&amp;VLOOKUP(H541,#REF!,6,0)),,VLOOKUP(H541,#REF!,5,0)&amp;" "&amp;VLOOKUP(H541,#REF!,6,0))</f>
        <v>0</v>
      </c>
      <c r="M541" s="90">
        <f>IF(ISERROR(VLOOKUP(H541,#REF!,2,0)),,VLOOKUP(H541,#REF!,2,0))</f>
        <v>0</v>
      </c>
      <c r="N541" s="90">
        <f>IF(ISERROR(VLOOKUP(H541,#REF!,1,0)),,VLOOKUP(H541,#REF!,1,0))</f>
        <v>0</v>
      </c>
      <c r="O541" s="90" t="str">
        <f t="shared" si="238"/>
        <v>UNLI MOD</v>
      </c>
      <c r="P541" s="89" t="s">
        <v>152</v>
      </c>
      <c r="Q541" s="90">
        <f>IF(ISERROR(VLOOKUP(H541,#REF!,10,0)),,VLOOKUP(H541,#REF!,10,0))</f>
        <v>0</v>
      </c>
      <c r="R541" s="90">
        <f>IF(ISERROR(VLOOKUP($H541,#REF!,12,0)),,VLOOKUP($H541,#REF!,12,0))</f>
        <v>0</v>
      </c>
      <c r="S541" s="90">
        <f>IF(ISERROR(VLOOKUP($H541,#REF!,14,0)),,VLOOKUP($H541,#REF!,14,0))</f>
        <v>0</v>
      </c>
      <c r="T541" s="90">
        <f>IF(ISERROR(VLOOKUP($H541,#REF!,16,0)),,VLOOKUP($H541,#REF!,16,0))</f>
        <v>0</v>
      </c>
      <c r="U541" s="90">
        <f>IF(ISERROR(VLOOKUP($H541,#REF!,18,0)),,VLOOKUP($H541,#REF!,18,0))</f>
        <v>0</v>
      </c>
      <c r="V541" s="90">
        <f>IF(ISERROR(VLOOKUP($H541,#REF!,20,0)),,VLOOKUP($H541,#REF!,20,0))</f>
        <v>0</v>
      </c>
      <c r="W541" s="197">
        <f t="shared" si="239"/>
        <v>0</v>
      </c>
      <c r="X541">
        <f t="shared" si="240"/>
        <v>0</v>
      </c>
    </row>
    <row r="542" spans="1:24" x14ac:dyDescent="0.3">
      <c r="A542">
        <v>13</v>
      </c>
      <c r="B542" t="str">
        <f t="shared" si="241"/>
        <v>UNLI MOD</v>
      </c>
      <c r="C542" t="str">
        <f t="shared" si="237"/>
        <v>UNLI MOD13</v>
      </c>
      <c r="E542" s="72" t="str">
        <f>IF(IF(ISERROR(VLOOKUP(C542,#REF!,25,0)),"A",VLOOKUP(C542,#REF!,25,0))=0,"A",IF(ISERROR(VLOOKUP(C542,#REF!,25,0)),"A",VLOOKUP(C542,#REF!,25,0)))</f>
        <v>A</v>
      </c>
      <c r="F542" s="44" t="e">
        <f>LARGE(E530:E544,A542)</f>
        <v>#VALUE!</v>
      </c>
      <c r="G542" s="44">
        <f>IF(ISERROR(VLOOKUP($C542,#REF!,2,0)),0,VLOOKUP($C542,#REF!,2,0))</f>
        <v>0</v>
      </c>
      <c r="H542" s="44">
        <f>IF(ISERROR(VLOOKUP(F542,E530:G544,3,0)),0,VLOOKUP(F542,E530:G544,3,0))</f>
        <v>0</v>
      </c>
      <c r="K542" s="44">
        <v>13</v>
      </c>
      <c r="L542" s="89">
        <f>IF(ISERROR(VLOOKUP(H542,#REF!,5,0)&amp;" "&amp;VLOOKUP(H542,#REF!,6,0)),,VLOOKUP(H542,#REF!,5,0)&amp;" "&amp;VLOOKUP(H542,#REF!,6,0))</f>
        <v>0</v>
      </c>
      <c r="M542" s="90">
        <f>IF(ISERROR(VLOOKUP(H542,#REF!,2,0)),,VLOOKUP(H542,#REF!,2,0))</f>
        <v>0</v>
      </c>
      <c r="N542" s="90">
        <f>IF(ISERROR(VLOOKUP(H542,#REF!,1,0)),,VLOOKUP(H542,#REF!,1,0))</f>
        <v>0</v>
      </c>
      <c r="O542" s="90" t="str">
        <f t="shared" si="238"/>
        <v>UNLI MOD</v>
      </c>
      <c r="P542" s="89" t="s">
        <v>152</v>
      </c>
      <c r="Q542" s="90">
        <f>IF(ISERROR(VLOOKUP(H542,#REF!,10,0)),,VLOOKUP(H542,#REF!,10,0))</f>
        <v>0</v>
      </c>
      <c r="R542" s="90">
        <f>IF(ISERROR(VLOOKUP($H542,#REF!,12,0)),,VLOOKUP($H542,#REF!,12,0))</f>
        <v>0</v>
      </c>
      <c r="S542" s="90">
        <f>IF(ISERROR(VLOOKUP($H542,#REF!,14,0)),,VLOOKUP($H542,#REF!,14,0))</f>
        <v>0</v>
      </c>
      <c r="T542" s="90">
        <f>IF(ISERROR(VLOOKUP($H542,#REF!,16,0)),,VLOOKUP($H542,#REF!,16,0))</f>
        <v>0</v>
      </c>
      <c r="U542" s="90">
        <f>IF(ISERROR(VLOOKUP($H542,#REF!,18,0)),,VLOOKUP($H542,#REF!,18,0))</f>
        <v>0</v>
      </c>
      <c r="V542" s="90">
        <f>IF(ISERROR(VLOOKUP($H542,#REF!,20,0)),,VLOOKUP($H542,#REF!,20,0))</f>
        <v>0</v>
      </c>
      <c r="W542" s="197">
        <f t="shared" si="239"/>
        <v>0</v>
      </c>
      <c r="X542">
        <f t="shared" si="240"/>
        <v>0</v>
      </c>
    </row>
    <row r="543" spans="1:24" x14ac:dyDescent="0.3">
      <c r="A543">
        <v>14</v>
      </c>
      <c r="B543" t="str">
        <f t="shared" si="241"/>
        <v>UNLI MOD</v>
      </c>
      <c r="C543" t="str">
        <f t="shared" si="237"/>
        <v>UNLI MOD14</v>
      </c>
      <c r="E543" s="72" t="str">
        <f>IF(IF(ISERROR(VLOOKUP(C543,#REF!,25,0)),"A",VLOOKUP(C543,#REF!,25,0))=0,"A",IF(ISERROR(VLOOKUP(C543,#REF!,25,0)),"A",VLOOKUP(C543,#REF!,25,0)))</f>
        <v>A</v>
      </c>
      <c r="F543" s="44" t="e">
        <f>LARGE(E530:E544,A543)</f>
        <v>#VALUE!</v>
      </c>
      <c r="G543" s="44">
        <f>IF(ISERROR(VLOOKUP($C543,#REF!,2,0)),0,VLOOKUP($C543,#REF!,2,0))</f>
        <v>0</v>
      </c>
      <c r="H543" s="44">
        <f>IF(ISERROR(VLOOKUP(F543,E530:G544,3,0)),0,VLOOKUP(F543,E530:G544,3,0))</f>
        <v>0</v>
      </c>
      <c r="K543" s="44">
        <v>14</v>
      </c>
      <c r="L543" s="89">
        <f>IF(ISERROR(VLOOKUP(H543,#REF!,5,0)&amp;" "&amp;VLOOKUP(H543,#REF!,6,0)),,VLOOKUP(H543,#REF!,5,0)&amp;" "&amp;VLOOKUP(H543,#REF!,6,0))</f>
        <v>0</v>
      </c>
      <c r="M543" s="90">
        <f>IF(ISERROR(VLOOKUP(H543,#REF!,2,0)),,VLOOKUP(H543,#REF!,2,0))</f>
        <v>0</v>
      </c>
      <c r="N543" s="90">
        <f>IF(ISERROR(VLOOKUP(H543,#REF!,1,0)),,VLOOKUP(H543,#REF!,1,0))</f>
        <v>0</v>
      </c>
      <c r="O543" s="90" t="str">
        <f t="shared" si="238"/>
        <v>UNLI MOD</v>
      </c>
      <c r="P543" s="89" t="s">
        <v>152</v>
      </c>
      <c r="Q543" s="90">
        <f>IF(ISERROR(VLOOKUP(H543,#REF!,10,0)),,VLOOKUP(H543,#REF!,10,0))</f>
        <v>0</v>
      </c>
      <c r="R543" s="90">
        <f>IF(ISERROR(VLOOKUP($H543,#REF!,12,0)),,VLOOKUP($H543,#REF!,12,0))</f>
        <v>0</v>
      </c>
      <c r="S543" s="90">
        <f>IF(ISERROR(VLOOKUP($H543,#REF!,14,0)),,VLOOKUP($H543,#REF!,14,0))</f>
        <v>0</v>
      </c>
      <c r="T543" s="90">
        <f>IF(ISERROR(VLOOKUP($H543,#REF!,16,0)),,VLOOKUP($H543,#REF!,16,0))</f>
        <v>0</v>
      </c>
      <c r="U543" s="90">
        <f>IF(ISERROR(VLOOKUP($H543,#REF!,18,0)),,VLOOKUP($H543,#REF!,18,0))</f>
        <v>0</v>
      </c>
      <c r="V543" s="90">
        <f>IF(ISERROR(VLOOKUP($H543,#REF!,20,0)),,VLOOKUP($H543,#REF!,20,0))</f>
        <v>0</v>
      </c>
      <c r="W543" s="197">
        <f t="shared" si="239"/>
        <v>0</v>
      </c>
      <c r="X543">
        <f t="shared" si="240"/>
        <v>0</v>
      </c>
    </row>
    <row r="544" spans="1:24" x14ac:dyDescent="0.3">
      <c r="A544">
        <v>15</v>
      </c>
      <c r="B544" t="str">
        <f t="shared" si="241"/>
        <v>UNLI MOD</v>
      </c>
      <c r="C544" t="str">
        <f t="shared" si="237"/>
        <v>UNLI MOD15</v>
      </c>
      <c r="E544" s="72" t="str">
        <f>IF(IF(ISERROR(VLOOKUP(C544,#REF!,25,0)),"A",VLOOKUP(C544,#REF!,25,0))=0,"A",IF(ISERROR(VLOOKUP(C544,#REF!,25,0)),"A",VLOOKUP(C544,#REF!,25,0)))</f>
        <v>A</v>
      </c>
      <c r="F544" s="44" t="e">
        <f>LARGE(E544:E558,A544)</f>
        <v>#REF!</v>
      </c>
      <c r="G544" s="44">
        <f>IF(ISERROR(VLOOKUP($C544,#REF!,2,0)),0,VLOOKUP($C544,#REF!,2,0))</f>
        <v>0</v>
      </c>
      <c r="H544" s="44">
        <f>IF(ISERROR(VLOOKUP(F544,E544:G558,3,0)),0,VLOOKUP(F544,E544:G558,3,0))</f>
        <v>0</v>
      </c>
      <c r="K544" s="44">
        <v>15</v>
      </c>
      <c r="L544" s="89">
        <f>IF(ISERROR(VLOOKUP(H544,#REF!,5,0)&amp;" "&amp;VLOOKUP(H544,#REF!,6,0)),,VLOOKUP(H544,#REF!,5,0)&amp;" "&amp;VLOOKUP(H544,#REF!,6,0))</f>
        <v>0</v>
      </c>
      <c r="M544" s="90">
        <f>IF(ISERROR(VLOOKUP(H544,#REF!,2,0)),,VLOOKUP(H544,#REF!,2,0))</f>
        <v>0</v>
      </c>
      <c r="N544" s="90">
        <f>IF(ISERROR(VLOOKUP(H544,#REF!,1,0)),,VLOOKUP(H544,#REF!,1,0))</f>
        <v>0</v>
      </c>
      <c r="O544" s="90" t="str">
        <f t="shared" si="238"/>
        <v>UNLI MOD</v>
      </c>
      <c r="P544" s="89" t="s">
        <v>152</v>
      </c>
      <c r="Q544" s="90">
        <f>IF(ISERROR(VLOOKUP(H544,#REF!,10,0)),,VLOOKUP(H544,#REF!,10,0))</f>
        <v>0</v>
      </c>
      <c r="R544" s="90">
        <f>IF(ISERROR(VLOOKUP($H544,#REF!,12,0)),,VLOOKUP($H544,#REF!,12,0))</f>
        <v>0</v>
      </c>
      <c r="S544" s="90">
        <f>IF(ISERROR(VLOOKUP($H544,#REF!,14,0)),,VLOOKUP($H544,#REF!,14,0))</f>
        <v>0</v>
      </c>
      <c r="T544" s="90">
        <f>IF(ISERROR(VLOOKUP($H544,#REF!,16,0)),,VLOOKUP($H544,#REF!,16,0))</f>
        <v>0</v>
      </c>
      <c r="U544" s="90">
        <f>IF(ISERROR(VLOOKUP($H544,#REF!,18,0)),,VLOOKUP($H544,#REF!,18,0))</f>
        <v>0</v>
      </c>
      <c r="V544" s="90">
        <f>IF(ISERROR(VLOOKUP($H544,#REF!,20,0)),,VLOOKUP($H544,#REF!,20,0))</f>
        <v>0</v>
      </c>
      <c r="W544" s="197">
        <f t="shared" si="239"/>
        <v>0</v>
      </c>
      <c r="X544">
        <f t="shared" si="240"/>
        <v>0</v>
      </c>
    </row>
    <row r="551" spans="1:5" x14ac:dyDescent="0.3">
      <c r="A551">
        <v>1</v>
      </c>
      <c r="B551" t="s">
        <v>1</v>
      </c>
      <c r="C551" t="str">
        <f t="shared" ref="C551:C560" si="242">B551&amp;A551</f>
        <v>4AF1</v>
      </c>
      <c r="E551" t="e">
        <f>VLOOKUP(C551,#REF!,35,0)</f>
        <v>#REF!</v>
      </c>
    </row>
    <row r="552" spans="1:5" x14ac:dyDescent="0.3">
      <c r="A552">
        <v>2</v>
      </c>
      <c r="B552" t="str">
        <f>B551</f>
        <v>4AF</v>
      </c>
      <c r="C552" t="str">
        <f t="shared" si="242"/>
        <v>4AF2</v>
      </c>
      <c r="E552" t="e">
        <f>VLOOKUP(C552,#REF!,35,0)</f>
        <v>#REF!</v>
      </c>
    </row>
    <row r="553" spans="1:5" x14ac:dyDescent="0.3">
      <c r="A553">
        <v>3</v>
      </c>
      <c r="B553" t="str">
        <f t="shared" ref="B553:B560" si="243">B552</f>
        <v>4AF</v>
      </c>
      <c r="C553" t="str">
        <f t="shared" si="242"/>
        <v>4AF3</v>
      </c>
      <c r="E553" t="e">
        <f>VLOOKUP(C553,#REF!,35,0)</f>
        <v>#REF!</v>
      </c>
    </row>
    <row r="554" spans="1:5" x14ac:dyDescent="0.3">
      <c r="A554">
        <v>4</v>
      </c>
      <c r="B554" t="str">
        <f t="shared" si="243"/>
        <v>4AF</v>
      </c>
      <c r="C554" t="str">
        <f t="shared" si="242"/>
        <v>4AF4</v>
      </c>
      <c r="E554" t="e">
        <f>VLOOKUP(C554,#REF!,35,0)</f>
        <v>#REF!</v>
      </c>
    </row>
    <row r="555" spans="1:5" x14ac:dyDescent="0.3">
      <c r="A555">
        <v>5</v>
      </c>
      <c r="B555" t="str">
        <f t="shared" si="243"/>
        <v>4AF</v>
      </c>
      <c r="C555" t="str">
        <f t="shared" si="242"/>
        <v>4AF5</v>
      </c>
      <c r="E555" t="e">
        <f>VLOOKUP(C555,#REF!,35,0)</f>
        <v>#REF!</v>
      </c>
    </row>
    <row r="556" spans="1:5" x14ac:dyDescent="0.3">
      <c r="A556">
        <v>6</v>
      </c>
      <c r="B556" t="str">
        <f t="shared" si="243"/>
        <v>4AF</v>
      </c>
      <c r="C556" t="str">
        <f t="shared" si="242"/>
        <v>4AF6</v>
      </c>
      <c r="E556" t="e">
        <f>VLOOKUP(C556,#REF!,35,0)</f>
        <v>#REF!</v>
      </c>
    </row>
    <row r="557" spans="1:5" x14ac:dyDescent="0.3">
      <c r="A557">
        <v>7</v>
      </c>
      <c r="B557" t="str">
        <f t="shared" si="243"/>
        <v>4AF</v>
      </c>
      <c r="C557" t="str">
        <f t="shared" si="242"/>
        <v>4AF7</v>
      </c>
      <c r="E557" t="e">
        <f>VLOOKUP(C557,#REF!,35,0)</f>
        <v>#REF!</v>
      </c>
    </row>
    <row r="558" spans="1:5" x14ac:dyDescent="0.3">
      <c r="A558">
        <v>8</v>
      </c>
      <c r="B558" t="str">
        <f t="shared" si="243"/>
        <v>4AF</v>
      </c>
      <c r="C558" t="str">
        <f t="shared" si="242"/>
        <v>4AF8</v>
      </c>
      <c r="E558" t="e">
        <f>VLOOKUP(C558,#REF!,35,0)</f>
        <v>#REF!</v>
      </c>
    </row>
    <row r="559" spans="1:5" x14ac:dyDescent="0.3">
      <c r="A559">
        <v>9</v>
      </c>
      <c r="B559" t="str">
        <f t="shared" si="243"/>
        <v>4AF</v>
      </c>
      <c r="C559" t="str">
        <f t="shared" si="242"/>
        <v>4AF9</v>
      </c>
      <c r="E559" t="e">
        <f>VLOOKUP(C559,#REF!,35,0)</f>
        <v>#REF!</v>
      </c>
    </row>
    <row r="560" spans="1:5" x14ac:dyDescent="0.3">
      <c r="A560">
        <v>10</v>
      </c>
      <c r="B560" t="str">
        <f t="shared" si="243"/>
        <v>4AF</v>
      </c>
      <c r="C560" t="str">
        <f t="shared" si="242"/>
        <v>4AF10</v>
      </c>
      <c r="E560" t="e">
        <f>VLOOKUP(C560,#REF!,35,0)</f>
        <v>#REF!</v>
      </c>
    </row>
  </sheetData>
  <autoFilter ref="K5:V139">
    <filterColumn colId="2">
      <filters>
        <filter val="10535"/>
        <filter val="10563"/>
        <filter val="11167"/>
        <filter val="11683"/>
        <filter val="11792"/>
        <filter val="11797"/>
        <filter val="12941"/>
        <filter val="12943"/>
        <filter val="12945"/>
        <filter val="12949"/>
        <filter val="12951"/>
        <filter val="12960"/>
        <filter val="15899"/>
        <filter val="15901"/>
        <filter val="15975"/>
        <filter val="15977"/>
        <filter val="15985"/>
        <filter val="15988"/>
        <filter val="16088"/>
        <filter val="16616"/>
        <filter val="17568"/>
        <filter val="17576"/>
        <filter val="17578"/>
        <filter val="17582"/>
        <filter val="18660"/>
        <filter val="18664"/>
        <filter val="18679"/>
        <filter val="2474"/>
        <filter val="5124"/>
        <filter val="7680"/>
        <filter val="7682"/>
        <filter val="7690"/>
        <filter val="7692"/>
        <filter val="7694"/>
        <filter val="7696"/>
        <filter val="7700"/>
        <filter val="7706"/>
        <filter val="7708"/>
        <filter val="7714"/>
        <filter val="7716"/>
        <filter val="7724"/>
        <filter val="7730"/>
        <filter val="7733"/>
        <filter val="7737"/>
        <filter val="7742"/>
        <filter val="7745"/>
        <filter val="7749"/>
        <filter val="7751"/>
        <filter val="7753"/>
        <filter val="8029"/>
        <filter val="8114"/>
        <filter val="8916"/>
        <filter val="8923"/>
        <filter val="OE17566"/>
      </filters>
    </filterColumn>
  </autoFilter>
  <mergeCells count="3">
    <mergeCell ref="O1:W2"/>
    <mergeCell ref="W3:W5"/>
    <mergeCell ref="L143:Q144"/>
  </mergeCells>
  <conditionalFormatting sqref="K6:K140">
    <cfRule type="cellIs" dxfId="4" priority="6" operator="equal">
      <formula>1</formula>
    </cfRule>
  </conditionalFormatting>
  <conditionalFormatting sqref="AD158:AD174 AB157:AD157 Y157:Z157 X157:X544 Y158:Y174">
    <cfRule type="cellIs" dxfId="3" priority="5" operator="greaterThanOrEqual">
      <formula>2</formula>
    </cfRule>
  </conditionalFormatting>
  <conditionalFormatting sqref="Y272:Y304">
    <cfRule type="cellIs" dxfId="2" priority="3" operator="greaterThanOrEqual">
      <formula>2</formula>
    </cfRule>
  </conditionalFormatting>
  <conditionalFormatting sqref="Y256:Y270">
    <cfRule type="cellIs" dxfId="1" priority="2" operator="greaterThanOrEqual">
      <formula>2</formula>
    </cfRule>
  </conditionalFormatting>
  <conditionalFormatting sqref="Y240:Y254">
    <cfRule type="cellIs" dxfId="0" priority="1" operator="greaterThanOrEqual">
      <formula>2</formula>
    </cfRule>
  </conditionalFormatting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History Data</vt:lpstr>
      <vt:lpstr>Race 1</vt:lpstr>
      <vt:lpstr>Race 2</vt:lpstr>
      <vt:lpstr>Race 3</vt:lpstr>
      <vt:lpstr>Race 4</vt:lpstr>
      <vt:lpstr>Overall Club</vt:lpstr>
      <vt:lpstr> Class Club</vt:lpstr>
      <vt:lpstr>'Race 1'!_FilterDatabase</vt:lpstr>
      <vt:lpstr>'Race 2'!_FilterDatabase</vt:lpstr>
      <vt:lpstr>'Race 3'!_FilterDatabase</vt:lpstr>
      <vt:lpstr>'Race 4'!_FilterDatabase</vt:lpstr>
      <vt:lpstr>' Class Club'!Print_Area</vt:lpstr>
      <vt:lpstr>'Race 1'!Print_Area</vt:lpstr>
      <vt:lpstr>'Race 2'!Print_Area</vt:lpstr>
      <vt:lpstr>'Race 3'!Print_Area</vt:lpstr>
      <vt:lpstr>'Race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Sparky Bright</dc:creator>
  <cp:lastModifiedBy>Lizelle van Rensburg</cp:lastModifiedBy>
  <cp:lastPrinted>2018-11-13T14:54:56Z</cp:lastPrinted>
  <dcterms:created xsi:type="dcterms:W3CDTF">2013-12-15T03:21:44Z</dcterms:created>
  <dcterms:modified xsi:type="dcterms:W3CDTF">2018-11-24T14:33:48Z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Overall Results Club and Reg 3 Mar 2018.xlsx</vt:lpwstr>
  </property>
</Properties>
</file>