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o Deysel\Desktop\A-Points\"/>
    </mc:Choice>
  </mc:AlternateContent>
  <bookViews>
    <workbookView xWindow="0" yWindow="0" windowWidth="20490" windowHeight="7320" tabRatio="828"/>
  </bookViews>
  <sheets>
    <sheet name="Class 2020" sheetId="7" r:id="rId1"/>
    <sheet name="Overall " sheetId="15" r:id="rId2"/>
    <sheet name="National GT Points" sheetId="18" r:id="rId3"/>
    <sheet name="Driver Stats" sheetId="17" state="hidden" r:id="rId4"/>
    <sheet name="Laptimes 2019" sheetId="21" r:id="rId5"/>
    <sheet name="Laptimes 2018" sheetId="19" r:id="rId6"/>
    <sheet name="Laptimes 2017" sheetId="16" r:id="rId7"/>
    <sheet name="Laptimes 2016" sheetId="13" r:id="rId8"/>
    <sheet name="Laptimes 2015" sheetId="14" r:id="rId9"/>
    <sheet name="Laptimes 2014" sheetId="12" r:id="rId10"/>
    <sheet name="Laptimes 2013" sheetId="1" r:id="rId11"/>
  </sheets>
  <definedNames>
    <definedName name="_xlnm.Print_Area" localSheetId="10">'Laptimes 2013'!$A$1:$AI$116</definedName>
    <definedName name="_xlnm.Print_Area" localSheetId="1">'Overall '!$A$1:$BK$58</definedName>
  </definedNames>
  <calcPr calcId="191029"/>
</workbook>
</file>

<file path=xl/calcChain.xml><?xml version="1.0" encoding="utf-8"?>
<calcChain xmlns="http://schemas.openxmlformats.org/spreadsheetml/2006/main">
  <c r="U25" i="18" l="1"/>
  <c r="BF107" i="15"/>
  <c r="BE107" i="15"/>
  <c r="BF106" i="15"/>
  <c r="BE106" i="15"/>
  <c r="BF105" i="15"/>
  <c r="BE105" i="15"/>
  <c r="BF104" i="15"/>
  <c r="BE104" i="15"/>
  <c r="BF103" i="15"/>
  <c r="BE103" i="15"/>
  <c r="BF102" i="15"/>
  <c r="BE102" i="15"/>
  <c r="BF101" i="15"/>
  <c r="BE101" i="15"/>
  <c r="BF100" i="15"/>
  <c r="BE100" i="15"/>
  <c r="BF99" i="15"/>
  <c r="BE99" i="15"/>
  <c r="BF98" i="15"/>
  <c r="BE98" i="15"/>
  <c r="BF97" i="15"/>
  <c r="BE97" i="15"/>
  <c r="BF96" i="15"/>
  <c r="BE96" i="15"/>
  <c r="BF95" i="15"/>
  <c r="BE95" i="15"/>
  <c r="BF94" i="15"/>
  <c r="BE94" i="15"/>
  <c r="BF93" i="15"/>
  <c r="BE93" i="15"/>
  <c r="BF92" i="15"/>
  <c r="BE92" i="15"/>
  <c r="BF91" i="15"/>
  <c r="BE91" i="15"/>
  <c r="BF90" i="15"/>
  <c r="BE90" i="15"/>
  <c r="BF89" i="15"/>
  <c r="BE89" i="15"/>
  <c r="BF88" i="15"/>
  <c r="BE88" i="15"/>
  <c r="BF87" i="15"/>
  <c r="BE87" i="15"/>
  <c r="BF86" i="15"/>
  <c r="BE86" i="15"/>
  <c r="BF85" i="15"/>
  <c r="BE85" i="15"/>
  <c r="BF84" i="15"/>
  <c r="BE84" i="15"/>
  <c r="BF83" i="15"/>
  <c r="BE83" i="15"/>
  <c r="BF82" i="15"/>
  <c r="BE82" i="15"/>
  <c r="BF81" i="15"/>
  <c r="BE81" i="15"/>
  <c r="BF80" i="15"/>
  <c r="BE80" i="15"/>
  <c r="BF79" i="15"/>
  <c r="BE79" i="15"/>
  <c r="BF78" i="15"/>
  <c r="BE78" i="15"/>
  <c r="BF77" i="15"/>
  <c r="BE77" i="15"/>
  <c r="BF76" i="15"/>
  <c r="BE76" i="15"/>
  <c r="BF75" i="15"/>
  <c r="BE75" i="15"/>
  <c r="BF74" i="15"/>
  <c r="BE74" i="15"/>
  <c r="BF73" i="15"/>
  <c r="BE73" i="15"/>
  <c r="BF72" i="15"/>
  <c r="BE72" i="15"/>
  <c r="BF71" i="15"/>
  <c r="BE71" i="15"/>
  <c r="BF70" i="15"/>
  <c r="BE70" i="15"/>
  <c r="BF69" i="15"/>
  <c r="BE69" i="15"/>
  <c r="BF68" i="15"/>
  <c r="BE68" i="15"/>
  <c r="BF67" i="15"/>
  <c r="BE67" i="15"/>
  <c r="BF66" i="15"/>
  <c r="BE66" i="15"/>
  <c r="BF65" i="15"/>
  <c r="BE65" i="15"/>
  <c r="BF64" i="15"/>
  <c r="BE64" i="15"/>
  <c r="BF63" i="15"/>
  <c r="BE63" i="15"/>
  <c r="BF62" i="15"/>
  <c r="BE62" i="15"/>
  <c r="BF61" i="15"/>
  <c r="BE61" i="15"/>
  <c r="BF48" i="15"/>
  <c r="BE48" i="15"/>
  <c r="BF47" i="15"/>
  <c r="BE47" i="15"/>
  <c r="BF39" i="15"/>
  <c r="BE39" i="15"/>
  <c r="BF37" i="15"/>
  <c r="BE37" i="15"/>
  <c r="BF30" i="15"/>
  <c r="BE30" i="15"/>
  <c r="BF23" i="15"/>
  <c r="BE23" i="15"/>
  <c r="BF38" i="15"/>
  <c r="BE38" i="15"/>
  <c r="BF36" i="15"/>
  <c r="BE36" i="15"/>
  <c r="BF29" i="15"/>
  <c r="BE29" i="15"/>
  <c r="BF26" i="15"/>
  <c r="BE26" i="15"/>
  <c r="BF21" i="15"/>
  <c r="BE21" i="15"/>
  <c r="BF14" i="15"/>
  <c r="BE14" i="15"/>
  <c r="BF11" i="15"/>
  <c r="BE11" i="15"/>
  <c r="BF46" i="15"/>
  <c r="BE46" i="15"/>
  <c r="BF45" i="15"/>
  <c r="BE45" i="15"/>
  <c r="BF44" i="15"/>
  <c r="BE44" i="15"/>
  <c r="BF43" i="15"/>
  <c r="BE43" i="15"/>
  <c r="BF33" i="15"/>
  <c r="BE33" i="15"/>
  <c r="BF27" i="15"/>
  <c r="BE27" i="15"/>
  <c r="BF25" i="15"/>
  <c r="BE25" i="15"/>
  <c r="BF20" i="15"/>
  <c r="BE20" i="15"/>
  <c r="BF17" i="15"/>
  <c r="BE17" i="15"/>
  <c r="BF9" i="15"/>
  <c r="BE9" i="15"/>
  <c r="BF42" i="15"/>
  <c r="BE42" i="15"/>
  <c r="BF41" i="15"/>
  <c r="BE41" i="15"/>
  <c r="BF40" i="15"/>
  <c r="BE40" i="15"/>
  <c r="BF35" i="15"/>
  <c r="BE35" i="15"/>
  <c r="BF32" i="15"/>
  <c r="BE32" i="15"/>
  <c r="BF31" i="15"/>
  <c r="BE31" i="15"/>
  <c r="BF18" i="15"/>
  <c r="BE18" i="15"/>
  <c r="BF12" i="15"/>
  <c r="BE12" i="15"/>
  <c r="BF7" i="15"/>
  <c r="BE7" i="15"/>
  <c r="BF5" i="15"/>
  <c r="BE5" i="15"/>
  <c r="BF24" i="15"/>
  <c r="BE24" i="15"/>
  <c r="BF15" i="15"/>
  <c r="BE15" i="15"/>
  <c r="BF13" i="15"/>
  <c r="BE13" i="15"/>
  <c r="BF10" i="15"/>
  <c r="BE10" i="15"/>
  <c r="BF8" i="15"/>
  <c r="BE8" i="15"/>
  <c r="BF6" i="15"/>
  <c r="BE6" i="15"/>
  <c r="BF34" i="15"/>
  <c r="BE34" i="15"/>
  <c r="BF28" i="15"/>
  <c r="BE28" i="15"/>
  <c r="BF22" i="15"/>
  <c r="BE22" i="15"/>
  <c r="BF19" i="15"/>
  <c r="BE19" i="15"/>
  <c r="BF16" i="15"/>
  <c r="BE16" i="15"/>
  <c r="BF4" i="15"/>
  <c r="BE4" i="15"/>
  <c r="X25" i="18"/>
  <c r="V25" i="18"/>
  <c r="S25" i="18"/>
  <c r="Q25" i="18"/>
  <c r="N25" i="18"/>
  <c r="L25" i="18"/>
  <c r="I25" i="18"/>
  <c r="G25" i="18"/>
  <c r="AY21" i="18"/>
  <c r="AY20" i="18"/>
  <c r="AY19" i="18"/>
  <c r="AY18" i="18"/>
  <c r="AY17" i="18"/>
  <c r="AY16" i="18"/>
  <c r="AY15" i="18"/>
  <c r="AY14" i="18"/>
  <c r="AY13" i="18"/>
  <c r="AY12" i="18"/>
  <c r="AY11" i="18"/>
  <c r="AY10" i="18"/>
  <c r="AY9" i="18"/>
  <c r="AY8" i="18"/>
  <c r="AY7" i="18"/>
  <c r="AY6" i="18"/>
  <c r="AY25" i="18" l="1"/>
  <c r="BE26" i="7"/>
  <c r="BF26" i="7"/>
  <c r="BE14" i="7"/>
  <c r="BF14" i="7"/>
  <c r="BE15" i="7"/>
  <c r="BF15" i="7"/>
  <c r="BE17" i="7"/>
  <c r="BF17" i="7"/>
  <c r="BE16" i="7"/>
  <c r="BF16" i="7"/>
  <c r="BE12" i="7"/>
  <c r="BF12" i="7"/>
  <c r="BE50" i="7"/>
  <c r="BF50" i="7"/>
  <c r="BF35" i="7"/>
  <c r="BE35" i="7"/>
  <c r="BE53" i="7"/>
  <c r="BF53" i="7"/>
  <c r="BE9" i="7"/>
  <c r="BF9" i="7"/>
  <c r="BE55" i="7" l="1"/>
  <c r="BF55" i="7"/>
  <c r="BE5" i="7"/>
  <c r="BF5" i="7"/>
  <c r="BE89" i="7" l="1"/>
  <c r="BE49" i="7"/>
  <c r="BE47" i="7"/>
  <c r="BE48" i="7"/>
  <c r="BE20" i="7"/>
  <c r="BF23" i="7" l="1"/>
  <c r="BE23" i="7"/>
  <c r="BE33" i="7"/>
  <c r="BF33" i="7"/>
  <c r="BF97" i="7" l="1"/>
  <c r="BF102" i="7"/>
  <c r="BF56" i="7"/>
  <c r="BF107" i="7"/>
  <c r="BF106" i="7"/>
  <c r="BF105" i="7"/>
  <c r="BF54" i="7"/>
  <c r="BF104" i="7"/>
  <c r="BF103" i="7"/>
  <c r="BF101" i="7"/>
  <c r="BF44" i="7"/>
  <c r="BF46" i="7"/>
  <c r="BF100" i="7"/>
  <c r="BF99" i="7"/>
  <c r="BF98" i="7"/>
  <c r="BF57" i="7"/>
  <c r="BF45" i="7"/>
  <c r="BF58" i="7"/>
  <c r="BF96" i="7"/>
  <c r="BF95" i="7"/>
  <c r="BF94" i="7"/>
  <c r="BF93" i="7"/>
  <c r="BF92" i="7"/>
  <c r="BF91" i="7"/>
  <c r="BF90" i="7"/>
  <c r="BF34" i="7"/>
  <c r="BF49" i="7"/>
  <c r="BF89" i="7"/>
  <c r="BF47" i="7"/>
  <c r="BF48" i="7"/>
  <c r="BF41" i="7"/>
  <c r="BF88" i="7"/>
  <c r="BF87" i="7"/>
  <c r="BF86" i="7"/>
  <c r="BF85" i="7"/>
  <c r="BF84" i="7"/>
  <c r="BF37" i="7"/>
  <c r="BF83" i="7"/>
  <c r="BF82" i="7"/>
  <c r="BF27" i="7"/>
  <c r="BF81" i="7"/>
  <c r="BF40" i="7"/>
  <c r="BF80" i="7"/>
  <c r="BF39" i="7"/>
  <c r="BF32" i="7"/>
  <c r="BF38" i="7"/>
  <c r="BF29" i="7"/>
  <c r="BF74" i="7"/>
  <c r="BF79" i="7"/>
  <c r="BF78" i="7"/>
  <c r="BF77" i="7"/>
  <c r="BF76" i="7"/>
  <c r="BF75" i="7"/>
  <c r="BF73" i="7"/>
  <c r="BF72" i="7"/>
  <c r="BF71" i="7"/>
  <c r="BF21" i="7"/>
  <c r="BF28" i="7"/>
  <c r="BF70" i="7"/>
  <c r="BF36" i="7"/>
  <c r="BF69" i="7"/>
  <c r="BF24" i="7"/>
  <c r="BF22" i="7"/>
  <c r="BF13" i="7"/>
  <c r="BF68" i="7"/>
  <c r="BF67" i="7"/>
  <c r="BF66" i="7"/>
  <c r="BF65" i="7"/>
  <c r="BF20" i="7"/>
  <c r="BF64" i="7"/>
  <c r="BF8" i="7"/>
  <c r="BF6" i="7"/>
  <c r="BF25" i="7"/>
  <c r="BF7" i="7"/>
  <c r="BF61" i="7"/>
  <c r="BF62" i="7"/>
  <c r="BF63" i="7"/>
  <c r="BF4" i="7"/>
  <c r="BE106" i="7" l="1"/>
  <c r="BE102" i="7"/>
  <c r="BE97" i="7"/>
  <c r="BE45" i="7"/>
  <c r="BE57" i="7"/>
  <c r="BE98" i="7"/>
  <c r="BE99" i="7"/>
  <c r="BE100" i="7"/>
  <c r="BE46" i="7"/>
  <c r="BE44" i="7"/>
  <c r="BE101" i="7"/>
  <c r="BE103" i="7"/>
  <c r="BE104" i="7"/>
  <c r="BE54" i="7"/>
  <c r="BE105" i="7"/>
  <c r="BE107" i="7"/>
  <c r="BE56" i="7"/>
  <c r="BE58" i="7"/>
  <c r="BE91" i="7"/>
  <c r="BE92" i="7"/>
  <c r="BE90" i="7"/>
  <c r="BE34" i="7"/>
  <c r="BE38" i="7"/>
  <c r="BE73" i="7"/>
  <c r="BE75" i="7"/>
  <c r="BE21" i="7"/>
  <c r="BE24" i="7"/>
  <c r="BE37" i="7" l="1"/>
  <c r="BE64" i="7" l="1"/>
  <c r="BE6" i="7" l="1"/>
  <c r="BE66" i="7" l="1"/>
  <c r="BE69" i="7"/>
  <c r="J34" i="17" l="1"/>
  <c r="J30" i="17"/>
  <c r="J24" i="17"/>
  <c r="J21" i="17"/>
  <c r="J18" i="17"/>
  <c r="I13" i="17"/>
  <c r="P13" i="17" s="1"/>
  <c r="I42" i="17"/>
  <c r="P42" i="17" s="1"/>
  <c r="I39" i="17"/>
  <c r="P39" i="17" s="1"/>
  <c r="I41" i="17"/>
  <c r="P41" i="17" s="1"/>
  <c r="J17" i="17"/>
  <c r="I28" i="17"/>
  <c r="P28" i="17" s="1"/>
  <c r="I32" i="17"/>
  <c r="P32" i="17" s="1"/>
  <c r="I17" i="17"/>
  <c r="I3" i="17"/>
  <c r="K3" i="17"/>
  <c r="K4" i="17"/>
  <c r="I40" i="17"/>
  <c r="I30" i="17"/>
  <c r="I38" i="17"/>
  <c r="I43" i="17"/>
  <c r="I36" i="17"/>
  <c r="I33" i="17"/>
  <c r="I37" i="17"/>
  <c r="I24" i="17"/>
  <c r="I23" i="17"/>
  <c r="I25" i="17"/>
  <c r="I34" i="17"/>
  <c r="I35" i="17"/>
  <c r="I18" i="17"/>
  <c r="I21" i="17"/>
  <c r="I29" i="17"/>
  <c r="I22" i="17"/>
  <c r="I26" i="17"/>
  <c r="I19" i="17"/>
  <c r="I27" i="17"/>
  <c r="I31" i="17"/>
  <c r="I15" i="17"/>
  <c r="I20" i="17"/>
  <c r="I14" i="17"/>
  <c r="I12" i="17"/>
  <c r="I16" i="17"/>
  <c r="I7" i="17"/>
  <c r="I11" i="17"/>
  <c r="I10" i="17"/>
  <c r="I9" i="17"/>
  <c r="I8" i="17"/>
  <c r="I5" i="17"/>
  <c r="I6" i="17"/>
  <c r="I4" i="17"/>
  <c r="J12" i="17"/>
  <c r="J7" i="17"/>
  <c r="J11" i="17"/>
  <c r="J10" i="17"/>
  <c r="J8" i="17"/>
  <c r="J6" i="17"/>
  <c r="J5" i="17"/>
  <c r="J4" i="17"/>
  <c r="J3" i="17"/>
  <c r="P3" i="17" l="1"/>
  <c r="BE29" i="7"/>
  <c r="BE36" i="7" l="1"/>
  <c r="BE85" i="7" l="1"/>
  <c r="BE87" i="7"/>
  <c r="BE88" i="7"/>
  <c r="BE71" i="7" l="1"/>
  <c r="BE81" i="7"/>
  <c r="BE40" i="7" l="1"/>
  <c r="BE83" i="7"/>
  <c r="BE32" i="7" l="1"/>
  <c r="BE61" i="7"/>
  <c r="P7" i="17"/>
  <c r="P29" i="17"/>
  <c r="P37" i="17"/>
  <c r="P21" i="17"/>
  <c r="P18" i="17"/>
  <c r="P33" i="17"/>
  <c r="P24" i="17"/>
  <c r="P25" i="17"/>
  <c r="P43" i="17"/>
  <c r="P34" i="17"/>
  <c r="P23" i="17"/>
  <c r="P30" i="17"/>
  <c r="P35" i="17"/>
  <c r="P36" i="17"/>
  <c r="P38" i="17"/>
  <c r="P40" i="17"/>
  <c r="K16" i="17"/>
  <c r="K26" i="17"/>
  <c r="K31" i="17"/>
  <c r="K14" i="17"/>
  <c r="J22" i="17"/>
  <c r="P22" i="17" s="1"/>
  <c r="J16" i="17"/>
  <c r="J27" i="17"/>
  <c r="J26" i="17"/>
  <c r="P12" i="17"/>
  <c r="J31" i="17"/>
  <c r="J20" i="17"/>
  <c r="P20" i="17" s="1"/>
  <c r="J14" i="17"/>
  <c r="P17" i="17"/>
  <c r="P6" i="17"/>
  <c r="J9" i="17"/>
  <c r="J19" i="17"/>
  <c r="P19" i="17" s="1"/>
  <c r="J15" i="17"/>
  <c r="P15" i="17" s="1"/>
  <c r="BE63" i="7"/>
  <c r="BE4" i="7"/>
  <c r="BE62" i="7"/>
  <c r="BE72" i="7"/>
  <c r="BE95" i="7"/>
  <c r="BE94" i="7"/>
  <c r="BE77" i="7"/>
  <c r="BE82" i="7"/>
  <c r="BE96" i="7"/>
  <c r="BE8" i="7"/>
  <c r="BE22" i="7"/>
  <c r="BE28" i="7"/>
  <c r="BE93" i="7"/>
  <c r="BE80" i="7"/>
  <c r="BE41" i="7"/>
  <c r="BE74" i="7"/>
  <c r="BE39" i="7"/>
  <c r="BE76" i="7"/>
  <c r="BE25" i="7"/>
  <c r="BE78" i="7"/>
  <c r="BE65" i="7"/>
  <c r="BE13" i="7"/>
  <c r="BE86" i="7"/>
  <c r="BE27" i="7"/>
  <c r="BE70" i="7"/>
  <c r="BE84" i="7"/>
  <c r="BE67" i="7"/>
  <c r="BE68" i="7"/>
  <c r="BE79" i="7"/>
  <c r="BE7" i="7"/>
  <c r="AA68" i="1"/>
  <c r="AA67" i="1"/>
  <c r="AA82" i="1"/>
  <c r="AA78" i="1"/>
  <c r="AA84" i="1"/>
  <c r="AA50" i="1"/>
  <c r="AA54" i="1"/>
  <c r="AA60" i="1"/>
  <c r="AA56" i="1"/>
  <c r="AA61" i="1"/>
  <c r="AA21" i="1"/>
  <c r="AA15" i="1"/>
  <c r="AA28" i="1"/>
  <c r="AA66" i="1"/>
  <c r="AA74" i="1"/>
  <c r="AA79" i="1"/>
  <c r="AA53" i="1"/>
  <c r="AA58" i="1"/>
  <c r="AA59" i="1"/>
  <c r="AA52" i="1"/>
  <c r="AA33" i="1"/>
  <c r="AA35" i="1"/>
  <c r="AA36" i="1"/>
  <c r="AA20" i="1"/>
  <c r="AA6" i="1"/>
  <c r="AA71" i="1"/>
  <c r="AA69" i="1"/>
  <c r="AA46" i="1"/>
  <c r="AA51" i="1"/>
  <c r="AA49" i="1"/>
  <c r="AA45" i="1"/>
  <c r="AA31" i="1"/>
  <c r="AA34" i="1"/>
  <c r="AA32" i="1"/>
  <c r="AA30" i="1"/>
  <c r="AA29" i="1"/>
  <c r="AA27" i="1"/>
  <c r="AA14" i="1"/>
  <c r="AA23" i="1"/>
  <c r="AA22" i="1"/>
  <c r="AA19" i="1"/>
  <c r="AA18" i="1"/>
  <c r="AA8" i="1"/>
  <c r="AA10" i="1"/>
  <c r="AA9" i="1"/>
  <c r="AA5" i="1"/>
  <c r="AA4" i="1"/>
  <c r="AA75" i="1"/>
  <c r="AA73" i="1"/>
  <c r="AA72" i="1"/>
  <c r="AA70" i="1"/>
  <c r="AA65" i="1"/>
  <c r="Z7" i="1"/>
  <c r="AA7" i="1" s="1"/>
  <c r="AA12" i="1"/>
  <c r="AA44" i="1"/>
  <c r="AA11" i="1"/>
  <c r="AA13" i="1"/>
  <c r="AA16" i="1"/>
  <c r="AA17" i="1"/>
  <c r="AA37" i="1"/>
  <c r="F98" i="1"/>
  <c r="E98" i="1"/>
  <c r="AA97" i="1"/>
  <c r="AA96" i="1"/>
  <c r="F95" i="1"/>
  <c r="E95" i="1"/>
  <c r="F94" i="1"/>
  <c r="E94" i="1"/>
  <c r="AA94" i="1" s="1"/>
  <c r="AA93" i="1"/>
  <c r="AA100" i="1"/>
  <c r="AA102" i="1"/>
  <c r="AA108" i="1"/>
  <c r="AA110" i="1"/>
  <c r="AA109" i="1"/>
  <c r="I115" i="1"/>
  <c r="J114" i="1"/>
  <c r="I114" i="1"/>
  <c r="J113" i="1"/>
  <c r="J111" i="1"/>
  <c r="I113" i="1"/>
  <c r="I111" i="1"/>
  <c r="AA104" i="1"/>
  <c r="AA105" i="1"/>
  <c r="AA106" i="1"/>
  <c r="AA103" i="1"/>
  <c r="H111" i="1"/>
  <c r="G111" i="1"/>
  <c r="H112" i="1"/>
  <c r="G112" i="1"/>
  <c r="H101" i="1"/>
  <c r="G101" i="1"/>
  <c r="F107" i="1"/>
  <c r="E107" i="1"/>
  <c r="E99" i="1"/>
  <c r="AA99" i="1" s="1"/>
  <c r="F114" i="1"/>
  <c r="E114" i="1"/>
  <c r="F115" i="1"/>
  <c r="E115" i="1"/>
  <c r="F111" i="1"/>
  <c r="E111" i="1"/>
  <c r="F112" i="1"/>
  <c r="E112" i="1"/>
  <c r="AA89" i="1"/>
  <c r="AA77" i="1"/>
  <c r="AA88" i="1"/>
  <c r="AA81" i="1"/>
  <c r="AA87" i="1"/>
  <c r="AA80" i="1"/>
  <c r="AA85" i="1"/>
  <c r="AA83" i="1"/>
  <c r="AA86" i="1"/>
  <c r="AA47" i="1"/>
  <c r="AA76" i="1"/>
  <c r="AA55" i="1"/>
  <c r="AA57" i="1"/>
  <c r="AA48" i="1"/>
  <c r="AA43" i="1"/>
  <c r="AA42" i="1"/>
  <c r="AA95" i="1" l="1"/>
  <c r="AA98" i="1"/>
  <c r="AA115" i="1"/>
  <c r="AA112" i="1"/>
  <c r="AA113" i="1"/>
  <c r="P16" i="17"/>
  <c r="P11" i="17"/>
  <c r="P4" i="17"/>
  <c r="P27" i="17"/>
  <c r="P14" i="17"/>
  <c r="AA111" i="1"/>
  <c r="P26" i="17"/>
  <c r="AA107" i="1"/>
  <c r="AA101" i="1"/>
  <c r="P10" i="17"/>
  <c r="P31" i="17"/>
  <c r="P9" i="17"/>
  <c r="AA114" i="1"/>
  <c r="P8" i="17"/>
  <c r="P5" i="17"/>
</calcChain>
</file>

<file path=xl/comments1.xml><?xml version="1.0" encoding="utf-8"?>
<comments xmlns="http://schemas.openxmlformats.org/spreadsheetml/2006/main">
  <authors>
    <author>Mark du Toit</author>
    <author>Mark Du Toit</author>
    <author>Mark</author>
  </authors>
  <commentList>
    <comment ref="I2" authorId="0" shapeId="0">
      <text>
        <r>
          <rPr>
            <b/>
            <sz val="9"/>
            <color indexed="81"/>
            <rFont val="Tahoma"/>
            <family val="2"/>
          </rPr>
          <t>Additional point for 1st event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Travel points (Max10)
only 4 rounds</t>
        </r>
      </text>
    </comment>
    <comment ref="M2" authorId="0" shapeId="0">
      <text>
        <r>
          <rPr>
            <sz val="9"/>
            <color indexed="81"/>
            <rFont val="Tahoma"/>
            <family val="2"/>
          </rPr>
          <t xml:space="preserve">2nd event points
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Travel points (Max10)
only 4 rounds</t>
        </r>
      </text>
    </comment>
    <comment ref="Q2" authorId="0" shapeId="0">
      <text>
        <r>
          <rPr>
            <sz val="9"/>
            <color indexed="81"/>
            <rFont val="Tahoma"/>
            <family val="2"/>
          </rPr>
          <t xml:space="preserve">3rd event points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</rPr>
          <t>Travel points (Max10)
only 4 rounds</t>
        </r>
      </text>
    </comment>
    <comment ref="U2" authorId="0" shapeId="0">
      <text>
        <r>
          <rPr>
            <sz val="9"/>
            <color indexed="81"/>
            <rFont val="Tahoma"/>
            <family val="2"/>
          </rPr>
          <t xml:space="preserve">4th event points
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</rPr>
          <t>Travel points (Max10)
only 4 rounds</t>
        </r>
      </text>
    </comment>
    <comment ref="AK2" authorId="0" shapeId="0">
      <text>
        <r>
          <rPr>
            <b/>
            <sz val="9"/>
            <color indexed="81"/>
            <rFont val="Tahoma"/>
            <family val="2"/>
          </rPr>
          <t>Travel points (max 20)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F2" authorId="1" shapeId="0">
      <text>
        <r>
          <rPr>
            <b/>
            <sz val="9"/>
            <color indexed="81"/>
            <rFont val="Tahoma"/>
            <family val="2"/>
          </rPr>
          <t>Class changes not affect overall championship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2" authorId="2" shapeId="0">
      <text>
        <r>
          <rPr>
            <b/>
            <sz val="9"/>
            <color indexed="81"/>
            <rFont val="Tahoma"/>
            <family val="2"/>
          </rPr>
          <t>Mark:</t>
        </r>
        <r>
          <rPr>
            <sz val="9"/>
            <color indexed="81"/>
            <rFont val="Tahoma"/>
            <family val="2"/>
          </rPr>
          <t xml:space="preserve">
scored in C</t>
        </r>
      </text>
    </comment>
  </commentList>
</comments>
</file>

<file path=xl/comments2.xml><?xml version="1.0" encoding="utf-8"?>
<comments xmlns="http://schemas.openxmlformats.org/spreadsheetml/2006/main">
  <authors>
    <author>Mark du Toit</author>
    <author>Mark Du Toit</author>
    <author>Mark</author>
  </authors>
  <commentList>
    <comment ref="I2" authorId="0" shapeId="0">
      <text>
        <r>
          <rPr>
            <b/>
            <sz val="9"/>
            <color indexed="81"/>
            <rFont val="Tahoma"/>
            <family val="2"/>
          </rPr>
          <t>Additional point for 1st event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Travel points (Max10)
only 4 rounds</t>
        </r>
      </text>
    </comment>
    <comment ref="M2" authorId="0" shapeId="0">
      <text>
        <r>
          <rPr>
            <sz val="9"/>
            <color indexed="81"/>
            <rFont val="Tahoma"/>
            <family val="2"/>
          </rPr>
          <t xml:space="preserve">2nd event points
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Travel points (Max10)
only 4 rounds</t>
        </r>
      </text>
    </comment>
    <comment ref="Q2" authorId="0" shapeId="0">
      <text>
        <r>
          <rPr>
            <sz val="9"/>
            <color indexed="81"/>
            <rFont val="Tahoma"/>
            <family val="2"/>
          </rPr>
          <t xml:space="preserve">3rd event points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</rPr>
          <t>Travel points (Max10)
only 4 rounds</t>
        </r>
      </text>
    </comment>
    <comment ref="U2" authorId="0" shapeId="0">
      <text>
        <r>
          <rPr>
            <sz val="9"/>
            <color indexed="81"/>
            <rFont val="Tahoma"/>
            <family val="2"/>
          </rPr>
          <t xml:space="preserve">4th event points
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</rPr>
          <t>Travel points (Max10)
only 4 rounds</t>
        </r>
      </text>
    </comment>
    <comment ref="AK2" authorId="0" shapeId="0">
      <text>
        <r>
          <rPr>
            <b/>
            <sz val="9"/>
            <color indexed="81"/>
            <rFont val="Tahoma"/>
            <family val="2"/>
          </rPr>
          <t>Travel points (max 20)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F2" authorId="1" shapeId="0">
      <text>
        <r>
          <rPr>
            <b/>
            <sz val="9"/>
            <color indexed="81"/>
            <rFont val="Tahoma"/>
            <family val="2"/>
          </rPr>
          <t>Class changes not affect overall championship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9" authorId="2" shapeId="0">
      <text>
        <r>
          <rPr>
            <b/>
            <sz val="9"/>
            <color indexed="81"/>
            <rFont val="Tahoma"/>
            <family val="2"/>
          </rPr>
          <t>Mark:</t>
        </r>
        <r>
          <rPr>
            <sz val="9"/>
            <color indexed="81"/>
            <rFont val="Tahoma"/>
            <family val="2"/>
          </rPr>
          <t xml:space="preserve">
scored in C</t>
        </r>
      </text>
    </comment>
  </commentList>
</comments>
</file>

<file path=xl/comments3.xml><?xml version="1.0" encoding="utf-8"?>
<comments xmlns="http://schemas.openxmlformats.org/spreadsheetml/2006/main">
  <authors>
    <author>Mark du Toit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race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race1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Mark du Toit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race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raced in B in F360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Mark Du Toit</author>
  </authors>
  <commentList>
    <comment ref="J6" authorId="0" shapeId="0">
      <text>
        <r>
          <rPr>
            <b/>
            <sz val="9"/>
            <color indexed="81"/>
            <rFont val="Tahoma"/>
            <family val="2"/>
          </rPr>
          <t>Porsche 996 GT3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mdutoit2</author>
    <author>Markdt</author>
  </authors>
  <commentList>
    <comment ref="J5" authorId="0" shapeId="0">
      <text>
        <r>
          <rPr>
            <b/>
            <sz val="8"/>
            <color indexed="81"/>
            <rFont val="Tahoma"/>
            <family val="2"/>
          </rPr>
          <t>scored in 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5" authorId="0" shapeId="0">
      <text>
        <r>
          <rPr>
            <b/>
            <sz val="8"/>
            <color indexed="81"/>
            <rFont val="Tahoma"/>
            <family val="2"/>
          </rPr>
          <t xml:space="preserve">class change from class C 22Jun
</t>
        </r>
      </text>
    </comment>
    <comment ref="Z6" authorId="0" shapeId="0">
      <text>
        <r>
          <rPr>
            <b/>
            <sz val="8"/>
            <color indexed="81"/>
            <rFont val="Tahoma"/>
            <family val="2"/>
          </rPr>
          <t>incident at Kyalami mineshaft 9Feb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Z7" authorId="0" shapeId="0">
      <text>
        <r>
          <rPr>
            <b/>
            <sz val="8"/>
            <color indexed="81"/>
            <rFont val="Tahoma"/>
            <family val="2"/>
          </rPr>
          <t>Incident at Phakisa turn 3 with C Jarvis
and turn 2 ZR 10 Aug with D du Plessis</t>
        </r>
      </text>
    </comment>
    <comment ref="Y14" authorId="0" shapeId="0">
      <text>
        <r>
          <rPr>
            <b/>
            <sz val="8"/>
            <color indexed="81"/>
            <rFont val="Tahoma"/>
            <family val="2"/>
          </rPr>
          <t>prev class C 
change 14 Sep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18" authorId="0" shapeId="0">
      <text>
        <r>
          <rPr>
            <b/>
            <sz val="8"/>
            <color indexed="81"/>
            <rFont val="Tahoma"/>
            <family val="2"/>
          </rPr>
          <t>Prev class B
change 22 Jun</t>
        </r>
      </text>
    </comment>
    <comment ref="Z27" authorId="0" shapeId="0">
      <text>
        <r>
          <rPr>
            <b/>
            <sz val="8"/>
            <color indexed="81"/>
            <rFont val="Tahoma"/>
            <family val="2"/>
          </rPr>
          <t xml:space="preserve">Incident at Phakisa turn 3 with N Dicks
</t>
        </r>
      </text>
    </comment>
    <comment ref="Y28" authorId="0" shapeId="0">
      <text>
        <r>
          <rPr>
            <b/>
            <sz val="8"/>
            <color indexed="81"/>
            <rFont val="Tahoma"/>
            <family val="2"/>
          </rPr>
          <t>class change from C ZR 9 Aug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4" authorId="0" shapeId="0">
      <text>
        <r>
          <rPr>
            <b/>
            <sz val="8"/>
            <color indexed="81"/>
            <rFont val="Tahoma"/>
            <family val="2"/>
          </rPr>
          <t>scored in C</t>
        </r>
      </text>
    </comment>
    <comment ref="H37" authorId="0" shapeId="0">
      <text>
        <r>
          <rPr>
            <b/>
            <sz val="8"/>
            <color indexed="81"/>
            <rFont val="Tahoma"/>
            <family val="2"/>
          </rPr>
          <t>scored in 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2" authorId="0" shapeId="0">
      <text>
        <r>
          <rPr>
            <sz val="8"/>
            <color indexed="81"/>
            <rFont val="Tahoma"/>
            <family val="2"/>
          </rPr>
          <t xml:space="preserve">scored in B
</t>
        </r>
      </text>
    </comment>
    <comment ref="H42" authorId="0" shapeId="0">
      <text>
        <r>
          <rPr>
            <b/>
            <sz val="8"/>
            <color indexed="81"/>
            <rFont val="Tahoma"/>
            <family val="2"/>
          </rPr>
          <t>scored in B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Z44" authorId="1" shapeId="0">
      <text>
        <r>
          <rPr>
            <b/>
            <sz val="9"/>
            <color indexed="81"/>
            <rFont val="Tahoma"/>
            <family val="2"/>
          </rPr>
          <t xml:space="preserve">accident with car 34 at z 30 Nov
</t>
        </r>
      </text>
    </comment>
    <comment ref="Y45" authorId="0" shapeId="0">
      <text>
        <r>
          <rPr>
            <b/>
            <sz val="8"/>
            <color indexed="81"/>
            <rFont val="Tahoma"/>
            <family val="2"/>
          </rPr>
          <t>class chage from D ZR 9Aug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46" authorId="0" shapeId="0">
      <text>
        <r>
          <rPr>
            <b/>
            <sz val="8"/>
            <color indexed="81"/>
            <rFont val="Tahoma"/>
            <family val="2"/>
          </rPr>
          <t>Class change from D
14 Sep</t>
        </r>
      </text>
    </comment>
    <comment ref="Y49" authorId="0" shapeId="0">
      <text>
        <r>
          <rPr>
            <b/>
            <sz val="8"/>
            <color indexed="81"/>
            <rFont val="Tahoma"/>
            <family val="2"/>
          </rPr>
          <t>Class change from B
14 Sep</t>
        </r>
      </text>
    </comment>
    <comment ref="Y51" authorId="0" shapeId="0">
      <text>
        <r>
          <rPr>
            <b/>
            <sz val="8"/>
            <color indexed="81"/>
            <rFont val="Tahoma"/>
            <family val="2"/>
          </rPr>
          <t>Class change from B
14 Sep</t>
        </r>
      </text>
    </comment>
    <comment ref="E67" authorId="0" shapeId="0">
      <text>
        <r>
          <rPr>
            <b/>
            <sz val="8"/>
            <color indexed="81"/>
            <rFont val="Tahoma"/>
            <family val="2"/>
          </rPr>
          <t>scored in class 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7" authorId="0" shapeId="0">
      <text>
        <r>
          <rPr>
            <b/>
            <sz val="8"/>
            <color indexed="81"/>
            <rFont val="Tahoma"/>
            <family val="2"/>
          </rPr>
          <t>class C</t>
        </r>
      </text>
    </comment>
    <comment ref="G71" authorId="0" shapeId="0">
      <text>
        <r>
          <rPr>
            <b/>
            <sz val="8"/>
            <color indexed="81"/>
            <rFont val="Tahoma"/>
            <family val="2"/>
          </rPr>
          <t>scored in 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71" authorId="0" shapeId="0">
      <text>
        <r>
          <rPr>
            <b/>
            <sz val="8"/>
            <color indexed="81"/>
            <rFont val="Tahoma"/>
            <family val="2"/>
          </rPr>
          <t>scored in 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71" authorId="0" shapeId="0">
      <text>
        <r>
          <rPr>
            <b/>
            <sz val="8"/>
            <color indexed="81"/>
            <rFont val="Tahoma"/>
            <family val="2"/>
          </rPr>
          <t>Prev class C</t>
        </r>
      </text>
    </comment>
  </commentList>
</comments>
</file>

<file path=xl/sharedStrings.xml><?xml version="1.0" encoding="utf-8"?>
<sst xmlns="http://schemas.openxmlformats.org/spreadsheetml/2006/main" count="3256" uniqueCount="915">
  <si>
    <t>CLASS A</t>
  </si>
  <si>
    <t>Z - 2 Feb</t>
  </si>
  <si>
    <t>Charl Joubert</t>
  </si>
  <si>
    <t>Clint Weston</t>
  </si>
  <si>
    <t>Pieter Joubert</t>
  </si>
  <si>
    <t>Mark du Toit</t>
  </si>
  <si>
    <t>Sav Gualteri</t>
  </si>
  <si>
    <t>Anton Cronje</t>
  </si>
  <si>
    <t>CLASS B</t>
  </si>
  <si>
    <t>Oliver Dalais</t>
  </si>
  <si>
    <t>Christo Lotter</t>
  </si>
  <si>
    <t>Manny Ribiero</t>
  </si>
  <si>
    <t>Jonathan du Toit</t>
  </si>
  <si>
    <t>Lucas Bezuidenhout</t>
  </si>
  <si>
    <t>Jason Campos</t>
  </si>
  <si>
    <t>CLASS C</t>
  </si>
  <si>
    <t>Rinus Plomp</t>
  </si>
  <si>
    <t>Howard Blake</t>
  </si>
  <si>
    <t>CLASS D</t>
  </si>
  <si>
    <t>Peter Bailey</t>
  </si>
  <si>
    <t>David Jones</t>
  </si>
  <si>
    <t>Lee Jones</t>
  </si>
  <si>
    <t>Gordon Harvey</t>
  </si>
  <si>
    <t>Hermann Kluge</t>
  </si>
  <si>
    <t>George Smalberger</t>
  </si>
  <si>
    <t>Patrick Godard</t>
  </si>
  <si>
    <t>Freek Blignaut snr</t>
  </si>
  <si>
    <t>Freek Blignaut jnr</t>
  </si>
  <si>
    <t>Dawie Theron</t>
  </si>
  <si>
    <t>Keegan Campos</t>
  </si>
  <si>
    <t>Vaugh Obhidal</t>
  </si>
  <si>
    <t>Gary Hardy</t>
  </si>
  <si>
    <t>Total</t>
  </si>
  <si>
    <t>K - 9 Feb</t>
  </si>
  <si>
    <t xml:space="preserve"> </t>
  </si>
  <si>
    <t>Thouca Mechanicos</t>
  </si>
  <si>
    <t>Joachim Kremnitzer</t>
  </si>
  <si>
    <t>Paul Hill</t>
  </si>
  <si>
    <t>Mark Silverwood</t>
  </si>
  <si>
    <t>Brian Algar</t>
  </si>
  <si>
    <t>Porsche 997 T</t>
  </si>
  <si>
    <t>Lotus Exige Turbo</t>
  </si>
  <si>
    <t>Ferrari 360</t>
  </si>
  <si>
    <t>BMW M3 Turbo</t>
  </si>
  <si>
    <t>Subaru WRX</t>
  </si>
  <si>
    <t>Porsche 996 GT3</t>
  </si>
  <si>
    <t>BMW M3</t>
  </si>
  <si>
    <t>BMW 325 T</t>
  </si>
  <si>
    <t>Toyota Altezza</t>
  </si>
  <si>
    <t>GT500</t>
  </si>
  <si>
    <t>MOD</t>
  </si>
  <si>
    <t>GT400</t>
  </si>
  <si>
    <t>PC300</t>
  </si>
  <si>
    <t>BMW E46 Turbo</t>
  </si>
  <si>
    <t>BMW M5</t>
  </si>
  <si>
    <t>Porsche 911 RSR</t>
  </si>
  <si>
    <t xml:space="preserve">Nissan 350Z </t>
  </si>
  <si>
    <t>Mazda MPC</t>
  </si>
  <si>
    <t>VW Golf5 GTI turbo</t>
  </si>
  <si>
    <t>Porsche 944T</t>
  </si>
  <si>
    <t xml:space="preserve">BMW 330i </t>
  </si>
  <si>
    <t>BMW E36 ex A-Taylor</t>
  </si>
  <si>
    <t>Mini Cooper S</t>
  </si>
  <si>
    <t>1m03.5</t>
  </si>
  <si>
    <t>1m05.9</t>
  </si>
  <si>
    <t>1m04.5</t>
  </si>
  <si>
    <t>1m07.5</t>
  </si>
  <si>
    <t>1m07.0</t>
  </si>
  <si>
    <t>1m09.4</t>
  </si>
  <si>
    <t>1m08.0</t>
  </si>
  <si>
    <t>1m08.2</t>
  </si>
  <si>
    <t>1m10.0</t>
  </si>
  <si>
    <t>1m10.2</t>
  </si>
  <si>
    <t>Best Lap Z</t>
  </si>
  <si>
    <t>Best Lap K</t>
  </si>
  <si>
    <t>1m13.3</t>
  </si>
  <si>
    <t>1m11.0</t>
  </si>
  <si>
    <t>1m12.0</t>
  </si>
  <si>
    <t>1m10.7</t>
  </si>
  <si>
    <t>1m12.8</t>
  </si>
  <si>
    <t>1m12.4</t>
  </si>
  <si>
    <t>1m19.3</t>
  </si>
  <si>
    <t>1m11.9</t>
  </si>
  <si>
    <t>1m12.5</t>
  </si>
  <si>
    <t>1m03.7</t>
  </si>
  <si>
    <t>Z - 9 Mar</t>
  </si>
  <si>
    <t>Jaki Sheckter</t>
  </si>
  <si>
    <t>Gianni Giannoccaro</t>
  </si>
  <si>
    <t>BMW M3 GTR</t>
  </si>
  <si>
    <t>BMW M3 CSL GTR</t>
  </si>
  <si>
    <t>1m07.6</t>
  </si>
  <si>
    <t>Ricky Giannoccaro</t>
  </si>
  <si>
    <t>Jimmy Giannoccaro</t>
  </si>
  <si>
    <t>John Meyer</t>
  </si>
  <si>
    <t>1m08.5</t>
  </si>
  <si>
    <t>BMW 335i</t>
  </si>
  <si>
    <t>Wayne Waldeck</t>
  </si>
  <si>
    <t>1m11.7</t>
  </si>
  <si>
    <t>1m46.1</t>
  </si>
  <si>
    <t>1m50.7</t>
  </si>
  <si>
    <t>1m52.0</t>
  </si>
  <si>
    <t>1m54.4</t>
  </si>
  <si>
    <t>2m03.8</t>
  </si>
  <si>
    <t>2m03.6</t>
  </si>
  <si>
    <t>2m04.8</t>
  </si>
  <si>
    <t>2m10.1</t>
  </si>
  <si>
    <t>2m01.0</t>
  </si>
  <si>
    <t>1m59.6</t>
  </si>
  <si>
    <t>Nicky Dicks</t>
  </si>
  <si>
    <t>Porsche GT3 Cup</t>
  </si>
  <si>
    <t>Deon du Plessis</t>
  </si>
  <si>
    <t>KTM Crossbow</t>
  </si>
  <si>
    <t>Jonathan Shenkman</t>
  </si>
  <si>
    <t>Ferrari 430</t>
  </si>
  <si>
    <t>Craig Jarvis</t>
  </si>
  <si>
    <t>Porsche GT3</t>
  </si>
  <si>
    <t>Willem van der Westhuizen</t>
  </si>
  <si>
    <t>Charl Arangies</t>
  </si>
  <si>
    <t>Andrie Bester</t>
  </si>
  <si>
    <t>Porsche 911</t>
  </si>
  <si>
    <t>Andre van der Merwe</t>
  </si>
  <si>
    <t>Vincen Reiche</t>
  </si>
  <si>
    <t>Porsche 911 Turbo</t>
  </si>
  <si>
    <t>Jacques Viljoen</t>
  </si>
  <si>
    <t>Sun Moodley</t>
  </si>
  <si>
    <t>Porsche 911 GT3 Cup</t>
  </si>
  <si>
    <t>Greg Parton</t>
  </si>
  <si>
    <t>KTM X-Bow</t>
  </si>
  <si>
    <t>Kris Budnik</t>
  </si>
  <si>
    <t>Dodge Viper</t>
  </si>
  <si>
    <t>Andrew Culbert</t>
  </si>
  <si>
    <t>PH</t>
  </si>
  <si>
    <t>ZR</t>
  </si>
  <si>
    <t>CT</t>
  </si>
  <si>
    <t>A</t>
  </si>
  <si>
    <t>B</t>
  </si>
  <si>
    <t>C</t>
  </si>
  <si>
    <t>D</t>
  </si>
  <si>
    <t>F</t>
  </si>
  <si>
    <t>dnf</t>
  </si>
  <si>
    <t>1m05.0</t>
  </si>
  <si>
    <t>1m06.5</t>
  </si>
  <si>
    <t>1m07.3</t>
  </si>
  <si>
    <t>1m07.7</t>
  </si>
  <si>
    <t>1m09.0</t>
  </si>
  <si>
    <t>1m10.8</t>
  </si>
  <si>
    <t>1m14.0</t>
  </si>
  <si>
    <t>1m13.7</t>
  </si>
  <si>
    <t>1m06.8</t>
  </si>
  <si>
    <t>1m05.7</t>
  </si>
  <si>
    <t>1m07.8</t>
  </si>
  <si>
    <t>of Total</t>
  </si>
  <si>
    <t>Dawie Joubert</t>
  </si>
  <si>
    <t>Gary Keiswetter</t>
  </si>
  <si>
    <t>Preyen Moodley</t>
  </si>
  <si>
    <t>Keith Fourie</t>
  </si>
  <si>
    <t>Dodge Viper GT3</t>
  </si>
  <si>
    <t>Andre Brink</t>
  </si>
  <si>
    <t>Matt Krieve</t>
  </si>
  <si>
    <t>Rajen Naidoo</t>
  </si>
  <si>
    <t>ESC class</t>
  </si>
  <si>
    <t>K- 11 May</t>
  </si>
  <si>
    <t>1m43.3</t>
  </si>
  <si>
    <t>1m48.3</t>
  </si>
  <si>
    <t>1m43.6</t>
  </si>
  <si>
    <t>Johan Engelbrecht</t>
  </si>
  <si>
    <t>Porsche GT2R</t>
  </si>
  <si>
    <t>1m48.8</t>
  </si>
  <si>
    <t>1m47.2</t>
  </si>
  <si>
    <t>1m47.6</t>
  </si>
  <si>
    <t>1m50.4</t>
  </si>
  <si>
    <t>1m50.8</t>
  </si>
  <si>
    <t>1m51.7</t>
  </si>
  <si>
    <t>Chris Wishart</t>
  </si>
  <si>
    <t>1m51.5</t>
  </si>
  <si>
    <t>1m51.4</t>
  </si>
  <si>
    <t>1m52.3</t>
  </si>
  <si>
    <t>Barry Nel</t>
  </si>
  <si>
    <t>Porsche 944 Turbo</t>
  </si>
  <si>
    <t>1m53.6</t>
  </si>
  <si>
    <t>1m53.7</t>
  </si>
  <si>
    <t>1m52.7</t>
  </si>
  <si>
    <t>GT</t>
  </si>
  <si>
    <t>Dale Penny</t>
  </si>
  <si>
    <t>1m55.3</t>
  </si>
  <si>
    <t>1m55.4</t>
  </si>
  <si>
    <t>1m55.1</t>
  </si>
  <si>
    <t>1m57.3</t>
  </si>
  <si>
    <t>1m56.3</t>
  </si>
  <si>
    <t>1m57.5</t>
  </si>
  <si>
    <t>BMW M3 E36</t>
  </si>
  <si>
    <t>1m59.8</t>
  </si>
  <si>
    <t>1m59.4</t>
  </si>
  <si>
    <t>1m58.5</t>
  </si>
  <si>
    <t>1m57.7</t>
  </si>
  <si>
    <t>1m57.4</t>
  </si>
  <si>
    <t>P-22 Jun</t>
  </si>
  <si>
    <t>Class move</t>
  </si>
  <si>
    <t>Incidents</t>
  </si>
  <si>
    <t>Jacques Joubert</t>
  </si>
  <si>
    <t>VW GTI 6</t>
  </si>
  <si>
    <t>Evert Serfontein</t>
  </si>
  <si>
    <t>1m51.0</t>
  </si>
  <si>
    <t>1m54.3</t>
  </si>
  <si>
    <t>1m49.2</t>
  </si>
  <si>
    <t>1m49.5</t>
  </si>
  <si>
    <t>1m47.4</t>
  </si>
  <si>
    <t>1m45.0</t>
  </si>
  <si>
    <t>1m40.2</t>
  </si>
  <si>
    <t>1m47.3</t>
  </si>
  <si>
    <t>1m40.8</t>
  </si>
  <si>
    <t>1m42.9</t>
  </si>
  <si>
    <t>1m43.4</t>
  </si>
  <si>
    <t>1m43.5</t>
  </si>
  <si>
    <t>1m43.7</t>
  </si>
  <si>
    <t>1m49.7</t>
  </si>
  <si>
    <t>1m51.2</t>
  </si>
  <si>
    <t>Best Lap P</t>
  </si>
  <si>
    <t>Ferrari F430</t>
  </si>
  <si>
    <t>BMW E46</t>
  </si>
  <si>
    <t>Z-9/10Aug</t>
  </si>
  <si>
    <t>1m03.9</t>
  </si>
  <si>
    <t>1m05.2</t>
  </si>
  <si>
    <t>1m04.6</t>
  </si>
  <si>
    <t>1m06.4</t>
  </si>
  <si>
    <t>1m09.1</t>
  </si>
  <si>
    <t>1m08.1</t>
  </si>
  <si>
    <t>1m08.7</t>
  </si>
  <si>
    <t>1m08.8</t>
  </si>
  <si>
    <t>1m09.6</t>
  </si>
  <si>
    <t>1m11.3</t>
  </si>
  <si>
    <t>1m11.6</t>
  </si>
  <si>
    <t>1m13.2</t>
  </si>
  <si>
    <t>1m04.8</t>
  </si>
  <si>
    <t>K-14 Sep</t>
  </si>
  <si>
    <t>Franco Scribante</t>
  </si>
  <si>
    <t>1m44.5</t>
  </si>
  <si>
    <t>1m46.3</t>
  </si>
  <si>
    <t>1m47.5</t>
  </si>
  <si>
    <t>1m48.0</t>
  </si>
  <si>
    <t>1m49.8</t>
  </si>
  <si>
    <t>1m51.1</t>
  </si>
  <si>
    <t>1m52.4</t>
  </si>
  <si>
    <t>1m51.9</t>
  </si>
  <si>
    <t>1m54.5</t>
  </si>
  <si>
    <t>1m55.5</t>
  </si>
  <si>
    <t>1m58.3</t>
  </si>
  <si>
    <t>1m56.9</t>
  </si>
  <si>
    <t>1m58.1</t>
  </si>
  <si>
    <t>1m57.9</t>
  </si>
  <si>
    <t>Ex GT Challenge</t>
  </si>
  <si>
    <t>CT-22Oct</t>
  </si>
  <si>
    <t>Wesleigh Orr</t>
  </si>
  <si>
    <t>Best Lap CT</t>
  </si>
  <si>
    <t>1m13.9</t>
  </si>
  <si>
    <t>1m14.9</t>
  </si>
  <si>
    <t>1m16.9</t>
  </si>
  <si>
    <t>1m18.2</t>
  </si>
  <si>
    <t>1m18.1</t>
  </si>
  <si>
    <t>1m19.0</t>
  </si>
  <si>
    <t>1m18.3</t>
  </si>
  <si>
    <t>1m18.7</t>
  </si>
  <si>
    <t>1m20.8</t>
  </si>
  <si>
    <t>Peter van der Spuy</t>
  </si>
  <si>
    <t>Maarten Prins</t>
  </si>
  <si>
    <t>Ebrahim Levy</t>
  </si>
  <si>
    <t xml:space="preserve">Porsche 911 </t>
  </si>
  <si>
    <t>1m20.6</t>
  </si>
  <si>
    <t>1m21.8</t>
  </si>
  <si>
    <t>1m21.9</t>
  </si>
  <si>
    <t>1m22.3</t>
  </si>
  <si>
    <t>1m22.4</t>
  </si>
  <si>
    <t>1m21.0</t>
  </si>
  <si>
    <t>Junaid Slamang</t>
  </si>
  <si>
    <t>Hennie Bosman</t>
  </si>
  <si>
    <t>Corvette ZR1</t>
  </si>
  <si>
    <t>1m24.5</t>
  </si>
  <si>
    <t>1m24.6</t>
  </si>
  <si>
    <t>1m25.0</t>
  </si>
  <si>
    <t>1m26.8</t>
  </si>
  <si>
    <t>Z-20Nov</t>
  </si>
  <si>
    <t>Toby Venter</t>
  </si>
  <si>
    <t>Lee Thompson</t>
  </si>
  <si>
    <t>BMW GT 335i</t>
  </si>
  <si>
    <t>Porsche 911 GT2 R</t>
  </si>
  <si>
    <t>Ryan Cooper</t>
  </si>
  <si>
    <t xml:space="preserve">BMW </t>
  </si>
  <si>
    <t>Fritz Kleynhans</t>
  </si>
  <si>
    <t>Porsche 996 Cup</t>
  </si>
  <si>
    <t>Kishoor Pitamber</t>
  </si>
  <si>
    <t>Marius Wait</t>
  </si>
  <si>
    <t>Porsche Boxster</t>
  </si>
  <si>
    <t>PC301</t>
  </si>
  <si>
    <t>1m06.0</t>
  </si>
  <si>
    <t>1m04.7</t>
  </si>
  <si>
    <t>1m06.9</t>
  </si>
  <si>
    <t>1m07.1</t>
  </si>
  <si>
    <t>1m07,2</t>
  </si>
  <si>
    <t>1m08.4</t>
  </si>
  <si>
    <t>1m09.5</t>
  </si>
  <si>
    <t>1m10.5</t>
  </si>
  <si>
    <t>1m09.7</t>
  </si>
  <si>
    <t>1m10.4</t>
  </si>
  <si>
    <t>1m10.6</t>
  </si>
  <si>
    <t>1m11.2</t>
  </si>
  <si>
    <t>1m16.1</t>
  </si>
  <si>
    <t>1m02.1</t>
  </si>
  <si>
    <t>1m01.5</t>
  </si>
  <si>
    <t>Change</t>
  </si>
  <si>
    <t>KTM X-Bow RR</t>
  </si>
  <si>
    <t>Porsche GT3 997</t>
  </si>
  <si>
    <t>KTM Xbow</t>
  </si>
  <si>
    <t>Vernon Bricknell</t>
  </si>
  <si>
    <t>996 Porsche cup</t>
  </si>
  <si>
    <t>Fred de Kock</t>
  </si>
  <si>
    <t>Porsche 997 Cup</t>
  </si>
  <si>
    <t>Dale Penney</t>
  </si>
  <si>
    <t>Nissan 350 Z</t>
  </si>
  <si>
    <t>Charl Smalberger</t>
  </si>
  <si>
    <t>Golf GTI</t>
  </si>
  <si>
    <t>Loris Chiappa</t>
  </si>
  <si>
    <t>Porsche RSR</t>
  </si>
  <si>
    <t>Porsche 964</t>
  </si>
  <si>
    <t>Freek Blignaut Jnr</t>
  </si>
  <si>
    <t>Mazda MPS</t>
  </si>
  <si>
    <t>BMW M 135i</t>
  </si>
  <si>
    <t>Mattia Grandori</t>
  </si>
  <si>
    <t>1974 Porsche 911 RSR</t>
  </si>
  <si>
    <t>BMW 328i</t>
  </si>
  <si>
    <t>BMW CSL GTR</t>
  </si>
  <si>
    <t>BMW</t>
  </si>
  <si>
    <t>Robert Briggs</t>
  </si>
  <si>
    <t>Lotus Exige</t>
  </si>
  <si>
    <t>A GT</t>
  </si>
  <si>
    <t>B GT</t>
  </si>
  <si>
    <t>C GT</t>
  </si>
  <si>
    <t>E GP</t>
  </si>
  <si>
    <t>F GP</t>
  </si>
  <si>
    <t>Subaru GT</t>
  </si>
  <si>
    <t>Class A</t>
  </si>
  <si>
    <t>Class B</t>
  </si>
  <si>
    <t>Class C</t>
  </si>
  <si>
    <t>Class E</t>
  </si>
  <si>
    <t>Class F</t>
  </si>
  <si>
    <t>Andre Bezuidenhout</t>
  </si>
  <si>
    <t>Manny Ribeiro</t>
  </si>
  <si>
    <t>BMW 325</t>
  </si>
  <si>
    <t>Porsche 997</t>
  </si>
  <si>
    <t>Porsche GT2</t>
  </si>
  <si>
    <t>1m14.6</t>
  </si>
  <si>
    <t>1m14.1</t>
  </si>
  <si>
    <t>1m16.7</t>
  </si>
  <si>
    <t>1m17.5</t>
  </si>
  <si>
    <t>1m17.6</t>
  </si>
  <si>
    <t>Wesley Orr</t>
  </si>
  <si>
    <t>1m17.7</t>
  </si>
  <si>
    <t>Matt Kreeve</t>
  </si>
  <si>
    <t>Class D</t>
  </si>
  <si>
    <t>Neiyaaz Modack</t>
  </si>
  <si>
    <t>Audi A4</t>
  </si>
  <si>
    <t>1m19.5</t>
  </si>
  <si>
    <t>1m20.1</t>
  </si>
  <si>
    <t>1m20.9</t>
  </si>
  <si>
    <t>1m18.6</t>
  </si>
  <si>
    <t>1m19.4</t>
  </si>
  <si>
    <t>1m18.4</t>
  </si>
  <si>
    <t>1m22.9</t>
  </si>
  <si>
    <t>1m21.3</t>
  </si>
  <si>
    <t>1m22.2</t>
  </si>
  <si>
    <t>1m22.0</t>
  </si>
  <si>
    <t>1m21.7</t>
  </si>
  <si>
    <t>1m24.2</t>
  </si>
  <si>
    <t>D PC</t>
  </si>
  <si>
    <t>Dodge Viper ACRX</t>
  </si>
  <si>
    <t>Heinz Bose</t>
  </si>
  <si>
    <t>George Avvakoumides</t>
  </si>
  <si>
    <t>Polo GTI</t>
  </si>
  <si>
    <t>Thomas reib</t>
  </si>
  <si>
    <t>Barry nel</t>
  </si>
  <si>
    <t>Best Lap EL</t>
  </si>
  <si>
    <t>1m29.8</t>
  </si>
  <si>
    <t>1m27.4</t>
  </si>
  <si>
    <t>1m28.3</t>
  </si>
  <si>
    <t>1m27.1</t>
  </si>
  <si>
    <t>1m29.4</t>
  </si>
  <si>
    <t>1m32.0</t>
  </si>
  <si>
    <t>1m27.9</t>
  </si>
  <si>
    <t>1m29.6</t>
  </si>
  <si>
    <t>1m30.8</t>
  </si>
  <si>
    <t>1m34.0</t>
  </si>
  <si>
    <t>1m32.9</t>
  </si>
  <si>
    <t>1m38.4</t>
  </si>
  <si>
    <t>1m23.4</t>
  </si>
  <si>
    <t>1m23.8</t>
  </si>
  <si>
    <t>1m24.0</t>
  </si>
  <si>
    <t>1m25.1</t>
  </si>
  <si>
    <t>1m37.9</t>
  </si>
  <si>
    <t>Class change</t>
  </si>
  <si>
    <t>Devin Robertson</t>
  </si>
  <si>
    <t>Shaun Duminy</t>
  </si>
  <si>
    <t>Ford Focus ST</t>
  </si>
  <si>
    <t>Class Total</t>
  </si>
  <si>
    <t>Overall Total</t>
  </si>
  <si>
    <t>Brian Penney</t>
  </si>
  <si>
    <t>BMW E82 135</t>
  </si>
  <si>
    <t>BMW Z4</t>
  </si>
  <si>
    <t>Ryan Quan-Chai</t>
  </si>
  <si>
    <t>Desmond Bloem</t>
  </si>
  <si>
    <t>Merc AMG</t>
  </si>
  <si>
    <t>AGT</t>
  </si>
  <si>
    <t>Lotus Elise</t>
  </si>
  <si>
    <t>Mervyn Fiebiger</t>
  </si>
  <si>
    <t>Non Members</t>
  </si>
  <si>
    <t>Ferrari 430 GT3</t>
  </si>
  <si>
    <t>Tato Carello</t>
  </si>
  <si>
    <t>BMW GT</t>
  </si>
  <si>
    <t>Stuart Grant</t>
  </si>
  <si>
    <t>Ferrari</t>
  </si>
  <si>
    <t>Darren Winterboer</t>
  </si>
  <si>
    <t xml:space="preserve">BMW  </t>
  </si>
  <si>
    <t>Subaru</t>
  </si>
  <si>
    <t>Steve Truter</t>
  </si>
  <si>
    <t>Freek Blignaut Snr</t>
  </si>
  <si>
    <t>Chris Corna</t>
  </si>
  <si>
    <t>TVR</t>
  </si>
  <si>
    <t>Jaki Scheckter</t>
  </si>
  <si>
    <t>Lotus</t>
  </si>
  <si>
    <t>1m15.7</t>
  </si>
  <si>
    <t>1m12.3</t>
  </si>
  <si>
    <t>1m19.1</t>
  </si>
  <si>
    <t>1m18.9</t>
  </si>
  <si>
    <t>1m19.6</t>
  </si>
  <si>
    <t>1m18.8</t>
  </si>
  <si>
    <t>1m23.1</t>
  </si>
  <si>
    <t>1m20.0</t>
  </si>
  <si>
    <t>1m27.0</t>
  </si>
  <si>
    <t>1m23.3</t>
  </si>
  <si>
    <t>Porsche</t>
  </si>
  <si>
    <t>Sav Gualtieri</t>
  </si>
  <si>
    <t>BMW F30 335</t>
  </si>
  <si>
    <t>Ford GT1</t>
  </si>
  <si>
    <t>Johan Hattingh</t>
  </si>
  <si>
    <t>Porsch 996</t>
  </si>
  <si>
    <t>Richard de Roos</t>
  </si>
  <si>
    <t xml:space="preserve">Porsche   </t>
  </si>
  <si>
    <t>Joel Silva</t>
  </si>
  <si>
    <t>Lambo GT3</t>
  </si>
  <si>
    <t>Class A+</t>
  </si>
  <si>
    <t>Lambo</t>
  </si>
  <si>
    <t>BMW E36 325</t>
  </si>
  <si>
    <t>Dino Farreliaris</t>
  </si>
  <si>
    <t>BMW E36 M3</t>
  </si>
  <si>
    <t>Dougie Truter</t>
  </si>
  <si>
    <t>VW Polo T</t>
  </si>
  <si>
    <t>Porsche Turbo</t>
  </si>
  <si>
    <t>Viper GT3</t>
  </si>
  <si>
    <t>1m21.4</t>
  </si>
  <si>
    <t>1m23.5</t>
  </si>
  <si>
    <t>Dawie olivier</t>
  </si>
  <si>
    <t>1m25.8</t>
  </si>
  <si>
    <t>1m30.0</t>
  </si>
  <si>
    <t>1m28.8</t>
  </si>
  <si>
    <t>1m26.1</t>
  </si>
  <si>
    <t>1m25.9</t>
  </si>
  <si>
    <t>1m25.7</t>
  </si>
  <si>
    <t>1m33.5</t>
  </si>
  <si>
    <t>1m33.4</t>
  </si>
  <si>
    <t>1m22.6</t>
  </si>
  <si>
    <t>1m27.7</t>
  </si>
  <si>
    <t>Willie de Beer</t>
  </si>
  <si>
    <t>Jordan Sherratt</t>
  </si>
  <si>
    <t>Nissan 350z</t>
  </si>
  <si>
    <t>Best Lap D</t>
  </si>
  <si>
    <t>Ford Focus</t>
  </si>
  <si>
    <t>1m20.5</t>
  </si>
  <si>
    <t>1m19.8</t>
  </si>
  <si>
    <t>1m17.9</t>
  </si>
  <si>
    <t>1m22.7</t>
  </si>
  <si>
    <t>1m19.9</t>
  </si>
  <si>
    <t>1m22.1</t>
  </si>
  <si>
    <t>1m23.9</t>
  </si>
  <si>
    <t>1m21.2</t>
  </si>
  <si>
    <t>1m20.7</t>
  </si>
  <si>
    <t>1m25.3</t>
  </si>
  <si>
    <t>1m24.7</t>
  </si>
  <si>
    <t>VW Golf GTI</t>
  </si>
  <si>
    <t>BMW 335</t>
  </si>
  <si>
    <t xml:space="preserve">Porsche GT2 </t>
  </si>
  <si>
    <t>Luca Fioravanti</t>
  </si>
  <si>
    <t xml:space="preserve"> Porsche 911 RSR</t>
  </si>
  <si>
    <t>Rui Campos</t>
  </si>
  <si>
    <t xml:space="preserve">Ferrari 430 </t>
  </si>
  <si>
    <t>Werner Link</t>
  </si>
  <si>
    <t>Marcel Angel</t>
  </si>
  <si>
    <t>Ferrari GT3</t>
  </si>
  <si>
    <t>Lambourgini GT3</t>
  </si>
  <si>
    <t>Adrian Dalton</t>
  </si>
  <si>
    <t>Simon Murray</t>
  </si>
  <si>
    <t>1m05.5</t>
  </si>
  <si>
    <t>1m05.6</t>
  </si>
  <si>
    <t>1m06.6</t>
  </si>
  <si>
    <t>1m11</t>
  </si>
  <si>
    <t>Kurt Bakewell</t>
  </si>
  <si>
    <t>1m24.3</t>
  </si>
  <si>
    <t>1m24.9</t>
  </si>
  <si>
    <t>1m26.0</t>
  </si>
  <si>
    <t>1m25.5</t>
  </si>
  <si>
    <t>1m29.3</t>
  </si>
  <si>
    <t>DPC</t>
  </si>
  <si>
    <t>1m13.4</t>
  </si>
  <si>
    <t>1m12.9</t>
  </si>
  <si>
    <t>1m10</t>
  </si>
  <si>
    <t>1m15.1</t>
  </si>
  <si>
    <t>1m15.9</t>
  </si>
  <si>
    <t>1m20.2</t>
  </si>
  <si>
    <t>1m09</t>
  </si>
  <si>
    <t>1m48.7</t>
  </si>
  <si>
    <t>1m50.6</t>
  </si>
  <si>
    <t>1m53.4</t>
  </si>
  <si>
    <t>1m54.6</t>
  </si>
  <si>
    <t>1m53.1</t>
  </si>
  <si>
    <t>1m59.1</t>
  </si>
  <si>
    <t>1m55.6</t>
  </si>
  <si>
    <t>1m53.3</t>
  </si>
  <si>
    <t>2m0.1</t>
  </si>
  <si>
    <t>1m56.8</t>
  </si>
  <si>
    <t>2m04.0</t>
  </si>
  <si>
    <t>2m04.1</t>
  </si>
  <si>
    <t>1m59.3</t>
  </si>
  <si>
    <t>2m12.8</t>
  </si>
  <si>
    <t>A+GT3</t>
  </si>
  <si>
    <t>Leeroy Poulter</t>
  </si>
  <si>
    <t>McLaren GT3</t>
  </si>
  <si>
    <t>Lamborghini GT3</t>
  </si>
  <si>
    <t>BMW M3 GT</t>
  </si>
  <si>
    <t>Dawie Olivier</t>
  </si>
  <si>
    <t>BMW 335 F30</t>
  </si>
  <si>
    <t>KTM RR</t>
  </si>
  <si>
    <t>Ferrari 430 Challenge</t>
  </si>
  <si>
    <t>Kurt Kyle Bakewell</t>
  </si>
  <si>
    <t>Ferrari 360 Challenge</t>
  </si>
  <si>
    <t>Dino Scribante</t>
  </si>
  <si>
    <t>Porsche 997T</t>
  </si>
  <si>
    <t>BMW Z4M</t>
  </si>
  <si>
    <t>Jerome Sornicle</t>
  </si>
  <si>
    <t>BMW 1MGT</t>
  </si>
  <si>
    <t>Bailey GT</t>
  </si>
  <si>
    <t>E GT</t>
  </si>
  <si>
    <t>Audi A4 3.2</t>
  </si>
  <si>
    <t>Franco Di Matteo</t>
  </si>
  <si>
    <t>Alfa GT</t>
  </si>
  <si>
    <t>BMW T</t>
  </si>
  <si>
    <t>1m48.5</t>
  </si>
  <si>
    <t>1m45.9</t>
  </si>
  <si>
    <t>1m48.2</t>
  </si>
  <si>
    <t>1m50.3</t>
  </si>
  <si>
    <t>Saul Hack</t>
  </si>
  <si>
    <t xml:space="preserve">Porsche 996 </t>
  </si>
  <si>
    <t>1m52.9</t>
  </si>
  <si>
    <t>Ferrari 458</t>
  </si>
  <si>
    <t>Porsche 996</t>
  </si>
  <si>
    <t>Lambourgini Huracan</t>
  </si>
  <si>
    <t>1m52.6</t>
  </si>
  <si>
    <t>1m53.8</t>
  </si>
  <si>
    <t>Kashen Naiker</t>
  </si>
  <si>
    <t xml:space="preserve">Porsche </t>
  </si>
  <si>
    <t>Pieter Zeelie</t>
  </si>
  <si>
    <t>Porsche 944</t>
  </si>
  <si>
    <t>1m58.8</t>
  </si>
  <si>
    <t>1m59.0</t>
  </si>
  <si>
    <t>JB Breedt</t>
  </si>
  <si>
    <t>Audi TT</t>
  </si>
  <si>
    <t>2m02.1</t>
  </si>
  <si>
    <t>2m01.5</t>
  </si>
  <si>
    <t>2m08.0</t>
  </si>
  <si>
    <t>Darron Gudzman</t>
  </si>
  <si>
    <t>Nissan GTR</t>
  </si>
  <si>
    <t>Aldo Scribante</t>
  </si>
  <si>
    <t>Simon Thesen</t>
  </si>
  <si>
    <t>Audi RS4</t>
  </si>
  <si>
    <t>1m28.5</t>
  </si>
  <si>
    <t>1m30.3</t>
  </si>
  <si>
    <t>1m28.9</t>
  </si>
  <si>
    <t>Bmw 330T</t>
  </si>
  <si>
    <t>Shane Page</t>
  </si>
  <si>
    <t>porsche 997 T</t>
  </si>
  <si>
    <t>D GT</t>
  </si>
  <si>
    <t>350Z</t>
  </si>
  <si>
    <t>A+GT4</t>
  </si>
  <si>
    <t>1m36.8</t>
  </si>
  <si>
    <t>Len-Henry Gobey</t>
  </si>
  <si>
    <t>Troy Marais</t>
  </si>
  <si>
    <t>Audi</t>
  </si>
  <si>
    <t>1m37.0</t>
  </si>
  <si>
    <t>1m37.4</t>
  </si>
  <si>
    <t>1m38.9</t>
  </si>
  <si>
    <t>1m40.0</t>
  </si>
  <si>
    <t>1m49.0</t>
  </si>
  <si>
    <t>1m44.3</t>
  </si>
  <si>
    <t>1m51.6</t>
  </si>
  <si>
    <t>1m58.0</t>
  </si>
  <si>
    <t>Joao da Silva</t>
  </si>
  <si>
    <t>Mazda RX7</t>
  </si>
  <si>
    <t>1m44.2</t>
  </si>
  <si>
    <t>1m40.5</t>
  </si>
  <si>
    <t>1m41.5</t>
  </si>
  <si>
    <t>1m43.1</t>
  </si>
  <si>
    <t>1m43.2</t>
  </si>
  <si>
    <t>1m50.0</t>
  </si>
  <si>
    <t>Harry Arrangies</t>
  </si>
  <si>
    <t>Peet van der walt</t>
  </si>
  <si>
    <t>Cyril Ginsberg</t>
  </si>
  <si>
    <t>Andre van Vuuren</t>
  </si>
  <si>
    <t>Faizel Coetzee</t>
  </si>
  <si>
    <t>1m10.9</t>
  </si>
  <si>
    <t>1m9.6</t>
  </si>
  <si>
    <t>1m11.4</t>
  </si>
  <si>
    <t>1m12.2</t>
  </si>
  <si>
    <t>1m11.5</t>
  </si>
  <si>
    <t>1m16.4</t>
  </si>
  <si>
    <t>1m16.8</t>
  </si>
  <si>
    <t>1m17.0</t>
  </si>
  <si>
    <t>1m18.5</t>
  </si>
  <si>
    <t>1m24.4</t>
  </si>
  <si>
    <t>1m27.2</t>
  </si>
  <si>
    <t>1m22.5</t>
  </si>
  <si>
    <t>1m15.8</t>
  </si>
  <si>
    <t>1m44.7</t>
  </si>
  <si>
    <t>1m47.9</t>
  </si>
  <si>
    <t>MR2 Super GT</t>
  </si>
  <si>
    <t>1m52.5</t>
  </si>
  <si>
    <t>2m03.1</t>
  </si>
  <si>
    <t>1m54.7</t>
  </si>
  <si>
    <t>2m07.0</t>
  </si>
  <si>
    <t>Marius Jackson</t>
  </si>
  <si>
    <t xml:space="preserve">Audi TT </t>
  </si>
  <si>
    <t xml:space="preserve">Roy Obrey </t>
  </si>
  <si>
    <t>Alfa 3.2 GT</t>
  </si>
  <si>
    <t>2m04.4</t>
  </si>
  <si>
    <t>2m06.5</t>
  </si>
  <si>
    <t>Nr</t>
  </si>
  <si>
    <t>Driver</t>
  </si>
  <si>
    <t>Vehicle</t>
  </si>
  <si>
    <t>Nr Races</t>
  </si>
  <si>
    <t>Class Wins</t>
  </si>
  <si>
    <t>Race wins</t>
  </si>
  <si>
    <t>Year</t>
  </si>
  <si>
    <t>1st 2017</t>
  </si>
  <si>
    <t>2nd 2017</t>
  </si>
  <si>
    <t>3rd 2017</t>
  </si>
  <si>
    <t>1st 2015</t>
  </si>
  <si>
    <t>4th 2017</t>
  </si>
  <si>
    <t>8th 2017</t>
  </si>
  <si>
    <t>10th 2017</t>
  </si>
  <si>
    <t>12th 2017</t>
  </si>
  <si>
    <t>14th 2017</t>
  </si>
  <si>
    <t>16th 2017</t>
  </si>
  <si>
    <t>24th 2017</t>
  </si>
  <si>
    <t>2nd 2016</t>
  </si>
  <si>
    <t>10th 2016</t>
  </si>
  <si>
    <t>4th 2016</t>
  </si>
  <si>
    <t>3rd 2016</t>
  </si>
  <si>
    <t>20th 2016</t>
  </si>
  <si>
    <t>Jaki Schekter</t>
  </si>
  <si>
    <t>31st 2017</t>
  </si>
  <si>
    <t>20th 2015</t>
  </si>
  <si>
    <t>21st 2016</t>
  </si>
  <si>
    <t>21st 2017</t>
  </si>
  <si>
    <t>1st 2016</t>
  </si>
  <si>
    <t>25th 2015</t>
  </si>
  <si>
    <t>Nr Races17</t>
  </si>
  <si>
    <t>6th 2014</t>
  </si>
  <si>
    <t>4th 2014</t>
  </si>
  <si>
    <t>1st 2014</t>
  </si>
  <si>
    <t>2nd 2014</t>
  </si>
  <si>
    <t>1st 2013</t>
  </si>
  <si>
    <t>13th 2013</t>
  </si>
  <si>
    <t>16th 2013</t>
  </si>
  <si>
    <t>Highest Champ Pos</t>
  </si>
  <si>
    <t>Aston Martin</t>
  </si>
  <si>
    <t>16th 2015</t>
  </si>
  <si>
    <t>BMW Turbo</t>
  </si>
  <si>
    <t>Ferrari 458 GT3</t>
  </si>
  <si>
    <t>race</t>
  </si>
  <si>
    <t>classwin</t>
  </si>
  <si>
    <t xml:space="preserve">A+ </t>
  </si>
  <si>
    <t>Lotus 4cyl T</t>
  </si>
  <si>
    <t>Lotus 6cyl T</t>
  </si>
  <si>
    <t>1m04.2</t>
  </si>
  <si>
    <t>1m04.3</t>
  </si>
  <si>
    <t>1m04.9</t>
  </si>
  <si>
    <t>1m05.3</t>
  </si>
  <si>
    <t>Karel Stols</t>
  </si>
  <si>
    <t>350z</t>
  </si>
  <si>
    <t>1m01.9</t>
  </si>
  <si>
    <t>Ant Blunden</t>
  </si>
  <si>
    <t>1m09.3</t>
  </si>
  <si>
    <t>1m08.9</t>
  </si>
  <si>
    <t>Elwyn SteenKamp</t>
  </si>
  <si>
    <t xml:space="preserve">David Coetzee </t>
  </si>
  <si>
    <t>Bruce Turner</t>
  </si>
  <si>
    <t xml:space="preserve">BMW M3 T </t>
  </si>
  <si>
    <t xml:space="preserve">A  </t>
  </si>
  <si>
    <t xml:space="preserve">B  </t>
  </si>
  <si>
    <t xml:space="preserve">C  </t>
  </si>
  <si>
    <t xml:space="preserve">D  </t>
  </si>
  <si>
    <t>Andre de Lange</t>
  </si>
  <si>
    <t>Chev Lumina</t>
  </si>
  <si>
    <t>1m44.0</t>
  </si>
  <si>
    <t>1m50.9</t>
  </si>
  <si>
    <t>1m55.8</t>
  </si>
  <si>
    <t>1m54.2</t>
  </si>
  <si>
    <t>1m56.1</t>
  </si>
  <si>
    <t>1m57.6</t>
  </si>
  <si>
    <t>2m01.8</t>
  </si>
  <si>
    <t>2m03.2</t>
  </si>
  <si>
    <t>1m55.0</t>
  </si>
  <si>
    <t>Nieyaaz Modack</t>
  </si>
  <si>
    <t xml:space="preserve">BMW 335 T </t>
  </si>
  <si>
    <t>1m14.7</t>
  </si>
  <si>
    <t>Gary Kieswetter</t>
  </si>
  <si>
    <t>1m16.3</t>
  </si>
  <si>
    <t>1m17.8</t>
  </si>
  <si>
    <t>1m30</t>
  </si>
  <si>
    <t>BMW  mcoupe</t>
  </si>
  <si>
    <t>BMW e46</t>
  </si>
  <si>
    <t>1m24.1</t>
  </si>
  <si>
    <t>1m22.8</t>
  </si>
  <si>
    <t>1m20,2</t>
  </si>
  <si>
    <t>Maclaren 650</t>
  </si>
  <si>
    <t>1m01.8</t>
  </si>
  <si>
    <t>1m00.9</t>
  </si>
  <si>
    <t>1m00.8</t>
  </si>
  <si>
    <t>1m03.3</t>
  </si>
  <si>
    <t>1m02.8</t>
  </si>
  <si>
    <t>BMW GTR</t>
  </si>
  <si>
    <t>1m04.1</t>
  </si>
  <si>
    <t>1m06.7</t>
  </si>
  <si>
    <t>Nick Davidson</t>
  </si>
  <si>
    <t>Ian Riddle</t>
  </si>
  <si>
    <t>Audi S4</t>
  </si>
  <si>
    <t>BNW Z4 GT</t>
  </si>
  <si>
    <t>Best Lap PE</t>
  </si>
  <si>
    <t>1m02.2</t>
  </si>
  <si>
    <t>1m06.2</t>
  </si>
  <si>
    <t>1m06.3</t>
  </si>
  <si>
    <t>1m11,4</t>
  </si>
  <si>
    <t>1m12.7</t>
  </si>
  <si>
    <t>Lambourgini 560</t>
  </si>
  <si>
    <t>A  GT3</t>
  </si>
  <si>
    <t>1m02.3</t>
  </si>
  <si>
    <t>1m02.7</t>
  </si>
  <si>
    <t>1m07.4</t>
  </si>
  <si>
    <t>1m09.8</t>
  </si>
  <si>
    <t xml:space="preserve">Kishoor Pitamber </t>
  </si>
  <si>
    <t>Lorenzo Gualtieri</t>
  </si>
  <si>
    <t>Aston Martin/ Lambo GT3</t>
  </si>
  <si>
    <t>1m41.2</t>
  </si>
  <si>
    <t>1m41.6</t>
  </si>
  <si>
    <t>1m42.2</t>
  </si>
  <si>
    <t>1m40.9</t>
  </si>
  <si>
    <t>1m42.6</t>
  </si>
  <si>
    <t>1m47.1</t>
  </si>
  <si>
    <t>1m50.1</t>
  </si>
  <si>
    <t>1m44.6</t>
  </si>
  <si>
    <t>1m08,9</t>
  </si>
  <si>
    <t>1m01.6</t>
  </si>
  <si>
    <t>Sam Hammond</t>
  </si>
  <si>
    <t>1m02.6</t>
  </si>
  <si>
    <t>59.3s</t>
  </si>
  <si>
    <t>1m01,5</t>
  </si>
  <si>
    <t>Terry Wilford</t>
  </si>
  <si>
    <t>Roy Obrey</t>
  </si>
  <si>
    <t>Nissan 350Z</t>
  </si>
  <si>
    <t>1m09.2</t>
  </si>
  <si>
    <t>Mclaren GT3</t>
  </si>
  <si>
    <t>1st 2018</t>
  </si>
  <si>
    <t>2nd 2018</t>
  </si>
  <si>
    <t>Over prior 6 years</t>
  </si>
  <si>
    <t>Race wins2015-2018</t>
  </si>
  <si>
    <t>racewin 4 yrs</t>
  </si>
  <si>
    <t>Over prior 3/4 years</t>
  </si>
  <si>
    <t>23rd 2018</t>
  </si>
  <si>
    <t>11th 2018</t>
  </si>
  <si>
    <t>16th 2018</t>
  </si>
  <si>
    <t>6th 2018</t>
  </si>
  <si>
    <t>12th 2018</t>
  </si>
  <si>
    <t>18th 2018</t>
  </si>
  <si>
    <t>21st 2018</t>
  </si>
  <si>
    <t>5th 2018</t>
  </si>
  <si>
    <t>Class GT3</t>
  </si>
  <si>
    <t>A+</t>
  </si>
  <si>
    <t>GT3</t>
  </si>
  <si>
    <t xml:space="preserve">BMW 135 T </t>
  </si>
  <si>
    <t>Ammaar Coetzee</t>
  </si>
  <si>
    <t>Phillip Booysen</t>
  </si>
  <si>
    <t>Gavin Cronje</t>
  </si>
  <si>
    <t>Lotus Honda</t>
  </si>
  <si>
    <t>1m19.2</t>
  </si>
  <si>
    <t>1m13.0</t>
  </si>
  <si>
    <t>1m00.5</t>
  </si>
  <si>
    <t>1m17.3</t>
  </si>
  <si>
    <t>1m16.6</t>
  </si>
  <si>
    <t>1m16.5</t>
  </si>
  <si>
    <t>1m20,7</t>
  </si>
  <si>
    <t>1m18.0</t>
  </si>
  <si>
    <t>1m19.7</t>
  </si>
  <si>
    <t>Derek Hitchcock</t>
  </si>
  <si>
    <t>Lotus exige</t>
  </si>
  <si>
    <t>Paulo Loureiro</t>
  </si>
  <si>
    <t>Lamborghini 560</t>
  </si>
  <si>
    <t>Richard Daley</t>
  </si>
  <si>
    <t>0m59.9</t>
  </si>
  <si>
    <t>1m03.8</t>
  </si>
  <si>
    <t>1m02.0</t>
  </si>
  <si>
    <t>Rick Loureiro</t>
  </si>
  <si>
    <t>1m05.4</t>
  </si>
  <si>
    <t>Richard Smeeton</t>
  </si>
  <si>
    <t>1m10.1</t>
  </si>
  <si>
    <t>Home track</t>
  </si>
  <si>
    <t>UK</t>
  </si>
  <si>
    <t>Lamborghini Huracan</t>
  </si>
  <si>
    <t>BW</t>
  </si>
  <si>
    <t>Corrie Volschenk</t>
  </si>
  <si>
    <t>Jaco Nel</t>
  </si>
  <si>
    <t>1m02.4</t>
  </si>
  <si>
    <t>1m01.3</t>
  </si>
  <si>
    <t>1m15.5</t>
  </si>
  <si>
    <t>BMW Mcoupe</t>
  </si>
  <si>
    <t>Johan de Bruyn</t>
  </si>
  <si>
    <t>1m08,3</t>
  </si>
  <si>
    <t>1m11.1</t>
  </si>
  <si>
    <t>EL</t>
  </si>
  <si>
    <t>Quentin Lessing</t>
  </si>
  <si>
    <t>Evo</t>
  </si>
  <si>
    <t xml:space="preserve">BMW T </t>
  </si>
  <si>
    <t>Shaun Gradwell</t>
  </si>
  <si>
    <t>Best lap EL</t>
  </si>
  <si>
    <t>1m25.6</t>
  </si>
  <si>
    <t>1m26.6</t>
  </si>
  <si>
    <t>1m30.5</t>
  </si>
  <si>
    <t>1m31.5</t>
  </si>
  <si>
    <t>1m34.8</t>
  </si>
  <si>
    <t>1m23.7</t>
  </si>
  <si>
    <t>1m29,3</t>
  </si>
  <si>
    <t>Wynand vd Merwe</t>
  </si>
  <si>
    <t>Porsche 911 GT3</t>
  </si>
  <si>
    <t>Stefan Snyders</t>
  </si>
  <si>
    <t>Xolile Letlaka</t>
  </si>
  <si>
    <t>Audi R8 GT4</t>
  </si>
  <si>
    <t>59,1</t>
  </si>
  <si>
    <t>1m03,5</t>
  </si>
  <si>
    <t>1m05.8</t>
  </si>
  <si>
    <t>1m05,5</t>
  </si>
  <si>
    <t>1m05,3</t>
  </si>
  <si>
    <t>1m07,7</t>
  </si>
  <si>
    <t>1m10,7</t>
  </si>
  <si>
    <t>1m09,2</t>
  </si>
  <si>
    <t>1m08,6</t>
  </si>
  <si>
    <t>1m00,7</t>
  </si>
  <si>
    <t>Roy Obery</t>
  </si>
  <si>
    <t>Mclaren 650s</t>
  </si>
  <si>
    <t xml:space="preserve">Gordon Nicholson </t>
  </si>
  <si>
    <t>PE</t>
  </si>
  <si>
    <t>Steve High</t>
  </si>
  <si>
    <t>Chev</t>
  </si>
  <si>
    <t>Silvio Scribante</t>
  </si>
  <si>
    <t>Ben Morganrood</t>
  </si>
  <si>
    <t>Lexus GT</t>
  </si>
  <si>
    <t>Bet lap PE</t>
  </si>
  <si>
    <t>107,8</t>
  </si>
  <si>
    <t>105,8</t>
  </si>
  <si>
    <t>1m02.9</t>
  </si>
  <si>
    <t>Colin Hastie</t>
  </si>
  <si>
    <t>ZR 1Feb</t>
  </si>
  <si>
    <t>ZR Feb</t>
  </si>
  <si>
    <t>Richard Pott</t>
  </si>
  <si>
    <t>DBN</t>
  </si>
  <si>
    <t>1m03.2</t>
  </si>
  <si>
    <t>1m07.2</t>
  </si>
  <si>
    <t>1m08.3</t>
  </si>
  <si>
    <t>Porsceh RSR</t>
  </si>
  <si>
    <t>ZR 8Aug</t>
  </si>
  <si>
    <t>C  GT4</t>
  </si>
  <si>
    <t>PH 3Oct</t>
  </si>
  <si>
    <t>0m59.6</t>
  </si>
  <si>
    <t>1m01,8</t>
  </si>
  <si>
    <t>1m01,6</t>
  </si>
  <si>
    <t>1m03.4</t>
  </si>
  <si>
    <t>ZR 7Nov</t>
  </si>
  <si>
    <t>Izak Spies</t>
  </si>
  <si>
    <t>Ryan Quan Chai</t>
  </si>
  <si>
    <t>Charl Arrangies</t>
  </si>
  <si>
    <t>Ferrari Challenge</t>
  </si>
  <si>
    <t>Ferrari 488 GT3</t>
  </si>
  <si>
    <t>Porsche 997cup</t>
  </si>
  <si>
    <t>1m10.3</t>
  </si>
  <si>
    <t>1m04.4</t>
  </si>
  <si>
    <t>1m03.0</t>
  </si>
  <si>
    <t>2020 SOUTH AFRICAN GT SPRINT CHAMPIONSHIP</t>
  </si>
  <si>
    <t>TOTAL</t>
  </si>
  <si>
    <t>ZR AUG</t>
  </si>
  <si>
    <t>PH 3 OCT</t>
  </si>
  <si>
    <t>ZR 7 Nov</t>
  </si>
  <si>
    <t>Pos</t>
  </si>
  <si>
    <t>Name</t>
  </si>
  <si>
    <t>MSA LICENCE NUMBER</t>
  </si>
  <si>
    <t>CLASS</t>
  </si>
  <si>
    <t>P/P</t>
  </si>
  <si>
    <t>F/L</t>
  </si>
  <si>
    <t>Q</t>
  </si>
  <si>
    <t>Len Henry Gobey</t>
  </si>
  <si>
    <t>PROVISIONAL RESULTS SUBJECT TO CHANGE</t>
  </si>
  <si>
    <t>Competitors</t>
  </si>
  <si>
    <t>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</si>
</sst>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mm:ss.000"/>
    <numFmt numFmtId="167" formatCode="&quot;R&quot;\ #,##0;[Red]&quot;R&quot;\ \-#,##0"/>
  </numFmts>
  <fonts count="26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7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4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0" fillId="0" borderId="2" xfId="0" applyBorder="1"/>
    <xf numFmtId="9" fontId="0" fillId="0" borderId="1" xfId="0" applyNumberFormat="1" applyBorder="1"/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6" fontId="0" fillId="0" borderId="0" xfId="0" applyNumberFormat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1" fontId="0" fillId="3" borderId="1" xfId="0" applyNumberFormat="1" applyFill="1" applyBorder="1"/>
    <xf numFmtId="0" fontId="0" fillId="0" borderId="3" xfId="0" applyBorder="1"/>
    <xf numFmtId="1" fontId="0" fillId="0" borderId="1" xfId="0" applyNumberFormat="1" applyBorder="1"/>
    <xf numFmtId="0" fontId="0" fillId="0" borderId="0" xfId="0" applyAlignment="1">
      <alignment horizontal="center"/>
    </xf>
    <xf numFmtId="166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6" fontId="7" fillId="0" borderId="0" xfId="0" applyNumberFormat="1" applyFont="1"/>
    <xf numFmtId="166" fontId="9" fillId="0" borderId="0" xfId="0" applyNumberFormat="1" applyFont="1" applyAlignment="1">
      <alignment horizontal="center"/>
    </xf>
    <xf numFmtId="166" fontId="9" fillId="0" borderId="0" xfId="0" applyNumberFormat="1" applyFont="1"/>
    <xf numFmtId="166" fontId="10" fillId="0" borderId="0" xfId="0" applyNumberFormat="1" applyFont="1" applyAlignment="1">
      <alignment horizontal="center"/>
    </xf>
    <xf numFmtId="166" fontId="11" fillId="0" borderId="0" xfId="0" applyNumberFormat="1" applyFont="1"/>
    <xf numFmtId="0" fontId="2" fillId="0" borderId="0" xfId="0" applyFont="1" applyAlignment="1">
      <alignment horizontal="center"/>
    </xf>
    <xf numFmtId="47" fontId="0" fillId="0" borderId="0" xfId="0" applyNumberFormat="1" applyAlignment="1">
      <alignment vertical="center" wrapText="1"/>
    </xf>
    <xf numFmtId="47" fontId="0" fillId="0" borderId="1" xfId="0" applyNumberFormat="1" applyBorder="1" applyAlignment="1">
      <alignment vertical="center" wrapText="1"/>
    </xf>
    <xf numFmtId="166" fontId="12" fillId="0" borderId="0" xfId="0" applyNumberFormat="1" applyFont="1" applyAlignment="1">
      <alignment horizontal="center"/>
    </xf>
    <xf numFmtId="166" fontId="12" fillId="0" borderId="0" xfId="0" applyNumberFormat="1" applyFont="1"/>
    <xf numFmtId="166" fontId="13" fillId="0" borderId="0" xfId="0" applyNumberFormat="1" applyFont="1" applyAlignment="1">
      <alignment horizontal="center"/>
    </xf>
    <xf numFmtId="166" fontId="13" fillId="0" borderId="0" xfId="0" applyNumberFormat="1" applyFont="1"/>
    <xf numFmtId="166" fontId="7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16" fontId="2" fillId="0" borderId="1" xfId="0" applyNumberFormat="1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166" fontId="0" fillId="0" borderId="0" xfId="0" applyNumberFormat="1" applyAlignment="1">
      <alignment horizontal="left"/>
    </xf>
    <xf numFmtId="165" fontId="15" fillId="0" borderId="1" xfId="1" applyNumberFormat="1" applyFont="1" applyBorder="1"/>
    <xf numFmtId="165" fontId="7" fillId="0" borderId="1" xfId="1" applyNumberFormat="1" applyFont="1" applyBorder="1"/>
    <xf numFmtId="165" fontId="7" fillId="0" borderId="1" xfId="1" applyNumberFormat="1" applyFont="1" applyBorder="1" applyAlignment="1">
      <alignment horizontal="center"/>
    </xf>
    <xf numFmtId="165" fontId="7" fillId="0" borderId="0" xfId="1" applyNumberFormat="1" applyFont="1"/>
    <xf numFmtId="0" fontId="0" fillId="0" borderId="1" xfId="0" applyBorder="1" applyAlignment="1">
      <alignment horizontal="right"/>
    </xf>
    <xf numFmtId="166" fontId="0" fillId="0" borderId="4" xfId="0" applyNumberFormat="1" applyBorder="1"/>
    <xf numFmtId="166" fontId="16" fillId="0" borderId="1" xfId="0" applyNumberFormat="1" applyFont="1" applyBorder="1"/>
    <xf numFmtId="0" fontId="16" fillId="0" borderId="1" xfId="0" applyFont="1" applyBorder="1"/>
    <xf numFmtId="0" fontId="0" fillId="0" borderId="0" xfId="0"/>
    <xf numFmtId="0" fontId="0" fillId="0" borderId="0" xfId="0"/>
    <xf numFmtId="0" fontId="0" fillId="0" borderId="0" xfId="0" applyBorder="1"/>
    <xf numFmtId="0" fontId="0" fillId="0" borderId="8" xfId="0" applyBorder="1"/>
    <xf numFmtId="0" fontId="0" fillId="0" borderId="1" xfId="0" applyFill="1" applyBorder="1"/>
    <xf numFmtId="0" fontId="0" fillId="0" borderId="0" xfId="0"/>
    <xf numFmtId="166" fontId="0" fillId="0" borderId="0" xfId="0" quotePrefix="1" applyNumberFormat="1" applyAlignment="1">
      <alignment horizontal="center"/>
    </xf>
    <xf numFmtId="0" fontId="18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4" xfId="0" applyBorder="1"/>
    <xf numFmtId="0" fontId="0" fillId="0" borderId="0" xfId="0"/>
    <xf numFmtId="0" fontId="20" fillId="0" borderId="0" xfId="0" applyFont="1" applyAlignment="1">
      <alignment vertical="center" wrapText="1"/>
    </xf>
    <xf numFmtId="0" fontId="21" fillId="4" borderId="18" xfId="0" applyFont="1" applyFill="1" applyBorder="1"/>
    <xf numFmtId="0" fontId="2" fillId="4" borderId="19" xfId="0" applyFont="1" applyFill="1" applyBorder="1"/>
    <xf numFmtId="0" fontId="2" fillId="4" borderId="19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16" fontId="2" fillId="4" borderId="20" xfId="0" applyNumberFormat="1" applyFont="1" applyFill="1" applyBorder="1" applyAlignment="1">
      <alignment horizontal="center"/>
    </xf>
    <xf numFmtId="167" fontId="2" fillId="4" borderId="2" xfId="0" applyNumberFormat="1" applyFont="1" applyFill="1" applyBorder="1" applyAlignment="1">
      <alignment horizontal="center"/>
    </xf>
    <xf numFmtId="167" fontId="15" fillId="4" borderId="2" xfId="0" applyNumberFormat="1" applyFont="1" applyFill="1" applyBorder="1" applyAlignment="1">
      <alignment horizontal="center"/>
    </xf>
    <xf numFmtId="167" fontId="2" fillId="4" borderId="21" xfId="0" applyNumberFormat="1" applyFont="1" applyFill="1" applyBorder="1" applyAlignment="1">
      <alignment horizontal="center"/>
    </xf>
    <xf numFmtId="167" fontId="2" fillId="4" borderId="22" xfId="0" applyNumberFormat="1" applyFont="1" applyFill="1" applyBorder="1" applyAlignment="1">
      <alignment horizontal="center"/>
    </xf>
    <xf numFmtId="16" fontId="2" fillId="4" borderId="23" xfId="0" applyNumberFormat="1" applyFont="1" applyFill="1" applyBorder="1" applyAlignment="1">
      <alignment horizontal="center"/>
    </xf>
    <xf numFmtId="167" fontId="2" fillId="4" borderId="24" xfId="0" applyNumberFormat="1" applyFont="1" applyFill="1" applyBorder="1" applyAlignment="1">
      <alignment horizontal="center"/>
    </xf>
    <xf numFmtId="167" fontId="2" fillId="4" borderId="25" xfId="0" applyNumberFormat="1" applyFont="1" applyFill="1" applyBorder="1" applyAlignment="1">
      <alignment horizontal="center"/>
    </xf>
    <xf numFmtId="16" fontId="2" fillId="4" borderId="26" xfId="0" applyNumberFormat="1" applyFont="1" applyFill="1" applyBorder="1" applyAlignment="1">
      <alignment horizontal="center"/>
    </xf>
    <xf numFmtId="0" fontId="22" fillId="0" borderId="18" xfId="0" applyFont="1" applyBorder="1"/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8" xfId="0" applyBorder="1"/>
    <xf numFmtId="0" fontId="23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" fillId="4" borderId="36" xfId="0" applyFont="1" applyFill="1" applyBorder="1"/>
    <xf numFmtId="0" fontId="0" fillId="0" borderId="37" xfId="0" applyBorder="1" applyAlignment="1">
      <alignment horizontal="center"/>
    </xf>
    <xf numFmtId="0" fontId="0" fillId="0" borderId="37" xfId="0" applyBorder="1"/>
    <xf numFmtId="0" fontId="23" fillId="0" borderId="38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" fillId="4" borderId="27" xfId="0" applyFont="1" applyFill="1" applyBorder="1"/>
    <xf numFmtId="0" fontId="0" fillId="0" borderId="17" xfId="0" applyBorder="1"/>
    <xf numFmtId="0" fontId="15" fillId="0" borderId="38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1" fontId="24" fillId="0" borderId="0" xfId="0" applyNumberFormat="1" applyFont="1"/>
    <xf numFmtId="0" fontId="2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textRotation="90"/>
    </xf>
    <xf numFmtId="0" fontId="0" fillId="0" borderId="0" xfId="0"/>
    <xf numFmtId="0" fontId="0" fillId="0" borderId="4" xfId="0" applyBorder="1"/>
    <xf numFmtId="16" fontId="2" fillId="4" borderId="14" xfId="0" applyNumberFormat="1" applyFont="1" applyFill="1" applyBorder="1" applyAlignment="1">
      <alignment horizontal="center"/>
    </xf>
    <xf numFmtId="16" fontId="2" fillId="4" borderId="15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1" xfId="0" applyFont="1" applyBorder="1" applyAlignment="1">
      <alignment horizontal="center"/>
    </xf>
    <xf numFmtId="16" fontId="2" fillId="4" borderId="16" xfId="0" applyNumberFormat="1" applyFont="1" applyFill="1" applyBorder="1" applyAlignment="1">
      <alignment horizontal="center"/>
    </xf>
    <xf numFmtId="16" fontId="2" fillId="4" borderId="0" xfId="0" applyNumberFormat="1" applyFont="1" applyFill="1" applyAlignment="1">
      <alignment horizontal="center"/>
    </xf>
    <xf numFmtId="16" fontId="2" fillId="4" borderId="9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114"/>
  <sheetViews>
    <sheetView tabSelected="1" view="pageBreakPreview" zoomScale="60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B2" sqref="B2"/>
    </sheetView>
  </sheetViews>
  <sheetFormatPr defaultRowHeight="15" x14ac:dyDescent="0.25"/>
  <cols>
    <col min="1" max="1" width="3.140625" customWidth="1"/>
    <col min="2" max="2" width="9.140625" style="15"/>
    <col min="3" max="3" width="6.5703125" bestFit="1" customWidth="1"/>
    <col min="4" max="4" width="18.5703125" customWidth="1"/>
    <col min="5" max="5" width="16.85546875" customWidth="1"/>
    <col min="6" max="6" width="3.7109375" bestFit="1" customWidth="1"/>
    <col min="7" max="8" width="7.85546875" bestFit="1" customWidth="1"/>
    <col min="9" max="9" width="2" bestFit="1" customWidth="1"/>
    <col min="10" max="10" width="3" bestFit="1" customWidth="1"/>
    <col min="11" max="11" width="7.5703125" bestFit="1" customWidth="1"/>
    <col min="12" max="12" width="7.85546875" bestFit="1" customWidth="1"/>
    <col min="13" max="14" width="3" bestFit="1" customWidth="1"/>
    <col min="15" max="16" width="8.140625" customWidth="1"/>
    <col min="17" max="17" width="3" style="58" bestFit="1" customWidth="1"/>
    <col min="18" max="18" width="3" bestFit="1" customWidth="1"/>
    <col min="19" max="20" width="9" customWidth="1"/>
    <col min="21" max="21" width="2.5703125" style="58" customWidth="1"/>
    <col min="22" max="22" width="3" bestFit="1" customWidth="1"/>
    <col min="23" max="23" width="8.5703125" style="41" customWidth="1"/>
    <col min="24" max="24" width="8.5703125" hidden="1" customWidth="1"/>
    <col min="25" max="25" width="1.85546875" hidden="1" customWidth="1"/>
    <col min="26" max="27" width="8.42578125" hidden="1" customWidth="1"/>
    <col min="28" max="28" width="1.7109375" hidden="1" customWidth="1"/>
    <col min="29" max="30" width="9" hidden="1" customWidth="1"/>
    <col min="31" max="31" width="2" hidden="1" customWidth="1"/>
    <col min="32" max="33" width="7.42578125" hidden="1" customWidth="1"/>
    <col min="34" max="34" width="2" hidden="1" customWidth="1"/>
    <col min="35" max="36" width="7.5703125" hidden="1" customWidth="1"/>
    <col min="37" max="37" width="3" hidden="1" customWidth="1"/>
    <col min="38" max="39" width="8.28515625" hidden="1" customWidth="1"/>
    <col min="40" max="40" width="2" style="46" hidden="1" customWidth="1"/>
    <col min="41" max="41" width="3" hidden="1" customWidth="1"/>
    <col min="42" max="42" width="7.7109375" hidden="1" customWidth="1"/>
    <col min="43" max="43" width="7.7109375" style="51" hidden="1" customWidth="1"/>
    <col min="44" max="44" width="7.7109375" hidden="1" customWidth="1"/>
    <col min="45" max="45" width="2" hidden="1" customWidth="1"/>
    <col min="46" max="46" width="3" style="51" hidden="1" customWidth="1"/>
    <col min="47" max="48" width="8.5703125" style="51" hidden="1" customWidth="1"/>
    <col min="49" max="49" width="2.140625" hidden="1" customWidth="1"/>
    <col min="50" max="50" width="3.140625" style="54" hidden="1" customWidth="1"/>
    <col min="51" max="52" width="8" style="55" hidden="1" customWidth="1"/>
    <col min="53" max="53" width="2" style="55" hidden="1" customWidth="1"/>
    <col min="54" max="54" width="2.7109375" style="55" hidden="1" customWidth="1"/>
    <col min="55" max="55" width="11.140625" customWidth="1"/>
    <col min="56" max="56" width="8.5703125" customWidth="1"/>
    <col min="57" max="57" width="9.5703125" customWidth="1"/>
    <col min="58" max="58" width="12.28515625" bestFit="1" customWidth="1"/>
    <col min="59" max="60" width="9.7109375" style="16" bestFit="1" customWidth="1"/>
    <col min="61" max="62" width="10.85546875" style="15" bestFit="1" customWidth="1"/>
    <col min="63" max="63" width="10.28515625" style="9" customWidth="1"/>
  </cols>
  <sheetData>
    <row r="1" spans="1:64" x14ac:dyDescent="0.25">
      <c r="F1" s="117" t="s">
        <v>819</v>
      </c>
    </row>
    <row r="2" spans="1:64" ht="27.75" customHeight="1" x14ac:dyDescent="0.25">
      <c r="B2" s="7"/>
      <c r="C2" s="1"/>
      <c r="D2" s="1"/>
      <c r="E2" s="1"/>
      <c r="F2" s="118"/>
      <c r="G2" s="3" t="s">
        <v>874</v>
      </c>
      <c r="H2" s="3" t="s">
        <v>874</v>
      </c>
      <c r="I2" s="3"/>
      <c r="J2" s="3"/>
      <c r="K2" s="3" t="s">
        <v>882</v>
      </c>
      <c r="L2" s="3" t="s">
        <v>882</v>
      </c>
      <c r="M2" s="3"/>
      <c r="N2" s="3"/>
      <c r="O2" s="3" t="s">
        <v>884</v>
      </c>
      <c r="P2" s="3" t="s">
        <v>884</v>
      </c>
      <c r="Q2" s="3"/>
      <c r="R2" s="3"/>
      <c r="S2" s="3" t="s">
        <v>889</v>
      </c>
      <c r="T2" s="3" t="s">
        <v>889</v>
      </c>
      <c r="U2" s="3"/>
      <c r="V2" s="3"/>
      <c r="W2" s="38"/>
      <c r="X2" s="3"/>
      <c r="Y2" s="3"/>
      <c r="Z2" s="3"/>
      <c r="AA2" s="34"/>
      <c r="AB2" s="34"/>
      <c r="AC2" s="3"/>
      <c r="AD2" s="3"/>
      <c r="AE2" s="3"/>
      <c r="AF2" s="34"/>
      <c r="AG2" s="34"/>
      <c r="AH2" s="34"/>
      <c r="AI2" s="34"/>
      <c r="AJ2" s="34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 t="s">
        <v>397</v>
      </c>
      <c r="BD2" s="17" t="s">
        <v>198</v>
      </c>
      <c r="BE2" s="17" t="s">
        <v>401</v>
      </c>
      <c r="BF2" s="17" t="s">
        <v>402</v>
      </c>
      <c r="BG2" s="9" t="s">
        <v>73</v>
      </c>
      <c r="BH2" s="15"/>
      <c r="BI2" s="9"/>
      <c r="BJ2" s="36"/>
      <c r="BL2" s="35"/>
    </row>
    <row r="3" spans="1:64" x14ac:dyDescent="0.25">
      <c r="B3" s="18" t="s">
        <v>447</v>
      </c>
      <c r="C3" s="1"/>
      <c r="D3" s="1" t="s">
        <v>34</v>
      </c>
      <c r="E3" s="1" t="s">
        <v>34</v>
      </c>
      <c r="F3" s="119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8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1"/>
      <c r="BF3" s="1"/>
    </row>
    <row r="4" spans="1:64" x14ac:dyDescent="0.25">
      <c r="A4">
        <v>1</v>
      </c>
      <c r="B4" s="7">
        <v>8</v>
      </c>
      <c r="C4" s="1" t="s">
        <v>685</v>
      </c>
      <c r="D4" s="1" t="s">
        <v>235</v>
      </c>
      <c r="E4" s="1" t="s">
        <v>40</v>
      </c>
      <c r="F4" s="1" t="s">
        <v>132</v>
      </c>
      <c r="G4" s="1">
        <v>6</v>
      </c>
      <c r="H4" s="1">
        <v>1</v>
      </c>
      <c r="I4" s="1">
        <v>1</v>
      </c>
      <c r="J4" s="1"/>
      <c r="K4" s="1">
        <v>10</v>
      </c>
      <c r="L4" s="1">
        <v>10</v>
      </c>
      <c r="M4" s="1">
        <v>2</v>
      </c>
      <c r="N4" s="1"/>
      <c r="O4" s="1">
        <v>1</v>
      </c>
      <c r="P4" s="1">
        <v>1</v>
      </c>
      <c r="Q4" s="1">
        <v>3</v>
      </c>
      <c r="R4" s="1">
        <v>10</v>
      </c>
      <c r="S4" s="1">
        <v>10</v>
      </c>
      <c r="T4" s="1">
        <v>10</v>
      </c>
      <c r="U4" s="1">
        <v>4</v>
      </c>
      <c r="V4" s="1"/>
      <c r="W4" s="39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>
        <f t="shared" ref="BE4:BE9" si="0">SUM(G4:BD4)</f>
        <v>69</v>
      </c>
      <c r="BF4" s="1">
        <f t="shared" ref="BF4:BF9" si="1">SUM(G4:BB4)+BD4</f>
        <v>69</v>
      </c>
      <c r="BG4" s="52" t="s">
        <v>885</v>
      </c>
      <c r="BH4"/>
      <c r="BI4" s="9"/>
    </row>
    <row r="5" spans="1:64" x14ac:dyDescent="0.25">
      <c r="A5" s="51">
        <v>2</v>
      </c>
      <c r="B5" s="7">
        <v>74</v>
      </c>
      <c r="C5" s="1" t="s">
        <v>791</v>
      </c>
      <c r="D5" s="50" t="s">
        <v>866</v>
      </c>
      <c r="E5" s="1" t="s">
        <v>740</v>
      </c>
      <c r="F5" s="1" t="s">
        <v>863</v>
      </c>
      <c r="G5" s="1"/>
      <c r="H5" s="1"/>
      <c r="I5" s="1"/>
      <c r="J5" s="1"/>
      <c r="K5" s="1">
        <v>8</v>
      </c>
      <c r="L5" s="1">
        <v>8</v>
      </c>
      <c r="M5" s="1">
        <v>1</v>
      </c>
      <c r="N5" s="1">
        <v>10</v>
      </c>
      <c r="O5" s="1"/>
      <c r="P5" s="1"/>
      <c r="Q5" s="1"/>
      <c r="R5" s="1"/>
      <c r="S5" s="1">
        <v>6</v>
      </c>
      <c r="T5" s="1">
        <v>8</v>
      </c>
      <c r="U5" s="1">
        <v>2</v>
      </c>
      <c r="V5" s="1"/>
      <c r="W5" s="39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>
        <v>-1</v>
      </c>
      <c r="BE5" s="1">
        <f t="shared" si="0"/>
        <v>42</v>
      </c>
      <c r="BF5" s="1">
        <f t="shared" si="1"/>
        <v>42</v>
      </c>
      <c r="BG5" s="52" t="s">
        <v>730</v>
      </c>
      <c r="BH5" s="56"/>
      <c r="BI5" s="9"/>
    </row>
    <row r="6" spans="1:64" x14ac:dyDescent="0.25">
      <c r="A6" s="56">
        <v>3</v>
      </c>
      <c r="B6" s="7">
        <v>83</v>
      </c>
      <c r="C6" s="1" t="s">
        <v>791</v>
      </c>
      <c r="D6" s="1" t="s">
        <v>418</v>
      </c>
      <c r="E6" s="1" t="s">
        <v>551</v>
      </c>
      <c r="F6" s="1" t="s">
        <v>822</v>
      </c>
      <c r="G6" s="1">
        <v>10</v>
      </c>
      <c r="H6" s="1">
        <v>10</v>
      </c>
      <c r="I6" s="1">
        <v>1</v>
      </c>
      <c r="J6" s="1">
        <v>10</v>
      </c>
      <c r="K6" s="1"/>
      <c r="L6" s="1"/>
      <c r="M6" s="1"/>
      <c r="N6" s="1"/>
      <c r="O6" s="1"/>
      <c r="P6" s="1"/>
      <c r="Q6" s="1"/>
      <c r="R6" s="1"/>
      <c r="S6" s="1">
        <v>1</v>
      </c>
      <c r="T6" s="1">
        <v>1</v>
      </c>
      <c r="U6" s="1">
        <v>2</v>
      </c>
      <c r="V6" s="1"/>
      <c r="W6" s="3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>
        <f t="shared" si="0"/>
        <v>35</v>
      </c>
      <c r="BF6" s="1">
        <f t="shared" si="1"/>
        <v>35</v>
      </c>
      <c r="BG6" s="9" t="s">
        <v>743</v>
      </c>
      <c r="BH6" s="46"/>
      <c r="BI6" s="9"/>
    </row>
    <row r="7" spans="1:64" s="57" customFormat="1" x14ac:dyDescent="0.25">
      <c r="A7" s="57">
        <v>4</v>
      </c>
      <c r="B7" s="7">
        <v>59</v>
      </c>
      <c r="C7" s="1" t="s">
        <v>685</v>
      </c>
      <c r="D7" s="49" t="s">
        <v>128</v>
      </c>
      <c r="E7" s="1" t="s">
        <v>129</v>
      </c>
      <c r="F7" s="1" t="s">
        <v>132</v>
      </c>
      <c r="G7" s="1">
        <v>8</v>
      </c>
      <c r="H7" s="1">
        <v>8</v>
      </c>
      <c r="I7" s="1">
        <v>1</v>
      </c>
      <c r="J7" s="1"/>
      <c r="K7" s="1">
        <v>6</v>
      </c>
      <c r="L7" s="1">
        <v>1</v>
      </c>
      <c r="M7" s="1">
        <v>2</v>
      </c>
      <c r="N7" s="1"/>
      <c r="O7" s="1"/>
      <c r="P7" s="1"/>
      <c r="Q7" s="1"/>
      <c r="R7" s="1"/>
      <c r="S7" s="1"/>
      <c r="T7" s="1"/>
      <c r="U7" s="1"/>
      <c r="V7" s="1"/>
      <c r="W7" s="3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>
        <f t="shared" si="0"/>
        <v>26</v>
      </c>
      <c r="BF7" s="1">
        <f t="shared" si="1"/>
        <v>26</v>
      </c>
      <c r="BG7" s="9" t="s">
        <v>886</v>
      </c>
      <c r="BI7" s="9"/>
      <c r="BJ7" s="15"/>
      <c r="BK7" s="9"/>
    </row>
    <row r="8" spans="1:64" s="58" customFormat="1" x14ac:dyDescent="0.25">
      <c r="A8" s="58">
        <v>5</v>
      </c>
      <c r="B8" s="7">
        <v>7</v>
      </c>
      <c r="C8" s="1" t="s">
        <v>791</v>
      </c>
      <c r="D8" s="48" t="s">
        <v>566</v>
      </c>
      <c r="E8" s="1" t="s">
        <v>629</v>
      </c>
      <c r="F8" s="1" t="s">
        <v>132</v>
      </c>
      <c r="G8" s="1">
        <v>1</v>
      </c>
      <c r="H8" s="1">
        <v>1</v>
      </c>
      <c r="I8" s="1">
        <v>1</v>
      </c>
      <c r="J8" s="1"/>
      <c r="K8" s="1"/>
      <c r="L8" s="1"/>
      <c r="M8" s="1"/>
      <c r="N8" s="1"/>
      <c r="O8" s="1"/>
      <c r="P8" s="1"/>
      <c r="Q8" s="1"/>
      <c r="R8" s="1"/>
      <c r="S8" s="1">
        <v>8</v>
      </c>
      <c r="T8" s="1">
        <v>6</v>
      </c>
      <c r="U8" s="1">
        <v>2</v>
      </c>
      <c r="V8" s="1"/>
      <c r="W8" s="3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>
        <f t="shared" si="0"/>
        <v>19</v>
      </c>
      <c r="BF8" s="1">
        <f t="shared" si="1"/>
        <v>19</v>
      </c>
      <c r="BG8" s="9" t="s">
        <v>732</v>
      </c>
      <c r="BH8" s="16"/>
      <c r="BI8" s="9"/>
      <c r="BJ8" s="15"/>
      <c r="BK8" s="9"/>
    </row>
    <row r="9" spans="1:64" x14ac:dyDescent="0.25">
      <c r="A9" s="56">
        <v>6</v>
      </c>
      <c r="B9" s="7">
        <v>45</v>
      </c>
      <c r="C9" s="1" t="s">
        <v>791</v>
      </c>
      <c r="D9" s="50" t="s">
        <v>577</v>
      </c>
      <c r="E9" s="1" t="s">
        <v>740</v>
      </c>
      <c r="F9" s="1" t="s">
        <v>863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>
        <v>1</v>
      </c>
      <c r="T9" s="1">
        <v>1</v>
      </c>
      <c r="U9" s="1">
        <v>1</v>
      </c>
      <c r="V9" s="1">
        <v>10</v>
      </c>
      <c r="W9" s="3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>
        <f t="shared" si="0"/>
        <v>13</v>
      </c>
      <c r="BF9" s="1">
        <f t="shared" si="1"/>
        <v>13</v>
      </c>
      <c r="BG9" s="52" t="s">
        <v>750</v>
      </c>
      <c r="BH9" s="58"/>
      <c r="BI9" s="9"/>
    </row>
    <row r="10" spans="1:64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3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9"/>
      <c r="BH10"/>
      <c r="BI10" s="9"/>
    </row>
    <row r="11" spans="1:64" x14ac:dyDescent="0.25">
      <c r="B11" s="18" t="s">
        <v>790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39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9"/>
      <c r="BH11"/>
      <c r="BI11" s="9"/>
    </row>
    <row r="12" spans="1:64" x14ac:dyDescent="0.25">
      <c r="A12" s="55">
        <v>1</v>
      </c>
      <c r="B12" s="7">
        <v>33</v>
      </c>
      <c r="C12" s="1" t="s">
        <v>792</v>
      </c>
      <c r="D12" s="1" t="s">
        <v>5</v>
      </c>
      <c r="E12" s="1" t="s">
        <v>413</v>
      </c>
      <c r="F12" s="1" t="s">
        <v>132</v>
      </c>
      <c r="G12" s="1">
        <v>10</v>
      </c>
      <c r="H12" s="1">
        <v>1</v>
      </c>
      <c r="I12" s="1">
        <v>1</v>
      </c>
      <c r="J12" s="1"/>
      <c r="K12" s="1">
        <v>8</v>
      </c>
      <c r="L12" s="1">
        <v>6</v>
      </c>
      <c r="M12" s="1">
        <v>2</v>
      </c>
      <c r="N12" s="1"/>
      <c r="O12" s="1">
        <v>6</v>
      </c>
      <c r="P12" s="1">
        <v>4</v>
      </c>
      <c r="Q12" s="1">
        <v>3</v>
      </c>
      <c r="R12" s="1">
        <v>10</v>
      </c>
      <c r="S12" s="1">
        <v>6</v>
      </c>
      <c r="T12" s="1">
        <v>6</v>
      </c>
      <c r="U12" s="1">
        <v>4</v>
      </c>
      <c r="V12" s="1"/>
      <c r="W12" s="40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>
        <v>-1</v>
      </c>
      <c r="BE12" s="1">
        <f t="shared" ref="BE12:BE17" si="2">SUM(G12:BD12)</f>
        <v>66</v>
      </c>
      <c r="BF12" s="1">
        <f t="shared" ref="BF12:BF17" si="3">SUM(G12:BB12)+BD12</f>
        <v>66</v>
      </c>
      <c r="BG12" s="9" t="s">
        <v>888</v>
      </c>
      <c r="BH12" s="58"/>
      <c r="BI12" s="9"/>
      <c r="BJ12" s="9"/>
    </row>
    <row r="13" spans="1:64" s="58" customFormat="1" x14ac:dyDescent="0.25">
      <c r="A13" s="58">
        <v>2</v>
      </c>
      <c r="B13" s="7">
        <v>19</v>
      </c>
      <c r="C13" s="1" t="s">
        <v>792</v>
      </c>
      <c r="D13" s="5" t="s">
        <v>126</v>
      </c>
      <c r="E13" s="1" t="s">
        <v>821</v>
      </c>
      <c r="F13" s="1" t="s">
        <v>877</v>
      </c>
      <c r="G13" s="1">
        <v>5</v>
      </c>
      <c r="H13" s="1">
        <v>10</v>
      </c>
      <c r="I13" s="1">
        <v>1</v>
      </c>
      <c r="J13" s="1">
        <v>10</v>
      </c>
      <c r="K13" s="1">
        <v>10</v>
      </c>
      <c r="L13" s="1">
        <v>8</v>
      </c>
      <c r="M13" s="1">
        <v>2</v>
      </c>
      <c r="N13" s="1"/>
      <c r="O13" s="1">
        <v>5</v>
      </c>
      <c r="P13" s="1">
        <v>5</v>
      </c>
      <c r="Q13" s="1">
        <v>3</v>
      </c>
      <c r="R13" s="1"/>
      <c r="S13" s="1"/>
      <c r="T13" s="1"/>
      <c r="U13" s="1"/>
      <c r="V13" s="1"/>
      <c r="W13" s="39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>
        <f t="shared" si="2"/>
        <v>59</v>
      </c>
      <c r="BF13" s="1">
        <f t="shared" si="3"/>
        <v>59</v>
      </c>
      <c r="BG13" s="9" t="s">
        <v>887</v>
      </c>
      <c r="BH13" s="16"/>
      <c r="BI13" s="9"/>
      <c r="BJ13" s="15"/>
      <c r="BK13" s="9"/>
    </row>
    <row r="14" spans="1:64" s="58" customFormat="1" x14ac:dyDescent="0.25">
      <c r="A14" s="58">
        <v>3</v>
      </c>
      <c r="B14" s="7">
        <v>68</v>
      </c>
      <c r="C14" s="1" t="s">
        <v>792</v>
      </c>
      <c r="D14" s="50" t="s">
        <v>892</v>
      </c>
      <c r="E14" s="1" t="s">
        <v>413</v>
      </c>
      <c r="F14" s="1" t="s">
        <v>132</v>
      </c>
      <c r="G14" s="1"/>
      <c r="H14" s="1"/>
      <c r="I14" s="1"/>
      <c r="J14" s="1"/>
      <c r="K14" s="1"/>
      <c r="L14" s="1"/>
      <c r="M14" s="1"/>
      <c r="N14" s="1"/>
      <c r="O14" s="1">
        <v>10</v>
      </c>
      <c r="P14" s="1">
        <v>10</v>
      </c>
      <c r="Q14" s="1">
        <v>1</v>
      </c>
      <c r="R14" s="1">
        <v>10</v>
      </c>
      <c r="S14" s="1">
        <v>10</v>
      </c>
      <c r="T14" s="1">
        <v>10</v>
      </c>
      <c r="U14" s="1">
        <v>2</v>
      </c>
      <c r="V14" s="1"/>
      <c r="W14" s="39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>
        <f t="shared" si="2"/>
        <v>53</v>
      </c>
      <c r="BF14" s="1">
        <f t="shared" si="3"/>
        <v>53</v>
      </c>
      <c r="BG14" s="9" t="s">
        <v>750</v>
      </c>
      <c r="BH14" s="16"/>
      <c r="BI14" s="9"/>
      <c r="BJ14" s="15"/>
      <c r="BK14" s="9"/>
    </row>
    <row r="15" spans="1:64" s="58" customFormat="1" x14ac:dyDescent="0.25">
      <c r="A15" s="61">
        <v>4</v>
      </c>
      <c r="B15" s="7">
        <v>24</v>
      </c>
      <c r="C15" s="1" t="s">
        <v>792</v>
      </c>
      <c r="D15" s="1" t="s">
        <v>890</v>
      </c>
      <c r="E15" s="1" t="s">
        <v>775</v>
      </c>
      <c r="F15" s="1" t="s">
        <v>132</v>
      </c>
      <c r="G15" s="1"/>
      <c r="H15" s="1"/>
      <c r="I15" s="1"/>
      <c r="J15" s="1"/>
      <c r="K15" s="1"/>
      <c r="L15" s="1"/>
      <c r="M15" s="1"/>
      <c r="N15" s="1"/>
      <c r="O15" s="1">
        <v>8</v>
      </c>
      <c r="P15" s="1">
        <v>6</v>
      </c>
      <c r="Q15" s="1">
        <v>1</v>
      </c>
      <c r="R15" s="1">
        <v>10</v>
      </c>
      <c r="S15" s="1">
        <v>8</v>
      </c>
      <c r="T15" s="1">
        <v>8</v>
      </c>
      <c r="U15" s="1">
        <v>2</v>
      </c>
      <c r="V15" s="1"/>
      <c r="W15" s="39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>
        <f t="shared" si="2"/>
        <v>43</v>
      </c>
      <c r="BF15" s="1">
        <f t="shared" si="3"/>
        <v>43</v>
      </c>
      <c r="BG15" s="9" t="s">
        <v>898</v>
      </c>
      <c r="BH15" s="16"/>
      <c r="BI15" s="9"/>
      <c r="BJ15" s="15"/>
      <c r="BK15" s="9"/>
    </row>
    <row r="16" spans="1:64" s="46" customFormat="1" x14ac:dyDescent="0.25">
      <c r="A16" s="61">
        <v>5</v>
      </c>
      <c r="B16" s="7">
        <v>15</v>
      </c>
      <c r="C16" s="1" t="s">
        <v>792</v>
      </c>
      <c r="D16" s="48" t="s">
        <v>87</v>
      </c>
      <c r="E16" s="1" t="s">
        <v>810</v>
      </c>
      <c r="F16" s="1" t="s">
        <v>132</v>
      </c>
      <c r="G16" s="1">
        <v>6</v>
      </c>
      <c r="H16" s="1">
        <v>8</v>
      </c>
      <c r="I16" s="1">
        <v>1</v>
      </c>
      <c r="J16" s="1"/>
      <c r="K16" s="1">
        <v>6</v>
      </c>
      <c r="L16" s="1">
        <v>10</v>
      </c>
      <c r="M16" s="1">
        <v>2</v>
      </c>
      <c r="N16" s="1"/>
      <c r="O16" s="1"/>
      <c r="P16" s="1"/>
      <c r="Q16" s="1"/>
      <c r="R16" s="1"/>
      <c r="S16" s="1">
        <v>5</v>
      </c>
      <c r="T16" s="1">
        <v>1</v>
      </c>
      <c r="U16" s="1">
        <v>3</v>
      </c>
      <c r="V16" s="1"/>
      <c r="W16" s="39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>
        <f t="shared" si="2"/>
        <v>42</v>
      </c>
      <c r="BF16" s="1">
        <f t="shared" si="3"/>
        <v>42</v>
      </c>
      <c r="BG16" s="9" t="s">
        <v>221</v>
      </c>
      <c r="BH16" s="16"/>
      <c r="BI16" s="9"/>
      <c r="BJ16" s="15"/>
      <c r="BK16" s="9"/>
    </row>
    <row r="17" spans="1:63" x14ac:dyDescent="0.25">
      <c r="A17" s="61">
        <v>6</v>
      </c>
      <c r="B17" s="7">
        <v>51</v>
      </c>
      <c r="C17" s="1" t="s">
        <v>792</v>
      </c>
      <c r="D17" s="50" t="s">
        <v>493</v>
      </c>
      <c r="E17" s="1" t="s">
        <v>894</v>
      </c>
      <c r="F17" s="1" t="s">
        <v>133</v>
      </c>
      <c r="G17" s="1"/>
      <c r="H17" s="1"/>
      <c r="I17" s="1"/>
      <c r="J17" s="1"/>
      <c r="K17" s="1"/>
      <c r="L17" s="1"/>
      <c r="M17" s="1"/>
      <c r="N17" s="1"/>
      <c r="O17" s="1">
        <v>4</v>
      </c>
      <c r="P17" s="1">
        <v>8</v>
      </c>
      <c r="Q17" s="1">
        <v>1</v>
      </c>
      <c r="R17" s="1">
        <v>10</v>
      </c>
      <c r="S17" s="1"/>
      <c r="T17" s="1"/>
      <c r="U17" s="1">
        <v>2</v>
      </c>
      <c r="V17" s="1"/>
      <c r="W17" s="39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>
        <f t="shared" si="2"/>
        <v>25</v>
      </c>
      <c r="BF17" s="1">
        <f t="shared" si="3"/>
        <v>25</v>
      </c>
      <c r="BG17" s="9"/>
      <c r="BI17" s="9"/>
    </row>
    <row r="18" spans="1:63" x14ac:dyDescent="0.25">
      <c r="B18" s="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39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9"/>
      <c r="BH18"/>
      <c r="BI18" s="9"/>
    </row>
    <row r="19" spans="1:63" x14ac:dyDescent="0.25">
      <c r="B19" s="18" t="s">
        <v>339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39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9"/>
      <c r="BH19"/>
      <c r="BI19" s="9"/>
    </row>
    <row r="20" spans="1:63" x14ac:dyDescent="0.25">
      <c r="A20">
        <v>1</v>
      </c>
      <c r="B20" s="7">
        <v>34</v>
      </c>
      <c r="C20" s="1" t="s">
        <v>134</v>
      </c>
      <c r="D20" s="1" t="s">
        <v>12</v>
      </c>
      <c r="E20" s="1" t="s">
        <v>491</v>
      </c>
      <c r="F20" s="1" t="s">
        <v>132</v>
      </c>
      <c r="G20" s="1">
        <v>8</v>
      </c>
      <c r="H20" s="1">
        <v>10</v>
      </c>
      <c r="I20" s="1">
        <v>1</v>
      </c>
      <c r="J20" s="1"/>
      <c r="K20" s="1">
        <v>8</v>
      </c>
      <c r="L20" s="1">
        <v>8</v>
      </c>
      <c r="M20" s="1">
        <v>2</v>
      </c>
      <c r="N20" s="1"/>
      <c r="O20" s="1">
        <v>5</v>
      </c>
      <c r="P20" s="1">
        <v>1</v>
      </c>
      <c r="Q20" s="1">
        <v>3</v>
      </c>
      <c r="R20" s="1">
        <v>10</v>
      </c>
      <c r="S20" s="1">
        <v>6</v>
      </c>
      <c r="T20" s="1">
        <v>4</v>
      </c>
      <c r="U20" s="1">
        <v>4</v>
      </c>
      <c r="V20" s="1"/>
      <c r="W20" s="39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>
        <v>-1</v>
      </c>
      <c r="BE20" s="1">
        <f t="shared" ref="BE20:BE29" si="4">SUM(G20:BD20)</f>
        <v>69</v>
      </c>
      <c r="BF20" s="1">
        <f t="shared" ref="BF20:BF29" si="5">SUM(G20:BB20)+BD20</f>
        <v>69</v>
      </c>
      <c r="BG20" s="9" t="s">
        <v>878</v>
      </c>
      <c r="BH20" s="56"/>
      <c r="BI20" s="9"/>
    </row>
    <row r="21" spans="1:63" x14ac:dyDescent="0.25">
      <c r="A21">
        <v>2</v>
      </c>
      <c r="B21" s="7">
        <v>9</v>
      </c>
      <c r="C21" s="1" t="s">
        <v>134</v>
      </c>
      <c r="D21" s="1" t="s">
        <v>867</v>
      </c>
      <c r="E21" s="1" t="s">
        <v>868</v>
      </c>
      <c r="F21" s="1" t="s">
        <v>132</v>
      </c>
      <c r="G21" s="1">
        <v>1</v>
      </c>
      <c r="H21" s="1">
        <v>1</v>
      </c>
      <c r="I21" s="1">
        <v>1</v>
      </c>
      <c r="J21" s="1"/>
      <c r="K21" s="1">
        <v>10</v>
      </c>
      <c r="L21" s="1">
        <v>10</v>
      </c>
      <c r="M21" s="1">
        <v>2</v>
      </c>
      <c r="N21" s="1"/>
      <c r="O21" s="1">
        <v>6</v>
      </c>
      <c r="P21" s="1">
        <v>6</v>
      </c>
      <c r="Q21" s="1">
        <v>3</v>
      </c>
      <c r="R21" s="1">
        <v>10</v>
      </c>
      <c r="S21" s="1">
        <v>5</v>
      </c>
      <c r="T21" s="1">
        <v>5</v>
      </c>
      <c r="U21" s="1">
        <v>4</v>
      </c>
      <c r="V21" s="1"/>
      <c r="W21" s="39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6"/>
      <c r="BD21" s="1"/>
      <c r="BE21" s="1">
        <f t="shared" ref="BE21:BE26" si="6">SUM(G21:BD21)</f>
        <v>64</v>
      </c>
      <c r="BF21" s="1">
        <f t="shared" ref="BF21:BF26" si="7">SUM(G21:BB21)+BD21</f>
        <v>64</v>
      </c>
      <c r="BG21" s="9" t="s">
        <v>63</v>
      </c>
      <c r="BH21" s="58"/>
      <c r="BI21" s="9"/>
    </row>
    <row r="22" spans="1:63" s="58" customFormat="1" x14ac:dyDescent="0.25">
      <c r="A22" s="58">
        <v>3</v>
      </c>
      <c r="B22" s="7">
        <v>75</v>
      </c>
      <c r="C22" s="1" t="s">
        <v>134</v>
      </c>
      <c r="D22" s="1" t="s">
        <v>91</v>
      </c>
      <c r="E22" s="1" t="s">
        <v>810</v>
      </c>
      <c r="F22" s="1" t="s">
        <v>132</v>
      </c>
      <c r="G22" s="1">
        <v>4</v>
      </c>
      <c r="H22" s="1">
        <v>8</v>
      </c>
      <c r="I22" s="1">
        <v>1</v>
      </c>
      <c r="J22" s="1"/>
      <c r="K22" s="1">
        <v>6</v>
      </c>
      <c r="L22" s="1">
        <v>6</v>
      </c>
      <c r="M22" s="1">
        <v>2</v>
      </c>
      <c r="N22" s="1"/>
      <c r="O22" s="1"/>
      <c r="P22" s="1"/>
      <c r="Q22" s="1"/>
      <c r="R22" s="1"/>
      <c r="S22" s="1">
        <v>8</v>
      </c>
      <c r="T22" s="1">
        <v>8</v>
      </c>
      <c r="U22" s="1">
        <v>3</v>
      </c>
      <c r="V22" s="1"/>
      <c r="W22" s="39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6"/>
      <c r="BD22" s="1"/>
      <c r="BE22" s="1">
        <f t="shared" si="6"/>
        <v>46</v>
      </c>
      <c r="BF22" s="1">
        <f t="shared" si="7"/>
        <v>46</v>
      </c>
      <c r="BG22" s="9" t="s">
        <v>897</v>
      </c>
      <c r="BH22" s="16"/>
      <c r="BI22" s="9"/>
      <c r="BJ22" s="15"/>
      <c r="BK22" s="9"/>
    </row>
    <row r="23" spans="1:63" x14ac:dyDescent="0.25">
      <c r="A23" s="56">
        <v>4</v>
      </c>
      <c r="B23" s="7">
        <v>73</v>
      </c>
      <c r="C23" s="1" t="s">
        <v>702</v>
      </c>
      <c r="D23" s="1" t="s">
        <v>698</v>
      </c>
      <c r="E23" s="1" t="s">
        <v>701</v>
      </c>
      <c r="F23" s="1" t="s">
        <v>132</v>
      </c>
      <c r="G23" s="1">
        <v>8</v>
      </c>
      <c r="H23" s="1">
        <v>6</v>
      </c>
      <c r="I23" s="1">
        <v>1</v>
      </c>
      <c r="J23" s="1"/>
      <c r="K23" s="1"/>
      <c r="L23" s="1"/>
      <c r="M23" s="1"/>
      <c r="N23" s="1"/>
      <c r="O23" s="1"/>
      <c r="P23" s="1"/>
      <c r="Q23" s="1"/>
      <c r="R23" s="1"/>
      <c r="S23" s="1">
        <v>10</v>
      </c>
      <c r="T23" s="1">
        <v>10</v>
      </c>
      <c r="U23" s="1">
        <v>2</v>
      </c>
      <c r="V23" s="1"/>
      <c r="W23" s="40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6"/>
      <c r="BD23" s="1"/>
      <c r="BE23" s="1">
        <f t="shared" si="6"/>
        <v>37</v>
      </c>
      <c r="BF23" s="1">
        <f t="shared" si="7"/>
        <v>37</v>
      </c>
      <c r="BG23" s="9" t="s">
        <v>872</v>
      </c>
      <c r="BI23" s="9"/>
    </row>
    <row r="24" spans="1:63" x14ac:dyDescent="0.25">
      <c r="A24" s="57">
        <v>5</v>
      </c>
      <c r="B24" s="7">
        <v>226</v>
      </c>
      <c r="C24" s="1" t="s">
        <v>134</v>
      </c>
      <c r="D24" s="1" t="s">
        <v>541</v>
      </c>
      <c r="E24" s="1" t="s">
        <v>542</v>
      </c>
      <c r="F24" s="1" t="s">
        <v>877</v>
      </c>
      <c r="G24" s="1">
        <v>6</v>
      </c>
      <c r="H24" s="1">
        <v>1</v>
      </c>
      <c r="I24" s="1">
        <v>1</v>
      </c>
      <c r="J24" s="1">
        <v>10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39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>
        <f t="shared" si="6"/>
        <v>18</v>
      </c>
      <c r="BF24" s="1">
        <f t="shared" si="7"/>
        <v>18</v>
      </c>
      <c r="BG24" s="9" t="s">
        <v>63</v>
      </c>
      <c r="BH24" s="37"/>
      <c r="BI24" s="9"/>
    </row>
    <row r="25" spans="1:63" x14ac:dyDescent="0.25">
      <c r="A25" s="57">
        <v>6</v>
      </c>
      <c r="B25" s="7">
        <v>100</v>
      </c>
      <c r="C25" s="1" t="s">
        <v>134</v>
      </c>
      <c r="D25" s="1" t="s">
        <v>14</v>
      </c>
      <c r="E25" s="1" t="s">
        <v>415</v>
      </c>
      <c r="F25" s="1" t="s">
        <v>132</v>
      </c>
      <c r="G25" s="1">
        <v>10</v>
      </c>
      <c r="H25" s="1">
        <v>5</v>
      </c>
      <c r="I25" s="1">
        <v>1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39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6"/>
      <c r="BD25" s="1"/>
      <c r="BE25" s="1">
        <f t="shared" si="6"/>
        <v>16</v>
      </c>
      <c r="BF25" s="1">
        <f t="shared" si="7"/>
        <v>16</v>
      </c>
      <c r="BG25" s="9" t="s">
        <v>878</v>
      </c>
      <c r="BH25" s="57"/>
      <c r="BI25" s="9"/>
    </row>
    <row r="26" spans="1:63" x14ac:dyDescent="0.25">
      <c r="A26" s="57">
        <v>7</v>
      </c>
      <c r="B26" s="7">
        <v>166</v>
      </c>
      <c r="C26" s="1" t="s">
        <v>134</v>
      </c>
      <c r="D26" s="1" t="s">
        <v>496</v>
      </c>
      <c r="E26" s="1" t="s">
        <v>701</v>
      </c>
      <c r="F26" s="1" t="s">
        <v>132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>
        <v>4</v>
      </c>
      <c r="T26" s="1">
        <v>6</v>
      </c>
      <c r="U26" s="1">
        <v>1</v>
      </c>
      <c r="V26" s="1"/>
      <c r="W26" s="39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6"/>
      <c r="BD26" s="1"/>
      <c r="BE26" s="1">
        <f t="shared" si="6"/>
        <v>11</v>
      </c>
      <c r="BF26" s="1">
        <f t="shared" si="7"/>
        <v>11</v>
      </c>
      <c r="BG26" s="9" t="s">
        <v>878</v>
      </c>
      <c r="BI26" s="9"/>
    </row>
    <row r="27" spans="1:63" x14ac:dyDescent="0.25">
      <c r="A27" s="57">
        <v>8</v>
      </c>
      <c r="B27" s="7">
        <v>777</v>
      </c>
      <c r="C27" s="1" t="s">
        <v>134</v>
      </c>
      <c r="D27" s="1" t="s">
        <v>809</v>
      </c>
      <c r="E27" s="1" t="s">
        <v>536</v>
      </c>
      <c r="F27" s="1" t="s">
        <v>132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39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>
        <f t="shared" si="4"/>
        <v>0</v>
      </c>
      <c r="BF27" s="1">
        <f t="shared" si="5"/>
        <v>0</v>
      </c>
      <c r="BG27" s="9"/>
      <c r="BI27" s="9"/>
    </row>
    <row r="28" spans="1:63" x14ac:dyDescent="0.25">
      <c r="A28" s="57">
        <v>9</v>
      </c>
      <c r="B28" s="7">
        <v>14</v>
      </c>
      <c r="C28" s="1" t="s">
        <v>134</v>
      </c>
      <c r="D28" s="1" t="s">
        <v>549</v>
      </c>
      <c r="E28" s="1" t="s">
        <v>550</v>
      </c>
      <c r="F28" s="1" t="s">
        <v>132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40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>
        <f t="shared" si="4"/>
        <v>0</v>
      </c>
      <c r="BF28" s="1">
        <f t="shared" si="5"/>
        <v>0</v>
      </c>
      <c r="BG28" s="9"/>
      <c r="BH28" s="54"/>
      <c r="BI28" s="9"/>
    </row>
    <row r="29" spans="1:63" x14ac:dyDescent="0.25">
      <c r="A29" s="57">
        <v>10</v>
      </c>
      <c r="B29" s="7">
        <v>691</v>
      </c>
      <c r="C29" s="1" t="s">
        <v>134</v>
      </c>
      <c r="D29" s="1" t="s">
        <v>282</v>
      </c>
      <c r="E29" s="1" t="s">
        <v>895</v>
      </c>
      <c r="F29" s="1" t="s">
        <v>132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39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6"/>
      <c r="BD29" s="1"/>
      <c r="BE29" s="1">
        <f t="shared" si="4"/>
        <v>0</v>
      </c>
      <c r="BF29" s="1">
        <f t="shared" si="5"/>
        <v>0</v>
      </c>
      <c r="BG29" s="9"/>
      <c r="BH29" s="55"/>
      <c r="BI29" s="9"/>
    </row>
    <row r="30" spans="1:63" x14ac:dyDescent="0.25">
      <c r="B30" s="7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39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9"/>
      <c r="BH30"/>
      <c r="BI30" s="9"/>
    </row>
    <row r="31" spans="1:63" x14ac:dyDescent="0.25">
      <c r="B31" s="18" t="s">
        <v>340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39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9"/>
      <c r="BH31" s="9"/>
      <c r="BI31" s="9"/>
    </row>
    <row r="32" spans="1:63" x14ac:dyDescent="0.25">
      <c r="A32">
        <v>1</v>
      </c>
      <c r="B32" s="7">
        <v>77</v>
      </c>
      <c r="C32" s="1" t="s">
        <v>703</v>
      </c>
      <c r="D32" s="1" t="s">
        <v>695</v>
      </c>
      <c r="E32" s="1" t="s">
        <v>347</v>
      </c>
      <c r="F32" s="1" t="s">
        <v>132</v>
      </c>
      <c r="G32" s="1">
        <v>6</v>
      </c>
      <c r="H32" s="1">
        <v>8</v>
      </c>
      <c r="I32" s="1">
        <v>1</v>
      </c>
      <c r="J32" s="1"/>
      <c r="K32" s="1"/>
      <c r="L32" s="1"/>
      <c r="M32" s="1"/>
      <c r="N32" s="1"/>
      <c r="O32" s="1">
        <v>6</v>
      </c>
      <c r="P32" s="1">
        <v>6</v>
      </c>
      <c r="Q32" s="1">
        <v>2</v>
      </c>
      <c r="R32" s="1">
        <v>10</v>
      </c>
      <c r="S32" s="1">
        <v>6</v>
      </c>
      <c r="T32" s="1">
        <v>6</v>
      </c>
      <c r="U32" s="1">
        <v>3</v>
      </c>
      <c r="V32" s="1"/>
      <c r="W32" s="40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>
        <f t="shared" ref="BE32:BE39" si="8">SUM(G32:BD32)</f>
        <v>54</v>
      </c>
      <c r="BF32" s="1">
        <f t="shared" ref="BF32:BF39" si="9">SUM(G32:BB32)+BD32</f>
        <v>54</v>
      </c>
      <c r="BG32" s="9" t="s">
        <v>222</v>
      </c>
      <c r="BH32" s="58"/>
      <c r="BJ32" s="9"/>
    </row>
    <row r="33" spans="1:63" x14ac:dyDescent="0.25">
      <c r="A33" s="55">
        <v>2</v>
      </c>
      <c r="B33" s="7">
        <v>511</v>
      </c>
      <c r="C33" s="1" t="s">
        <v>703</v>
      </c>
      <c r="D33" s="1" t="s">
        <v>92</v>
      </c>
      <c r="E33" s="1" t="s">
        <v>559</v>
      </c>
      <c r="F33" s="1" t="s">
        <v>132</v>
      </c>
      <c r="G33" s="1">
        <v>8</v>
      </c>
      <c r="H33" s="1">
        <v>10</v>
      </c>
      <c r="I33" s="1">
        <v>1</v>
      </c>
      <c r="J33" s="1"/>
      <c r="K33" s="1">
        <v>6</v>
      </c>
      <c r="L33" s="1">
        <v>6</v>
      </c>
      <c r="M33" s="1">
        <v>2</v>
      </c>
      <c r="N33" s="1"/>
      <c r="O33" s="1"/>
      <c r="P33" s="1"/>
      <c r="Q33" s="1"/>
      <c r="R33" s="1"/>
      <c r="S33" s="1">
        <v>1</v>
      </c>
      <c r="T33" s="1">
        <v>1</v>
      </c>
      <c r="U33" s="1">
        <v>3</v>
      </c>
      <c r="V33" s="1"/>
      <c r="W33" s="40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6"/>
      <c r="BD33" s="1"/>
      <c r="BE33" s="1">
        <f t="shared" si="8"/>
        <v>38</v>
      </c>
      <c r="BF33" s="1">
        <f t="shared" si="9"/>
        <v>38</v>
      </c>
      <c r="BG33" s="9" t="s">
        <v>816</v>
      </c>
      <c r="BI33" s="9"/>
    </row>
    <row r="34" spans="1:63" x14ac:dyDescent="0.25">
      <c r="A34" s="58">
        <v>3</v>
      </c>
      <c r="B34" s="7">
        <v>2</v>
      </c>
      <c r="C34" s="1" t="s">
        <v>703</v>
      </c>
      <c r="D34" s="1" t="s">
        <v>110</v>
      </c>
      <c r="E34" s="1" t="s">
        <v>311</v>
      </c>
      <c r="F34" s="1" t="s">
        <v>132</v>
      </c>
      <c r="G34" s="1">
        <v>10</v>
      </c>
      <c r="H34" s="1">
        <v>8</v>
      </c>
      <c r="I34" s="1">
        <v>1</v>
      </c>
      <c r="J34" s="1"/>
      <c r="K34" s="1"/>
      <c r="L34" s="1"/>
      <c r="M34" s="1"/>
      <c r="N34" s="1"/>
      <c r="O34" s="1"/>
      <c r="P34" s="1"/>
      <c r="Q34" s="1"/>
      <c r="R34" s="1"/>
      <c r="S34" s="1">
        <v>5</v>
      </c>
      <c r="T34" s="1">
        <v>5</v>
      </c>
      <c r="U34" s="1">
        <v>2</v>
      </c>
      <c r="V34" s="1"/>
      <c r="W34" s="39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>
        <f t="shared" si="8"/>
        <v>31</v>
      </c>
      <c r="BF34" s="1">
        <f t="shared" si="9"/>
        <v>31</v>
      </c>
      <c r="BG34" s="9" t="s">
        <v>879</v>
      </c>
      <c r="BH34" s="57"/>
      <c r="BI34" s="9"/>
    </row>
    <row r="35" spans="1:63" x14ac:dyDescent="0.25">
      <c r="A35" s="58">
        <v>4</v>
      </c>
      <c r="B35" s="7">
        <v>12</v>
      </c>
      <c r="C35" s="1" t="s">
        <v>703</v>
      </c>
      <c r="D35" s="1" t="s">
        <v>848</v>
      </c>
      <c r="E35" s="1" t="s">
        <v>861</v>
      </c>
      <c r="F35" s="1" t="s">
        <v>832</v>
      </c>
      <c r="G35" s="1"/>
      <c r="H35" s="1"/>
      <c r="I35" s="1"/>
      <c r="J35" s="1"/>
      <c r="K35" s="1"/>
      <c r="L35" s="1"/>
      <c r="M35" s="1"/>
      <c r="N35" s="1"/>
      <c r="O35" s="1">
        <v>6</v>
      </c>
      <c r="P35" s="1">
        <v>6</v>
      </c>
      <c r="Q35" s="1">
        <v>1</v>
      </c>
      <c r="R35" s="1">
        <v>10</v>
      </c>
      <c r="S35" s="1"/>
      <c r="T35" s="1"/>
      <c r="U35" s="1"/>
      <c r="V35" s="1"/>
      <c r="W35" s="39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6"/>
      <c r="BD35" s="1"/>
      <c r="BE35" s="1">
        <f t="shared" si="8"/>
        <v>23</v>
      </c>
      <c r="BF35" s="1">
        <f t="shared" si="9"/>
        <v>23</v>
      </c>
      <c r="BG35" s="9"/>
      <c r="BH35" s="9"/>
      <c r="BI35" s="9"/>
    </row>
    <row r="36" spans="1:63" x14ac:dyDescent="0.25">
      <c r="A36" s="58">
        <v>5</v>
      </c>
      <c r="B36" s="7">
        <v>37</v>
      </c>
      <c r="C36" s="1" t="s">
        <v>703</v>
      </c>
      <c r="D36" s="1" t="s">
        <v>108</v>
      </c>
      <c r="E36" s="1" t="s">
        <v>115</v>
      </c>
      <c r="F36" s="1" t="s">
        <v>132</v>
      </c>
      <c r="G36" s="1">
        <v>10</v>
      </c>
      <c r="H36" s="1">
        <v>10</v>
      </c>
      <c r="I36" s="1">
        <v>1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39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6"/>
      <c r="BD36" s="1"/>
      <c r="BE36" s="1">
        <f t="shared" si="8"/>
        <v>21</v>
      </c>
      <c r="BF36" s="1">
        <f t="shared" si="9"/>
        <v>21</v>
      </c>
      <c r="BG36" s="9" t="s">
        <v>65</v>
      </c>
      <c r="BI36" s="9"/>
    </row>
    <row r="37" spans="1:63" x14ac:dyDescent="0.25">
      <c r="A37" s="58">
        <v>6</v>
      </c>
      <c r="B37" s="7">
        <v>991</v>
      </c>
      <c r="C37" s="1" t="s">
        <v>703</v>
      </c>
      <c r="D37" s="53" t="s">
        <v>845</v>
      </c>
      <c r="E37" s="53" t="s">
        <v>846</v>
      </c>
      <c r="F37" s="1" t="s">
        <v>132</v>
      </c>
      <c r="G37" s="1">
        <v>8</v>
      </c>
      <c r="H37" s="1">
        <v>6</v>
      </c>
      <c r="I37" s="1">
        <v>1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40"/>
      <c r="X37" s="1"/>
      <c r="Y37" s="7"/>
      <c r="Z37" s="1"/>
      <c r="AA37" s="1"/>
      <c r="AB37" s="7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>
        <f t="shared" si="8"/>
        <v>15</v>
      </c>
      <c r="BF37" s="1">
        <f t="shared" si="9"/>
        <v>15</v>
      </c>
      <c r="BG37" s="9" t="s">
        <v>691</v>
      </c>
      <c r="BI37" s="9"/>
    </row>
    <row r="38" spans="1:63" s="55" customFormat="1" x14ac:dyDescent="0.25">
      <c r="A38" s="58">
        <v>7</v>
      </c>
      <c r="B38" s="7">
        <v>126</v>
      </c>
      <c r="C38" s="1" t="s">
        <v>703</v>
      </c>
      <c r="D38" s="1" t="s">
        <v>815</v>
      </c>
      <c r="E38" s="1" t="s">
        <v>95</v>
      </c>
      <c r="F38" s="1" t="s">
        <v>132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39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>
        <f t="shared" si="8"/>
        <v>0</v>
      </c>
      <c r="BF38" s="1">
        <f t="shared" si="9"/>
        <v>0</v>
      </c>
      <c r="BG38" s="9"/>
      <c r="BH38" s="16"/>
      <c r="BI38" s="9"/>
      <c r="BJ38" s="15"/>
      <c r="BK38" s="9"/>
    </row>
    <row r="39" spans="1:63" s="58" customFormat="1" x14ac:dyDescent="0.25">
      <c r="A39" s="58">
        <v>8</v>
      </c>
      <c r="B39" s="7">
        <v>38</v>
      </c>
      <c r="C39" s="1" t="s">
        <v>703</v>
      </c>
      <c r="D39" s="1" t="s">
        <v>807</v>
      </c>
      <c r="E39" s="1" t="s">
        <v>808</v>
      </c>
      <c r="F39" s="1" t="s">
        <v>133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39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6"/>
      <c r="BD39" s="1"/>
      <c r="BE39" s="1">
        <f t="shared" si="8"/>
        <v>0</v>
      </c>
      <c r="BF39" s="1">
        <f t="shared" si="9"/>
        <v>0</v>
      </c>
      <c r="BG39" s="9"/>
      <c r="BH39" s="37"/>
      <c r="BI39" s="9"/>
      <c r="BJ39" s="15"/>
      <c r="BK39" s="9"/>
    </row>
    <row r="40" spans="1:63" x14ac:dyDescent="0.25">
      <c r="A40" s="58">
        <v>9</v>
      </c>
      <c r="B40" s="7">
        <v>67</v>
      </c>
      <c r="C40" s="1" t="s">
        <v>703</v>
      </c>
      <c r="D40" s="1" t="s">
        <v>829</v>
      </c>
      <c r="E40" s="1" t="s">
        <v>109</v>
      </c>
      <c r="F40" s="1" t="s">
        <v>132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40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>
        <f t="shared" ref="BE40:BE41" si="10">SUM(G40:BD40)</f>
        <v>0</v>
      </c>
      <c r="BF40" s="1">
        <f t="shared" ref="BF40:BF41" si="11">SUM(G40:BB40)+BD40</f>
        <v>0</v>
      </c>
      <c r="BG40" s="9"/>
      <c r="BI40" s="9"/>
    </row>
    <row r="41" spans="1:63" x14ac:dyDescent="0.25">
      <c r="A41" s="58">
        <v>10</v>
      </c>
      <c r="B41" s="7">
        <v>11</v>
      </c>
      <c r="C41" s="1" t="s">
        <v>703</v>
      </c>
      <c r="D41" s="1" t="s">
        <v>124</v>
      </c>
      <c r="E41" s="1" t="s">
        <v>109</v>
      </c>
      <c r="F41" s="1" t="s">
        <v>877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40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>
        <f t="shared" si="10"/>
        <v>0</v>
      </c>
      <c r="BF41" s="1">
        <f t="shared" si="11"/>
        <v>0</v>
      </c>
      <c r="BG41" s="9"/>
      <c r="BI41" s="9"/>
    </row>
    <row r="42" spans="1:63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40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9"/>
      <c r="BH42"/>
      <c r="BI42" s="9"/>
    </row>
    <row r="43" spans="1:63" x14ac:dyDescent="0.25">
      <c r="B43" s="18" t="s">
        <v>341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40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9"/>
      <c r="BI43" s="9"/>
    </row>
    <row r="44" spans="1:63" s="55" customFormat="1" x14ac:dyDescent="0.25">
      <c r="A44" s="55">
        <v>1</v>
      </c>
      <c r="B44" s="7">
        <v>80</v>
      </c>
      <c r="C44" s="1" t="s">
        <v>883</v>
      </c>
      <c r="D44" s="1" t="s">
        <v>634</v>
      </c>
      <c r="E44" s="1" t="s">
        <v>849</v>
      </c>
      <c r="F44" s="1" t="s">
        <v>132</v>
      </c>
      <c r="G44" s="1"/>
      <c r="H44" s="1"/>
      <c r="I44" s="1"/>
      <c r="J44" s="1"/>
      <c r="K44" s="1">
        <v>6</v>
      </c>
      <c r="L44" s="1">
        <v>6</v>
      </c>
      <c r="M44" s="1">
        <v>1</v>
      </c>
      <c r="N44" s="1"/>
      <c r="O44" s="1">
        <v>5</v>
      </c>
      <c r="P44" s="1">
        <v>5</v>
      </c>
      <c r="Q44" s="1">
        <v>2</v>
      </c>
      <c r="R44" s="1">
        <v>10</v>
      </c>
      <c r="S44" s="1">
        <v>5</v>
      </c>
      <c r="T44" s="1">
        <v>6</v>
      </c>
      <c r="U44" s="1">
        <v>3</v>
      </c>
      <c r="V44" s="1"/>
      <c r="W44" s="39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>
        <f t="shared" ref="BE44:BE50" si="12">SUM(G44:BD44)</f>
        <v>49</v>
      </c>
      <c r="BF44" s="1">
        <f t="shared" ref="BF44:BF50" si="13">SUM(G44:BB44)+BD44</f>
        <v>49</v>
      </c>
      <c r="BG44" s="52" t="s">
        <v>295</v>
      </c>
      <c r="BH44" s="9"/>
      <c r="BI44" s="9"/>
      <c r="BJ44" s="15"/>
      <c r="BK44" s="9"/>
    </row>
    <row r="45" spans="1:63" x14ac:dyDescent="0.25">
      <c r="A45">
        <v>2</v>
      </c>
      <c r="B45" s="7">
        <v>531</v>
      </c>
      <c r="C45" s="1" t="s">
        <v>704</v>
      </c>
      <c r="D45" s="1" t="s">
        <v>590</v>
      </c>
      <c r="E45" s="1" t="s">
        <v>543</v>
      </c>
      <c r="F45" s="1" t="s">
        <v>132</v>
      </c>
      <c r="G45" s="1">
        <v>8</v>
      </c>
      <c r="H45" s="1">
        <v>10</v>
      </c>
      <c r="I45" s="1">
        <v>1</v>
      </c>
      <c r="J45" s="1"/>
      <c r="K45" s="1">
        <v>6</v>
      </c>
      <c r="L45" s="1">
        <v>6</v>
      </c>
      <c r="M45" s="1">
        <v>2</v>
      </c>
      <c r="N45" s="1"/>
      <c r="O45" s="1"/>
      <c r="P45" s="1"/>
      <c r="Q45" s="1"/>
      <c r="R45" s="1"/>
      <c r="S45" s="1">
        <v>6</v>
      </c>
      <c r="T45" s="1">
        <v>1</v>
      </c>
      <c r="U45" s="1">
        <v>3</v>
      </c>
      <c r="V45" s="1"/>
      <c r="W45" s="39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>
        <f t="shared" si="12"/>
        <v>43</v>
      </c>
      <c r="BF45" s="1">
        <f t="shared" si="13"/>
        <v>43</v>
      </c>
      <c r="BG45" s="9" t="s">
        <v>70</v>
      </c>
      <c r="BI45" s="9"/>
    </row>
    <row r="46" spans="1:63" x14ac:dyDescent="0.25">
      <c r="A46" s="57">
        <v>3</v>
      </c>
      <c r="B46" s="7">
        <v>101</v>
      </c>
      <c r="C46" s="1" t="s">
        <v>704</v>
      </c>
      <c r="D46" s="1" t="s">
        <v>847</v>
      </c>
      <c r="E46" s="1" t="s">
        <v>321</v>
      </c>
      <c r="F46" s="1" t="s">
        <v>132</v>
      </c>
      <c r="G46" s="1">
        <v>1</v>
      </c>
      <c r="H46" s="1">
        <v>1</v>
      </c>
      <c r="I46" s="1">
        <v>1</v>
      </c>
      <c r="J46" s="1"/>
      <c r="K46" s="1">
        <v>1</v>
      </c>
      <c r="L46" s="1">
        <v>1</v>
      </c>
      <c r="M46" s="1">
        <v>2</v>
      </c>
      <c r="N46" s="1"/>
      <c r="O46" s="1"/>
      <c r="P46" s="1"/>
      <c r="Q46" s="1"/>
      <c r="R46" s="1"/>
      <c r="S46" s="1">
        <v>10</v>
      </c>
      <c r="T46" s="1">
        <v>8</v>
      </c>
      <c r="U46" s="1">
        <v>3</v>
      </c>
      <c r="V46" s="1"/>
      <c r="W46" s="39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>
        <f t="shared" si="12"/>
        <v>28</v>
      </c>
      <c r="BF46" s="1">
        <f t="shared" si="13"/>
        <v>28</v>
      </c>
      <c r="BG46" s="9" t="s">
        <v>880</v>
      </c>
      <c r="BI46" s="9"/>
    </row>
    <row r="47" spans="1:63" x14ac:dyDescent="0.25">
      <c r="A47" s="58">
        <v>4</v>
      </c>
      <c r="B47" s="7">
        <v>146</v>
      </c>
      <c r="C47" s="1" t="s">
        <v>704</v>
      </c>
      <c r="D47" s="1" t="s">
        <v>613</v>
      </c>
      <c r="E47" s="1" t="s">
        <v>725</v>
      </c>
      <c r="F47" s="1" t="s">
        <v>133</v>
      </c>
      <c r="G47" s="1">
        <v>6</v>
      </c>
      <c r="H47" s="1">
        <v>6</v>
      </c>
      <c r="I47" s="1">
        <v>1</v>
      </c>
      <c r="J47" s="1">
        <v>10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39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>
        <f t="shared" si="12"/>
        <v>23</v>
      </c>
      <c r="BF47" s="1">
        <f t="shared" si="13"/>
        <v>23</v>
      </c>
      <c r="BG47" s="9" t="s">
        <v>66</v>
      </c>
    </row>
    <row r="48" spans="1:63" s="58" customFormat="1" x14ac:dyDescent="0.25">
      <c r="A48" s="58">
        <v>5</v>
      </c>
      <c r="B48" s="7">
        <v>996</v>
      </c>
      <c r="C48" s="1" t="s">
        <v>704</v>
      </c>
      <c r="D48" s="1" t="s">
        <v>860</v>
      </c>
      <c r="E48" s="1" t="s">
        <v>557</v>
      </c>
      <c r="F48" s="1" t="s">
        <v>132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>
        <v>8</v>
      </c>
      <c r="T48" s="1">
        <v>10</v>
      </c>
      <c r="U48" s="1">
        <v>1</v>
      </c>
      <c r="V48" s="1"/>
      <c r="W48" s="39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6"/>
      <c r="BD48" s="1"/>
      <c r="BE48" s="1">
        <f t="shared" si="12"/>
        <v>19</v>
      </c>
      <c r="BF48" s="1">
        <f t="shared" si="13"/>
        <v>19</v>
      </c>
      <c r="BG48" s="9" t="s">
        <v>66</v>
      </c>
      <c r="BH48" s="37"/>
      <c r="BI48" s="9"/>
      <c r="BJ48" s="15"/>
      <c r="BK48" s="9"/>
    </row>
    <row r="49" spans="1:63" s="51" customFormat="1" x14ac:dyDescent="0.25">
      <c r="A49" s="58">
        <v>6</v>
      </c>
      <c r="B49" s="7">
        <v>12</v>
      </c>
      <c r="C49" s="1" t="s">
        <v>704</v>
      </c>
      <c r="D49" s="1" t="s">
        <v>848</v>
      </c>
      <c r="E49" s="1" t="s">
        <v>893</v>
      </c>
      <c r="F49" s="1" t="s">
        <v>832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>
        <v>3</v>
      </c>
      <c r="T49" s="1">
        <v>5</v>
      </c>
      <c r="U49" s="1">
        <v>2</v>
      </c>
      <c r="V49" s="1"/>
      <c r="W49" s="39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6"/>
      <c r="BD49" s="1"/>
      <c r="BE49" s="1">
        <f t="shared" si="12"/>
        <v>10</v>
      </c>
      <c r="BF49" s="1">
        <f t="shared" si="13"/>
        <v>10</v>
      </c>
      <c r="BG49" s="9" t="s">
        <v>76</v>
      </c>
      <c r="BH49" s="9"/>
      <c r="BI49" s="9"/>
      <c r="BJ49" s="15"/>
      <c r="BK49" s="9"/>
    </row>
    <row r="50" spans="1:63" x14ac:dyDescent="0.25">
      <c r="A50" s="58">
        <v>7</v>
      </c>
      <c r="B50" s="7">
        <v>36</v>
      </c>
      <c r="C50" s="1" t="s">
        <v>704</v>
      </c>
      <c r="D50" s="1" t="s">
        <v>9</v>
      </c>
      <c r="E50" s="1" t="s">
        <v>557</v>
      </c>
      <c r="F50" s="1" t="s">
        <v>132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>
        <v>4</v>
      </c>
      <c r="T50" s="1">
        <v>4</v>
      </c>
      <c r="U50" s="1">
        <v>1</v>
      </c>
      <c r="V50" s="1"/>
      <c r="W50" s="39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>
        <f t="shared" si="12"/>
        <v>9</v>
      </c>
      <c r="BF50" s="1">
        <f t="shared" si="13"/>
        <v>9</v>
      </c>
      <c r="BG50" s="52" t="s">
        <v>66</v>
      </c>
      <c r="BH50" s="9"/>
      <c r="BI50" s="9"/>
    </row>
    <row r="51" spans="1:63" x14ac:dyDescent="0.25">
      <c r="B51" s="7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39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9"/>
      <c r="BH51"/>
      <c r="BI51" s="9"/>
      <c r="BJ51" s="9"/>
    </row>
    <row r="52" spans="1:63" x14ac:dyDescent="0.25">
      <c r="B52" s="18" t="s">
        <v>357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39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9"/>
      <c r="BI52" s="9"/>
    </row>
    <row r="53" spans="1:63" s="58" customFormat="1" x14ac:dyDescent="0.25">
      <c r="A53" s="58">
        <v>1</v>
      </c>
      <c r="B53" s="7">
        <v>888</v>
      </c>
      <c r="C53" s="1" t="s">
        <v>705</v>
      </c>
      <c r="D53" s="1" t="s">
        <v>891</v>
      </c>
      <c r="E53" s="1" t="s">
        <v>543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>
        <v>1</v>
      </c>
      <c r="Q53" s="1">
        <v>1</v>
      </c>
      <c r="R53" s="1">
        <v>10</v>
      </c>
      <c r="S53" s="1">
        <v>6</v>
      </c>
      <c r="T53" s="1">
        <v>6</v>
      </c>
      <c r="U53" s="1">
        <v>2</v>
      </c>
      <c r="V53" s="1"/>
      <c r="W53" s="39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>
        <f>SUM(G53:BD53)</f>
        <v>26</v>
      </c>
      <c r="BF53" s="1">
        <f>SUM(G53:BB53)+BD53</f>
        <v>26</v>
      </c>
      <c r="BG53" s="9" t="s">
        <v>896</v>
      </c>
      <c r="BH53" s="16"/>
      <c r="BI53" s="9"/>
      <c r="BJ53" s="15"/>
      <c r="BK53" s="9"/>
    </row>
    <row r="54" spans="1:63" x14ac:dyDescent="0.25">
      <c r="A54" s="47">
        <v>2</v>
      </c>
      <c r="B54" s="7">
        <v>86</v>
      </c>
      <c r="C54" s="1" t="s">
        <v>705</v>
      </c>
      <c r="D54" s="1" t="s">
        <v>609</v>
      </c>
      <c r="E54" s="1" t="s">
        <v>42</v>
      </c>
      <c r="F54" s="1" t="s">
        <v>132</v>
      </c>
      <c r="G54" s="1">
        <v>10</v>
      </c>
      <c r="H54" s="1">
        <v>8</v>
      </c>
      <c r="I54" s="1">
        <v>1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39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>
        <f>SUM(G54:BD54)</f>
        <v>19</v>
      </c>
      <c r="BF54" s="1">
        <f>SUM(G54:BB54)+BD54</f>
        <v>19</v>
      </c>
      <c r="BG54" s="9" t="s">
        <v>225</v>
      </c>
      <c r="BI54" s="9"/>
    </row>
    <row r="55" spans="1:63" x14ac:dyDescent="0.25">
      <c r="A55" s="57">
        <v>4</v>
      </c>
      <c r="B55" s="7">
        <v>717</v>
      </c>
      <c r="C55" s="1" t="s">
        <v>705</v>
      </c>
      <c r="D55" s="1" t="s">
        <v>443</v>
      </c>
      <c r="E55" s="1" t="s">
        <v>881</v>
      </c>
      <c r="F55" s="1" t="s">
        <v>132</v>
      </c>
      <c r="G55" s="1"/>
      <c r="H55" s="1"/>
      <c r="I55" s="1"/>
      <c r="J55" s="1"/>
      <c r="K55" s="1">
        <v>5</v>
      </c>
      <c r="L55" s="1">
        <v>1</v>
      </c>
      <c r="M55" s="1">
        <v>1</v>
      </c>
      <c r="N55" s="1"/>
      <c r="O55" s="1"/>
      <c r="P55" s="1"/>
      <c r="Q55" s="1"/>
      <c r="R55" s="1"/>
      <c r="S55" s="1">
        <v>1</v>
      </c>
      <c r="T55" s="1">
        <v>1</v>
      </c>
      <c r="U55" s="1">
        <v>1</v>
      </c>
      <c r="V55" s="1"/>
      <c r="W55" s="40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6"/>
      <c r="BD55" s="1"/>
      <c r="BE55" s="1">
        <f>SUM(G55:BD55)</f>
        <v>10</v>
      </c>
      <c r="BF55" s="1">
        <f>SUM(G55:BB55)+BD55</f>
        <v>10</v>
      </c>
      <c r="BG55" s="9" t="s">
        <v>229</v>
      </c>
      <c r="BH55" s="58"/>
      <c r="BI55" s="9"/>
    </row>
    <row r="56" spans="1:63" s="57" customFormat="1" x14ac:dyDescent="0.25">
      <c r="A56" s="58">
        <v>3</v>
      </c>
      <c r="B56" s="7">
        <v>72</v>
      </c>
      <c r="C56" s="1" t="s">
        <v>705</v>
      </c>
      <c r="D56" s="1" t="s">
        <v>876</v>
      </c>
      <c r="E56" s="1" t="s">
        <v>321</v>
      </c>
      <c r="F56" s="1" t="s">
        <v>132</v>
      </c>
      <c r="G56" s="1">
        <v>6</v>
      </c>
      <c r="H56" s="1">
        <v>1</v>
      </c>
      <c r="I56" s="1">
        <v>1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39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>
        <f>SUM(G56:BD56)</f>
        <v>8</v>
      </c>
      <c r="BF56" s="1">
        <f>SUM(G56:BB56)+BD56</f>
        <v>8</v>
      </c>
      <c r="BG56" s="9" t="s">
        <v>774</v>
      </c>
      <c r="BH56" s="16"/>
      <c r="BI56" s="15"/>
      <c r="BJ56" s="15"/>
      <c r="BK56" s="9"/>
    </row>
    <row r="57" spans="1:63" x14ac:dyDescent="0.25">
      <c r="A57" s="58">
        <v>5</v>
      </c>
      <c r="B57" s="7">
        <v>115</v>
      </c>
      <c r="C57" s="1" t="s">
        <v>705</v>
      </c>
      <c r="D57" s="1" t="s">
        <v>794</v>
      </c>
      <c r="E57" s="1" t="s">
        <v>725</v>
      </c>
      <c r="F57" s="1" t="s">
        <v>133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39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>
        <f t="shared" ref="BE57:BE58" si="14">SUM(G57:BD57)</f>
        <v>0</v>
      </c>
      <c r="BF57" s="1">
        <f t="shared" ref="BF57:BF58" si="15">SUM(G57:BB57)+BD57</f>
        <v>0</v>
      </c>
      <c r="BG57" s="9"/>
    </row>
    <row r="58" spans="1:63" x14ac:dyDescent="0.25">
      <c r="A58" s="58">
        <v>6</v>
      </c>
      <c r="B58" s="7">
        <v>17</v>
      </c>
      <c r="C58" s="1" t="s">
        <v>705</v>
      </c>
      <c r="D58" s="1" t="s">
        <v>289</v>
      </c>
      <c r="E58" s="1" t="s">
        <v>42</v>
      </c>
      <c r="F58" s="1" t="s">
        <v>132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40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6"/>
      <c r="BD58" s="1"/>
      <c r="BE58" s="1">
        <f t="shared" si="14"/>
        <v>0</v>
      </c>
      <c r="BF58" s="1">
        <f t="shared" si="15"/>
        <v>0</v>
      </c>
      <c r="BG58" s="9"/>
      <c r="BH58" s="56"/>
      <c r="BI58" s="9"/>
    </row>
    <row r="59" spans="1:63" s="56" customFormat="1" x14ac:dyDescent="0.25">
      <c r="B59" s="15"/>
      <c r="Q59" s="58"/>
      <c r="U59" s="58"/>
      <c r="W59" s="41"/>
      <c r="BG59" s="16"/>
      <c r="BH59" s="16"/>
      <c r="BI59" s="15"/>
      <c r="BJ59" s="15"/>
      <c r="BK59" s="9"/>
    </row>
    <row r="60" spans="1:63" x14ac:dyDescent="0.25">
      <c r="BH60"/>
      <c r="BI60"/>
    </row>
    <row r="61" spans="1:63" hidden="1" x14ac:dyDescent="0.25">
      <c r="A61" s="55">
        <v>7</v>
      </c>
      <c r="B61" s="7">
        <v>78</v>
      </c>
      <c r="C61" s="1" t="s">
        <v>685</v>
      </c>
      <c r="D61" s="1" t="s">
        <v>2</v>
      </c>
      <c r="E61" s="1" t="s">
        <v>687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40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>
        <f t="shared" ref="BE61:BE107" si="16">SUM(G61:BD61)</f>
        <v>0</v>
      </c>
      <c r="BF61" s="1">
        <f t="shared" ref="BF61:BF107" si="17">SUM(G61:BB61)+BD61</f>
        <v>0</v>
      </c>
      <c r="BG61" s="9"/>
      <c r="BI61" s="9"/>
    </row>
    <row r="62" spans="1:63" hidden="1" x14ac:dyDescent="0.25">
      <c r="A62" s="55">
        <v>8</v>
      </c>
      <c r="B62" s="7">
        <v>10</v>
      </c>
      <c r="C62" s="1" t="s">
        <v>685</v>
      </c>
      <c r="D62" s="1" t="s">
        <v>152</v>
      </c>
      <c r="E62" s="1" t="s">
        <v>686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39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>
        <f t="shared" si="16"/>
        <v>0</v>
      </c>
      <c r="BF62" s="1">
        <f t="shared" si="17"/>
        <v>0</v>
      </c>
      <c r="BG62" s="9"/>
      <c r="BH62"/>
      <c r="BI62" s="9"/>
    </row>
    <row r="63" spans="1:63" hidden="1" x14ac:dyDescent="0.25">
      <c r="A63" s="55">
        <v>9</v>
      </c>
      <c r="B63" s="7">
        <v>99</v>
      </c>
      <c r="C63" s="1" t="s">
        <v>685</v>
      </c>
      <c r="D63" s="1" t="s">
        <v>165</v>
      </c>
      <c r="E63" s="1" t="s">
        <v>454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39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>
        <f t="shared" si="16"/>
        <v>0</v>
      </c>
      <c r="BF63" s="1">
        <f t="shared" si="17"/>
        <v>0</v>
      </c>
      <c r="BG63" s="9"/>
      <c r="BI63" s="9"/>
    </row>
    <row r="64" spans="1:63" hidden="1" x14ac:dyDescent="0.25">
      <c r="A64" s="56">
        <v>4</v>
      </c>
      <c r="B64" s="7">
        <v>3</v>
      </c>
      <c r="C64" s="1" t="s">
        <v>792</v>
      </c>
      <c r="D64" s="1" t="s">
        <v>117</v>
      </c>
      <c r="E64" s="1" t="s">
        <v>533</v>
      </c>
      <c r="F64" s="1" t="s">
        <v>132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39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>
        <f t="shared" si="16"/>
        <v>0</v>
      </c>
      <c r="BF64" s="1">
        <f t="shared" si="17"/>
        <v>0</v>
      </c>
      <c r="BG64" s="9"/>
      <c r="BI64" s="9"/>
    </row>
    <row r="65" spans="1:63" hidden="1" x14ac:dyDescent="0.25">
      <c r="A65" s="56">
        <v>5</v>
      </c>
      <c r="B65" s="7">
        <v>10</v>
      </c>
      <c r="C65" s="1" t="s">
        <v>792</v>
      </c>
      <c r="D65" s="1" t="s">
        <v>493</v>
      </c>
      <c r="E65" s="1" t="s">
        <v>682</v>
      </c>
      <c r="F65" s="1" t="s">
        <v>133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39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>
        <f t="shared" si="16"/>
        <v>0</v>
      </c>
      <c r="BF65" s="1">
        <f t="shared" si="17"/>
        <v>0</v>
      </c>
      <c r="BG65" s="9"/>
      <c r="BI65" s="9"/>
    </row>
    <row r="66" spans="1:63" hidden="1" x14ac:dyDescent="0.25">
      <c r="A66" s="56">
        <v>6</v>
      </c>
      <c r="B66" s="7">
        <v>88</v>
      </c>
      <c r="C66" s="1" t="s">
        <v>792</v>
      </c>
      <c r="D66" s="1" t="s">
        <v>796</v>
      </c>
      <c r="E66" s="1" t="s">
        <v>775</v>
      </c>
      <c r="F66" s="1" t="s">
        <v>132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39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6"/>
      <c r="BD66" s="1"/>
      <c r="BE66" s="1">
        <f t="shared" si="16"/>
        <v>0</v>
      </c>
      <c r="BF66" s="1">
        <f t="shared" si="17"/>
        <v>0</v>
      </c>
      <c r="BG66" s="9"/>
      <c r="BH66"/>
      <c r="BI66" s="9"/>
    </row>
    <row r="67" spans="1:63" hidden="1" x14ac:dyDescent="0.25">
      <c r="A67" s="56">
        <v>7</v>
      </c>
      <c r="B67" s="7">
        <v>61</v>
      </c>
      <c r="C67" s="1" t="s">
        <v>792</v>
      </c>
      <c r="D67" s="1" t="s">
        <v>497</v>
      </c>
      <c r="E67" s="1" t="s">
        <v>533</v>
      </c>
      <c r="F67" s="1" t="s">
        <v>132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39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>
        <f t="shared" si="16"/>
        <v>0</v>
      </c>
      <c r="BF67" s="1">
        <f t="shared" si="17"/>
        <v>0</v>
      </c>
      <c r="BG67" s="9"/>
      <c r="BH67"/>
      <c r="BI67" s="9"/>
    </row>
    <row r="68" spans="1:63" hidden="1" x14ac:dyDescent="0.25">
      <c r="A68" s="56">
        <v>8</v>
      </c>
      <c r="B68" s="7">
        <v>68</v>
      </c>
      <c r="C68" s="1" t="s">
        <v>792</v>
      </c>
      <c r="D68" s="1" t="s">
        <v>114</v>
      </c>
      <c r="E68" s="1" t="s">
        <v>413</v>
      </c>
      <c r="F68" s="1" t="s">
        <v>133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39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6"/>
      <c r="BD68" s="1"/>
      <c r="BE68" s="1">
        <f t="shared" si="16"/>
        <v>0</v>
      </c>
      <c r="BF68" s="1">
        <f t="shared" si="17"/>
        <v>0</v>
      </c>
      <c r="BH68"/>
      <c r="BI68" s="9"/>
    </row>
    <row r="69" spans="1:63" hidden="1" x14ac:dyDescent="0.25">
      <c r="A69" s="55">
        <v>7</v>
      </c>
      <c r="B69" s="7">
        <v>10</v>
      </c>
      <c r="C69" s="1" t="s">
        <v>134</v>
      </c>
      <c r="D69" s="1" t="s">
        <v>767</v>
      </c>
      <c r="E69" s="1" t="s">
        <v>810</v>
      </c>
      <c r="F69" s="1" t="s">
        <v>132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40"/>
      <c r="X69" s="1"/>
      <c r="Y69" s="7"/>
      <c r="Z69" s="1"/>
      <c r="AA69" s="1"/>
      <c r="AB69" s="7"/>
      <c r="AC69" s="1"/>
      <c r="AD69" s="1"/>
      <c r="AE69" s="1"/>
      <c r="AF69" s="42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>
        <f t="shared" si="16"/>
        <v>0</v>
      </c>
      <c r="BF69" s="1">
        <f t="shared" si="17"/>
        <v>0</v>
      </c>
      <c r="BG69" s="9"/>
      <c r="BH69" s="55"/>
      <c r="BI69" s="9"/>
      <c r="BJ69" s="9"/>
    </row>
    <row r="70" spans="1:63" hidden="1" x14ac:dyDescent="0.25">
      <c r="A70" s="55">
        <v>9</v>
      </c>
      <c r="B70" s="7">
        <v>25</v>
      </c>
      <c r="C70" s="1" t="s">
        <v>134</v>
      </c>
      <c r="D70" s="1" t="s">
        <v>535</v>
      </c>
      <c r="E70" s="1" t="s">
        <v>551</v>
      </c>
      <c r="F70" s="1" t="s">
        <v>132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40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>
        <f t="shared" si="16"/>
        <v>0</v>
      </c>
      <c r="BF70" s="1">
        <f t="shared" si="17"/>
        <v>0</v>
      </c>
      <c r="BG70" s="9"/>
      <c r="BI70" s="9"/>
    </row>
    <row r="71" spans="1:63" s="54" customFormat="1" hidden="1" x14ac:dyDescent="0.25">
      <c r="A71" s="55">
        <v>13</v>
      </c>
      <c r="B71" s="7">
        <v>7</v>
      </c>
      <c r="C71" s="1" t="s">
        <v>134</v>
      </c>
      <c r="D71" s="1" t="s">
        <v>717</v>
      </c>
      <c r="E71" s="1" t="s">
        <v>793</v>
      </c>
      <c r="F71" s="1" t="s">
        <v>133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39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6"/>
      <c r="BD71" s="1"/>
      <c r="BE71" s="1">
        <f t="shared" si="16"/>
        <v>0</v>
      </c>
      <c r="BF71" s="1">
        <f t="shared" si="17"/>
        <v>0</v>
      </c>
      <c r="BG71" s="9"/>
      <c r="BH71" s="55"/>
      <c r="BI71" s="9"/>
      <c r="BJ71" s="15"/>
      <c r="BK71" s="9"/>
    </row>
    <row r="72" spans="1:63" hidden="1" x14ac:dyDescent="0.25">
      <c r="A72" s="55">
        <v>15</v>
      </c>
      <c r="B72" s="7">
        <v>12</v>
      </c>
      <c r="C72" s="1" t="s">
        <v>134</v>
      </c>
      <c r="D72" s="1" t="s">
        <v>575</v>
      </c>
      <c r="E72" s="1" t="s">
        <v>576</v>
      </c>
      <c r="F72" s="1" t="s">
        <v>832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40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>
        <f t="shared" si="16"/>
        <v>0</v>
      </c>
      <c r="BF72" s="1">
        <f t="shared" si="17"/>
        <v>0</v>
      </c>
      <c r="BG72" s="9"/>
      <c r="BI72" s="9"/>
      <c r="BJ72" s="9"/>
    </row>
    <row r="73" spans="1:63" s="54" customFormat="1" hidden="1" x14ac:dyDescent="0.25">
      <c r="A73" s="55">
        <v>16</v>
      </c>
      <c r="B73" s="7">
        <v>74</v>
      </c>
      <c r="C73" s="1" t="s">
        <v>134</v>
      </c>
      <c r="D73" s="1" t="s">
        <v>866</v>
      </c>
      <c r="E73" s="1" t="s">
        <v>740</v>
      </c>
      <c r="F73" s="1" t="s">
        <v>863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39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>
        <f t="shared" si="16"/>
        <v>0</v>
      </c>
      <c r="BF73" s="1">
        <f t="shared" si="17"/>
        <v>0</v>
      </c>
      <c r="BG73" s="9"/>
      <c r="BH73" s="37"/>
      <c r="BI73" s="9"/>
      <c r="BJ73" s="15"/>
      <c r="BK73" s="9"/>
    </row>
    <row r="74" spans="1:63" hidden="1" x14ac:dyDescent="0.25">
      <c r="A74" s="55">
        <v>17</v>
      </c>
      <c r="B74" s="7">
        <v>23</v>
      </c>
      <c r="C74" s="1" t="s">
        <v>134</v>
      </c>
      <c r="D74" s="1" t="s">
        <v>130</v>
      </c>
      <c r="E74" s="1" t="s">
        <v>109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40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>
        <f t="shared" si="16"/>
        <v>0</v>
      </c>
      <c r="BF74" s="1">
        <f t="shared" si="17"/>
        <v>0</v>
      </c>
      <c r="BG74" s="9"/>
      <c r="BI74" s="9"/>
    </row>
    <row r="75" spans="1:63" hidden="1" x14ac:dyDescent="0.25">
      <c r="A75" s="55">
        <v>18</v>
      </c>
      <c r="B75" s="7">
        <v>18</v>
      </c>
      <c r="C75" s="1" t="s">
        <v>134</v>
      </c>
      <c r="D75" s="1" t="s">
        <v>112</v>
      </c>
      <c r="E75" s="1" t="s">
        <v>810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39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6"/>
      <c r="BD75" s="1"/>
      <c r="BE75" s="1">
        <f t="shared" si="16"/>
        <v>0</v>
      </c>
      <c r="BF75" s="1">
        <f t="shared" si="17"/>
        <v>0</v>
      </c>
      <c r="BG75" s="9"/>
      <c r="BH75"/>
      <c r="BI75" s="9"/>
    </row>
    <row r="76" spans="1:63" hidden="1" x14ac:dyDescent="0.25">
      <c r="A76" s="55">
        <v>19</v>
      </c>
      <c r="B76" s="7">
        <v>2</v>
      </c>
      <c r="C76" s="1" t="s">
        <v>702</v>
      </c>
      <c r="D76" s="1" t="s">
        <v>110</v>
      </c>
      <c r="E76" s="1" t="s">
        <v>537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40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>
        <f t="shared" si="16"/>
        <v>0</v>
      </c>
      <c r="BF76" s="1">
        <f t="shared" si="17"/>
        <v>0</v>
      </c>
      <c r="BG76" s="9"/>
      <c r="BI76" s="9"/>
    </row>
    <row r="77" spans="1:63" hidden="1" x14ac:dyDescent="0.25">
      <c r="A77" s="55">
        <v>20</v>
      </c>
      <c r="B77" s="7">
        <v>99</v>
      </c>
      <c r="C77" s="1" t="s">
        <v>702</v>
      </c>
      <c r="D77" s="1" t="s">
        <v>564</v>
      </c>
      <c r="E77" s="1" t="s">
        <v>95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40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>
        <f t="shared" si="16"/>
        <v>0</v>
      </c>
      <c r="BF77" s="1">
        <f t="shared" si="17"/>
        <v>0</v>
      </c>
      <c r="BG77" s="9"/>
      <c r="BH77"/>
      <c r="BI77" s="9"/>
    </row>
    <row r="78" spans="1:63" hidden="1" x14ac:dyDescent="0.25">
      <c r="A78" s="55">
        <v>21</v>
      </c>
      <c r="B78" s="7">
        <v>66</v>
      </c>
      <c r="C78" s="1" t="s">
        <v>702</v>
      </c>
      <c r="D78" s="1" t="s">
        <v>496</v>
      </c>
      <c r="E78" s="1" t="s">
        <v>88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39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>
        <f t="shared" si="16"/>
        <v>0</v>
      </c>
      <c r="BF78" s="1">
        <f t="shared" si="17"/>
        <v>0</v>
      </c>
      <c r="BG78" s="9"/>
      <c r="BH78" s="55"/>
      <c r="BI78" s="9"/>
    </row>
    <row r="79" spans="1:63" hidden="1" x14ac:dyDescent="0.25">
      <c r="A79" s="55">
        <v>22</v>
      </c>
      <c r="B79" s="7">
        <v>77</v>
      </c>
      <c r="C79" s="1" t="s">
        <v>702</v>
      </c>
      <c r="D79" s="1" t="s">
        <v>7</v>
      </c>
      <c r="E79" s="1" t="s">
        <v>420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39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>
        <f t="shared" si="16"/>
        <v>0</v>
      </c>
      <c r="BF79" s="1">
        <f t="shared" si="17"/>
        <v>0</v>
      </c>
      <c r="BG79" s="9"/>
      <c r="BH79"/>
      <c r="BI79" s="9"/>
    </row>
    <row r="80" spans="1:63" hidden="1" x14ac:dyDescent="0.25">
      <c r="A80" s="55">
        <v>7</v>
      </c>
      <c r="B80" s="7">
        <v>105</v>
      </c>
      <c r="C80" s="1" t="s">
        <v>703</v>
      </c>
      <c r="D80" s="1" t="s">
        <v>35</v>
      </c>
      <c r="E80" s="1" t="s">
        <v>408</v>
      </c>
      <c r="F80" s="1" t="s">
        <v>132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40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>
        <f t="shared" si="16"/>
        <v>0</v>
      </c>
      <c r="BF80" s="1">
        <f t="shared" si="17"/>
        <v>0</v>
      </c>
      <c r="BG80" s="9"/>
      <c r="BH80" s="55"/>
      <c r="BI80" s="9"/>
    </row>
    <row r="81" spans="1:63" hidden="1" x14ac:dyDescent="0.25">
      <c r="A81" s="55">
        <v>8</v>
      </c>
      <c r="B81" s="7">
        <v>43</v>
      </c>
      <c r="C81" s="1" t="s">
        <v>703</v>
      </c>
      <c r="D81" s="1" t="s">
        <v>720</v>
      </c>
      <c r="E81" s="1" t="s">
        <v>109</v>
      </c>
      <c r="F81" s="1" t="s">
        <v>133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39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>
        <f t="shared" si="16"/>
        <v>0</v>
      </c>
      <c r="BF81" s="1">
        <f t="shared" si="17"/>
        <v>0</v>
      </c>
      <c r="BG81" s="9"/>
      <c r="BH81" s="51"/>
      <c r="BI81" s="9"/>
    </row>
    <row r="82" spans="1:63" s="51" customFormat="1" hidden="1" x14ac:dyDescent="0.25">
      <c r="A82" s="55">
        <v>9</v>
      </c>
      <c r="B82" s="7">
        <v>48</v>
      </c>
      <c r="C82" s="1" t="s">
        <v>703</v>
      </c>
      <c r="D82" s="48" t="s">
        <v>157</v>
      </c>
      <c r="E82" s="48" t="s">
        <v>315</v>
      </c>
      <c r="F82" s="1" t="s">
        <v>133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40"/>
      <c r="X82" s="1"/>
      <c r="Y82" s="7"/>
      <c r="Z82" s="1"/>
      <c r="AA82" s="1"/>
      <c r="AB82" s="7"/>
      <c r="AC82" s="1"/>
      <c r="AD82" s="1"/>
      <c r="AE82" s="1"/>
      <c r="AF82" s="42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>
        <f t="shared" si="16"/>
        <v>0</v>
      </c>
      <c r="BF82" s="1">
        <f t="shared" si="17"/>
        <v>0</v>
      </c>
      <c r="BG82" s="9"/>
      <c r="BH82" s="54"/>
      <c r="BI82" s="9"/>
      <c r="BJ82" s="9"/>
      <c r="BK82" s="9"/>
    </row>
    <row r="83" spans="1:63" hidden="1" x14ac:dyDescent="0.25">
      <c r="A83" s="55">
        <v>10</v>
      </c>
      <c r="B83" s="7">
        <v>232</v>
      </c>
      <c r="C83" s="1" t="s">
        <v>703</v>
      </c>
      <c r="D83" s="1" t="s">
        <v>700</v>
      </c>
      <c r="E83" s="1" t="s">
        <v>701</v>
      </c>
      <c r="F83" s="1" t="s">
        <v>132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40"/>
      <c r="X83" s="1"/>
      <c r="Y83" s="7"/>
      <c r="Z83" s="1"/>
      <c r="AA83" s="1"/>
      <c r="AB83" s="7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>
        <f t="shared" si="16"/>
        <v>0</v>
      </c>
      <c r="BF83" s="1">
        <f t="shared" si="17"/>
        <v>0</v>
      </c>
      <c r="BG83" s="9"/>
      <c r="BI83" s="9"/>
    </row>
    <row r="84" spans="1:63" hidden="1" x14ac:dyDescent="0.25">
      <c r="A84" s="55">
        <v>14</v>
      </c>
      <c r="B84" s="7">
        <v>73</v>
      </c>
      <c r="C84" s="1" t="s">
        <v>703</v>
      </c>
      <c r="D84" s="1" t="s">
        <v>556</v>
      </c>
      <c r="E84" s="1" t="s">
        <v>557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39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>
        <f t="shared" si="16"/>
        <v>0</v>
      </c>
      <c r="BF84" s="1">
        <f t="shared" si="17"/>
        <v>0</v>
      </c>
      <c r="BG84" s="9"/>
      <c r="BH84" s="51"/>
      <c r="BI84" s="9"/>
    </row>
    <row r="85" spans="1:63" hidden="1" x14ac:dyDescent="0.25">
      <c r="A85" s="55">
        <v>15</v>
      </c>
      <c r="B85" s="7">
        <v>22</v>
      </c>
      <c r="C85" s="1" t="s">
        <v>703</v>
      </c>
      <c r="D85" s="1" t="s">
        <v>738</v>
      </c>
      <c r="E85" s="1" t="s">
        <v>740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40"/>
      <c r="X85" s="1"/>
      <c r="Y85" s="7"/>
      <c r="Z85" s="1"/>
      <c r="AA85" s="1"/>
      <c r="AB85" s="7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>
        <f t="shared" si="16"/>
        <v>0</v>
      </c>
      <c r="BF85" s="1">
        <f t="shared" si="17"/>
        <v>0</v>
      </c>
      <c r="BG85" s="9"/>
      <c r="BH85" s="55"/>
      <c r="BI85" s="9"/>
      <c r="BJ85" s="9"/>
    </row>
    <row r="86" spans="1:63" hidden="1" x14ac:dyDescent="0.25">
      <c r="A86" s="55">
        <v>16</v>
      </c>
      <c r="B86" s="7">
        <v>135</v>
      </c>
      <c r="C86" s="1" t="s">
        <v>703</v>
      </c>
      <c r="D86" s="1" t="s">
        <v>37</v>
      </c>
      <c r="E86" s="1" t="s">
        <v>95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39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>
        <f t="shared" si="16"/>
        <v>0</v>
      </c>
      <c r="BF86" s="1">
        <f t="shared" si="17"/>
        <v>0</v>
      </c>
      <c r="BG86" s="9"/>
      <c r="BI86" s="9"/>
    </row>
    <row r="87" spans="1:63" hidden="1" x14ac:dyDescent="0.25">
      <c r="A87" s="55">
        <v>17</v>
      </c>
      <c r="B87" s="7">
        <v>11</v>
      </c>
      <c r="C87" s="1" t="s">
        <v>703</v>
      </c>
      <c r="D87" s="1" t="s">
        <v>739</v>
      </c>
      <c r="E87" s="1" t="s">
        <v>551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40"/>
      <c r="X87" s="1"/>
      <c r="Y87" s="7"/>
      <c r="Z87" s="1"/>
      <c r="AA87" s="1"/>
      <c r="AB87" s="7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>
        <f t="shared" si="16"/>
        <v>0</v>
      </c>
      <c r="BF87" s="1">
        <f t="shared" si="17"/>
        <v>0</v>
      </c>
      <c r="BG87" s="9"/>
      <c r="BH87"/>
      <c r="BI87" s="9"/>
      <c r="BJ87" s="9"/>
    </row>
    <row r="88" spans="1:63" hidden="1" x14ac:dyDescent="0.25">
      <c r="A88" s="55">
        <v>18</v>
      </c>
      <c r="B88" s="7">
        <v>45</v>
      </c>
      <c r="C88" s="1" t="s">
        <v>703</v>
      </c>
      <c r="D88" s="1" t="s">
        <v>577</v>
      </c>
      <c r="E88" s="1" t="s">
        <v>740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40"/>
      <c r="X88" s="1"/>
      <c r="Y88" s="7"/>
      <c r="Z88" s="1"/>
      <c r="AA88" s="1"/>
      <c r="AB88" s="7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>
        <f t="shared" si="16"/>
        <v>0</v>
      </c>
      <c r="BF88" s="1">
        <f t="shared" si="17"/>
        <v>0</v>
      </c>
      <c r="BG88" s="9"/>
      <c r="BH88" s="55"/>
      <c r="BI88" s="9"/>
      <c r="BJ88" s="9"/>
    </row>
    <row r="89" spans="1:63" hidden="1" x14ac:dyDescent="0.25">
      <c r="A89" s="55">
        <v>4</v>
      </c>
      <c r="B89" s="7">
        <v>72</v>
      </c>
      <c r="C89" s="1" t="s">
        <v>704</v>
      </c>
      <c r="D89" s="1" t="s">
        <v>264</v>
      </c>
      <c r="E89" s="1" t="s">
        <v>347</v>
      </c>
      <c r="F89" s="1" t="s">
        <v>133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39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>
        <f t="shared" si="16"/>
        <v>0</v>
      </c>
      <c r="BF89" s="1">
        <f t="shared" si="17"/>
        <v>0</v>
      </c>
      <c r="BG89" s="9"/>
      <c r="BH89"/>
      <c r="BI89" s="9"/>
    </row>
    <row r="90" spans="1:63" hidden="1" x14ac:dyDescent="0.25">
      <c r="A90" s="55">
        <v>7</v>
      </c>
      <c r="B90" s="7">
        <v>11</v>
      </c>
      <c r="C90" s="1" t="s">
        <v>704</v>
      </c>
      <c r="D90" s="1" t="s">
        <v>795</v>
      </c>
      <c r="E90" s="1" t="s">
        <v>797</v>
      </c>
      <c r="F90" s="1" t="s">
        <v>133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39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>
        <f t="shared" si="16"/>
        <v>0</v>
      </c>
      <c r="BF90" s="1">
        <f t="shared" si="17"/>
        <v>0</v>
      </c>
      <c r="BG90" s="9"/>
      <c r="BH90"/>
      <c r="BI90" s="9"/>
    </row>
    <row r="91" spans="1:63" hidden="1" x14ac:dyDescent="0.25">
      <c r="A91" s="55">
        <v>8</v>
      </c>
      <c r="B91" s="7">
        <v>461</v>
      </c>
      <c r="C91" s="1" t="s">
        <v>704</v>
      </c>
      <c r="D91" s="1" t="s">
        <v>862</v>
      </c>
      <c r="E91" s="1" t="s">
        <v>576</v>
      </c>
      <c r="F91" s="1" t="s">
        <v>863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40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>
        <f t="shared" si="16"/>
        <v>0</v>
      </c>
      <c r="BF91" s="1">
        <f t="shared" si="17"/>
        <v>0</v>
      </c>
      <c r="BG91" s="9"/>
      <c r="BH91"/>
      <c r="BI91" s="9"/>
      <c r="BJ91" s="52"/>
    </row>
    <row r="92" spans="1:63" hidden="1" x14ac:dyDescent="0.25">
      <c r="A92" s="55">
        <v>9</v>
      </c>
      <c r="B92" s="7">
        <v>11</v>
      </c>
      <c r="C92" s="1" t="s">
        <v>704</v>
      </c>
      <c r="D92" s="1" t="s">
        <v>739</v>
      </c>
      <c r="E92" s="1" t="s">
        <v>330</v>
      </c>
      <c r="F92" s="1" t="s">
        <v>863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40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>
        <f t="shared" si="16"/>
        <v>0</v>
      </c>
      <c r="BF92" s="1">
        <f t="shared" si="17"/>
        <v>0</v>
      </c>
      <c r="BG92" s="9"/>
      <c r="BH92" s="54"/>
      <c r="BI92" s="9"/>
      <c r="BJ92" s="52"/>
    </row>
    <row r="93" spans="1:63" hidden="1" x14ac:dyDescent="0.25">
      <c r="A93" s="55">
        <v>10</v>
      </c>
      <c r="B93" s="7">
        <v>69</v>
      </c>
      <c r="C93" s="1" t="s">
        <v>704</v>
      </c>
      <c r="D93" s="1" t="s">
        <v>469</v>
      </c>
      <c r="E93" s="1" t="s">
        <v>109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40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>
        <f t="shared" si="16"/>
        <v>0</v>
      </c>
      <c r="BF93" s="1">
        <f t="shared" si="17"/>
        <v>0</v>
      </c>
      <c r="BG93" s="9"/>
      <c r="BH93"/>
      <c r="BI93" s="9"/>
    </row>
    <row r="94" spans="1:63" s="54" customFormat="1" hidden="1" x14ac:dyDescent="0.25">
      <c r="A94" s="55">
        <v>11</v>
      </c>
      <c r="B94" s="7">
        <v>51</v>
      </c>
      <c r="C94" s="1" t="s">
        <v>704</v>
      </c>
      <c r="D94" s="1" t="s">
        <v>9</v>
      </c>
      <c r="E94" s="1" t="s">
        <v>560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39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>
        <f t="shared" si="16"/>
        <v>0</v>
      </c>
      <c r="BF94" s="1">
        <f t="shared" si="17"/>
        <v>0</v>
      </c>
      <c r="BG94" s="9"/>
      <c r="BH94" s="16"/>
      <c r="BI94" s="9"/>
      <c r="BJ94" s="15"/>
      <c r="BK94" s="9"/>
    </row>
    <row r="95" spans="1:63" s="54" customFormat="1" hidden="1" x14ac:dyDescent="0.25">
      <c r="A95" s="55">
        <v>12</v>
      </c>
      <c r="B95" s="7">
        <v>21</v>
      </c>
      <c r="C95" s="1" t="s">
        <v>704</v>
      </c>
      <c r="D95" s="1" t="s">
        <v>578</v>
      </c>
      <c r="E95" s="1" t="s">
        <v>583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40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>
        <f t="shared" si="16"/>
        <v>0</v>
      </c>
      <c r="BF95" s="1">
        <f t="shared" si="17"/>
        <v>0</v>
      </c>
      <c r="BG95" s="9"/>
      <c r="BI95" s="9"/>
      <c r="BJ95" s="9"/>
      <c r="BK95" s="9"/>
    </row>
    <row r="96" spans="1:63" hidden="1" x14ac:dyDescent="0.25">
      <c r="A96" s="55">
        <v>13</v>
      </c>
      <c r="B96" s="7">
        <v>96</v>
      </c>
      <c r="C96" s="1" t="s">
        <v>704</v>
      </c>
      <c r="D96" s="1" t="s">
        <v>314</v>
      </c>
      <c r="E96" s="1" t="s">
        <v>347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40"/>
      <c r="X96" s="1"/>
      <c r="Y96" s="7"/>
      <c r="Z96" s="1"/>
      <c r="AA96" s="1"/>
      <c r="AB96" s="7"/>
      <c r="AC96" s="1"/>
      <c r="AD96" s="1"/>
      <c r="AE96" s="1"/>
      <c r="AF96" s="7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>
        <f t="shared" si="16"/>
        <v>0</v>
      </c>
      <c r="BF96" s="1">
        <f t="shared" si="17"/>
        <v>0</v>
      </c>
      <c r="BG96" s="9"/>
      <c r="BI96" s="9"/>
    </row>
    <row r="97" spans="1:63" hidden="1" x14ac:dyDescent="0.25">
      <c r="A97" s="55">
        <v>18</v>
      </c>
      <c r="B97" s="7">
        <v>31</v>
      </c>
      <c r="C97" s="1" t="s">
        <v>705</v>
      </c>
      <c r="D97" s="1" t="s">
        <v>584</v>
      </c>
      <c r="E97" s="1" t="s">
        <v>551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39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>
        <f t="shared" si="16"/>
        <v>0</v>
      </c>
      <c r="BF97" s="1">
        <f t="shared" si="17"/>
        <v>0</v>
      </c>
      <c r="BG97" s="9"/>
      <c r="BI97" s="9"/>
    </row>
    <row r="98" spans="1:63" hidden="1" x14ac:dyDescent="0.25">
      <c r="A98" s="55">
        <v>4</v>
      </c>
      <c r="B98" s="7">
        <v>12</v>
      </c>
      <c r="C98" s="1" t="s">
        <v>705</v>
      </c>
      <c r="D98" s="1" t="s">
        <v>441</v>
      </c>
      <c r="E98" s="1" t="s">
        <v>42</v>
      </c>
      <c r="F98" s="1" t="s">
        <v>132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39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>
        <f t="shared" si="16"/>
        <v>0</v>
      </c>
      <c r="BF98" s="1">
        <f t="shared" si="17"/>
        <v>0</v>
      </c>
      <c r="BG98" s="9"/>
      <c r="BH98" s="56"/>
      <c r="BI98" s="9"/>
    </row>
    <row r="99" spans="1:63" hidden="1" x14ac:dyDescent="0.25">
      <c r="A99" s="55">
        <v>6</v>
      </c>
      <c r="B99" s="7">
        <v>74</v>
      </c>
      <c r="C99" s="1" t="s">
        <v>705</v>
      </c>
      <c r="D99" s="1" t="s">
        <v>5</v>
      </c>
      <c r="E99" s="1" t="s">
        <v>543</v>
      </c>
      <c r="F99" s="1" t="s">
        <v>132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39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>
        <f t="shared" si="16"/>
        <v>0</v>
      </c>
      <c r="BF99" s="1">
        <f t="shared" si="17"/>
        <v>0</v>
      </c>
      <c r="BG99" s="9"/>
      <c r="BI99" s="9"/>
    </row>
    <row r="100" spans="1:63" hidden="1" x14ac:dyDescent="0.25">
      <c r="A100" s="55">
        <v>7</v>
      </c>
      <c r="B100" s="7">
        <v>4</v>
      </c>
      <c r="C100" s="1" t="s">
        <v>705</v>
      </c>
      <c r="D100" s="1" t="s">
        <v>817</v>
      </c>
      <c r="E100" s="1" t="s">
        <v>42</v>
      </c>
      <c r="F100" s="1" t="s">
        <v>820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39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>
        <f t="shared" si="16"/>
        <v>0</v>
      </c>
      <c r="BF100" s="1">
        <f t="shared" si="17"/>
        <v>0</v>
      </c>
      <c r="BG100" s="9"/>
      <c r="BI100" s="9"/>
    </row>
    <row r="101" spans="1:63" hidden="1" x14ac:dyDescent="0.25">
      <c r="A101" s="55">
        <v>9</v>
      </c>
      <c r="B101" s="7">
        <v>74</v>
      </c>
      <c r="C101" s="1" t="s">
        <v>705</v>
      </c>
      <c r="D101" s="1" t="s">
        <v>290</v>
      </c>
      <c r="E101" s="1" t="s">
        <v>543</v>
      </c>
      <c r="F101" s="1" t="s">
        <v>133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39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>
        <f t="shared" si="16"/>
        <v>0</v>
      </c>
      <c r="BF101" s="1">
        <f t="shared" si="17"/>
        <v>0</v>
      </c>
      <c r="BG101" s="9"/>
      <c r="BI101" s="9"/>
    </row>
    <row r="102" spans="1:63" s="46" customFormat="1" hidden="1" x14ac:dyDescent="0.25">
      <c r="A102" s="55">
        <v>10</v>
      </c>
      <c r="B102" s="7">
        <v>69</v>
      </c>
      <c r="C102" s="1" t="s">
        <v>705</v>
      </c>
      <c r="D102" s="1" t="s">
        <v>873</v>
      </c>
      <c r="E102" s="1" t="s">
        <v>42</v>
      </c>
      <c r="F102" s="1" t="s">
        <v>132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39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>
        <f t="shared" si="16"/>
        <v>0</v>
      </c>
      <c r="BF102" s="1">
        <f t="shared" si="17"/>
        <v>0</v>
      </c>
      <c r="BG102" s="9"/>
      <c r="BH102" s="9"/>
      <c r="BI102" s="9"/>
      <c r="BJ102" s="15"/>
      <c r="BK102" s="9"/>
    </row>
    <row r="103" spans="1:63" hidden="1" x14ac:dyDescent="0.25">
      <c r="A103" s="55">
        <v>11</v>
      </c>
      <c r="B103" s="7">
        <v>55</v>
      </c>
      <c r="C103" s="1" t="s">
        <v>705</v>
      </c>
      <c r="D103" s="1" t="s">
        <v>811</v>
      </c>
      <c r="E103" s="1" t="s">
        <v>471</v>
      </c>
      <c r="F103" s="1" t="s">
        <v>132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39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>
        <f t="shared" si="16"/>
        <v>0</v>
      </c>
      <c r="BF103" s="1">
        <f t="shared" si="17"/>
        <v>0</v>
      </c>
      <c r="BG103" s="9"/>
      <c r="BI103" s="9"/>
    </row>
    <row r="104" spans="1:63" s="46" customFormat="1" hidden="1" x14ac:dyDescent="0.25">
      <c r="A104" s="55">
        <v>12</v>
      </c>
      <c r="B104" s="7">
        <v>12</v>
      </c>
      <c r="C104" s="1" t="s">
        <v>705</v>
      </c>
      <c r="D104" s="1" t="s">
        <v>611</v>
      </c>
      <c r="E104" s="1" t="s">
        <v>437</v>
      </c>
      <c r="F104" s="1" t="s">
        <v>133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39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>
        <f t="shared" si="16"/>
        <v>0</v>
      </c>
      <c r="BF104" s="1">
        <f t="shared" si="17"/>
        <v>0</v>
      </c>
      <c r="BG104" s="9"/>
      <c r="BH104" s="16"/>
      <c r="BI104" s="9"/>
      <c r="BJ104" s="15"/>
      <c r="BK104" s="9"/>
    </row>
    <row r="105" spans="1:63" s="46" customFormat="1" hidden="1" x14ac:dyDescent="0.25">
      <c r="A105" s="55">
        <v>14</v>
      </c>
      <c r="B105" s="7">
        <v>66</v>
      </c>
      <c r="C105" s="1" t="s">
        <v>705</v>
      </c>
      <c r="D105" s="50" t="s">
        <v>833</v>
      </c>
      <c r="E105" s="1" t="s">
        <v>834</v>
      </c>
      <c r="F105" s="1" t="s">
        <v>832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39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>
        <f t="shared" si="16"/>
        <v>0</v>
      </c>
      <c r="BF105" s="1">
        <f t="shared" si="17"/>
        <v>0</v>
      </c>
      <c r="BG105" s="9"/>
      <c r="BH105" s="16"/>
      <c r="BI105" s="15"/>
      <c r="BJ105" s="15"/>
      <c r="BK105" s="9"/>
    </row>
    <row r="106" spans="1:63" s="54" customFormat="1" hidden="1" x14ac:dyDescent="0.25">
      <c r="A106" s="55">
        <v>15</v>
      </c>
      <c r="B106" s="7">
        <v>444</v>
      </c>
      <c r="C106" s="1" t="s">
        <v>705</v>
      </c>
      <c r="D106" s="50" t="s">
        <v>864</v>
      </c>
      <c r="E106" s="49" t="s">
        <v>865</v>
      </c>
      <c r="F106" s="1" t="s">
        <v>863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39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>
        <f t="shared" si="16"/>
        <v>0</v>
      </c>
      <c r="BF106" s="1">
        <f t="shared" si="17"/>
        <v>0</v>
      </c>
      <c r="BG106" s="9"/>
      <c r="BH106" s="16"/>
      <c r="BI106" s="15"/>
      <c r="BJ106" s="15"/>
      <c r="BK106" s="9"/>
    </row>
    <row r="107" spans="1:63" hidden="1" x14ac:dyDescent="0.25">
      <c r="A107" s="55">
        <v>16</v>
      </c>
      <c r="B107" s="7">
        <v>236</v>
      </c>
      <c r="C107" s="1" t="s">
        <v>705</v>
      </c>
      <c r="D107" s="50" t="s">
        <v>836</v>
      </c>
      <c r="E107" s="1" t="s">
        <v>835</v>
      </c>
      <c r="F107" s="1" t="s">
        <v>832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39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>
        <f t="shared" si="16"/>
        <v>0</v>
      </c>
      <c r="BF107" s="1">
        <f t="shared" si="17"/>
        <v>0</v>
      </c>
      <c r="BG107" s="9"/>
    </row>
    <row r="108" spans="1:63" x14ac:dyDescent="0.25">
      <c r="BH108"/>
      <c r="BI108"/>
    </row>
    <row r="109" spans="1:63" x14ac:dyDescent="0.25">
      <c r="BH109"/>
      <c r="BI109"/>
    </row>
    <row r="110" spans="1:63" x14ac:dyDescent="0.25">
      <c r="B110"/>
      <c r="W110"/>
      <c r="BH110"/>
      <c r="BI110"/>
    </row>
    <row r="111" spans="1:63" x14ac:dyDescent="0.25">
      <c r="B111"/>
      <c r="W111"/>
      <c r="BH111"/>
      <c r="BI111"/>
    </row>
    <row r="112" spans="1:63" x14ac:dyDescent="0.25">
      <c r="B112"/>
      <c r="W112"/>
      <c r="BH112"/>
      <c r="BI112"/>
    </row>
    <row r="113" spans="2:61" x14ac:dyDescent="0.25">
      <c r="B113"/>
      <c r="W113"/>
      <c r="BH113"/>
      <c r="BI113"/>
    </row>
    <row r="114" spans="2:61" x14ac:dyDescent="0.25">
      <c r="B114"/>
      <c r="W114"/>
      <c r="BH114"/>
      <c r="BI114"/>
    </row>
  </sheetData>
  <sortState ref="A53:BL56">
    <sortCondition descending="1" ref="BF53:BF56"/>
  </sortState>
  <mergeCells count="1">
    <mergeCell ref="F1:F3"/>
  </mergeCells>
  <phoneticPr fontId="17" type="noConversion"/>
  <pageMargins left="0.70866141732283472" right="0.70866141732283472" top="0.74803149606299213" bottom="0.74803149606299213" header="0.31496062992125984" footer="0.31496062992125984"/>
  <pageSetup scale="35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75"/>
  <sheetViews>
    <sheetView view="pageBreakPreview" topLeftCell="A49" zoomScale="60" zoomScaleNormal="100" workbookViewId="0">
      <selection activeCell="F11" sqref="F11"/>
    </sheetView>
  </sheetViews>
  <sheetFormatPr defaultRowHeight="15" x14ac:dyDescent="0.25"/>
  <cols>
    <col min="1" max="1" width="3.140625" customWidth="1"/>
    <col min="2" max="2" width="9.140625" style="15"/>
    <col min="3" max="3" width="6.85546875" customWidth="1"/>
    <col min="4" max="4" width="20.140625" customWidth="1"/>
    <col min="5" max="5" width="16.28515625" customWidth="1"/>
    <col min="6" max="6" width="9.7109375" style="16" bestFit="1" customWidth="1"/>
    <col min="7" max="7" width="10.85546875" style="15" bestFit="1" customWidth="1"/>
    <col min="8" max="8" width="9.7109375" style="16" bestFit="1" customWidth="1"/>
    <col min="10" max="10" width="10.85546875" style="15" bestFit="1" customWidth="1"/>
  </cols>
  <sheetData>
    <row r="2" spans="1:10" x14ac:dyDescent="0.25">
      <c r="B2" s="7"/>
      <c r="C2" s="1"/>
      <c r="D2" s="1"/>
      <c r="E2" s="1"/>
      <c r="F2" s="9" t="s">
        <v>73</v>
      </c>
      <c r="G2" s="15" t="s">
        <v>253</v>
      </c>
      <c r="H2" s="9" t="s">
        <v>217</v>
      </c>
      <c r="I2" t="s">
        <v>74</v>
      </c>
      <c r="J2" s="15" t="s">
        <v>379</v>
      </c>
    </row>
    <row r="3" spans="1:10" x14ac:dyDescent="0.25">
      <c r="B3" s="18" t="s">
        <v>339</v>
      </c>
      <c r="C3" s="1"/>
      <c r="D3" s="1"/>
      <c r="E3" s="1"/>
    </row>
    <row r="4" spans="1:10" x14ac:dyDescent="0.25">
      <c r="A4">
        <v>1</v>
      </c>
      <c r="B4" s="7">
        <v>34</v>
      </c>
      <c r="C4" s="1" t="s">
        <v>333</v>
      </c>
      <c r="D4" s="1" t="s">
        <v>12</v>
      </c>
      <c r="E4" s="1" t="s">
        <v>113</v>
      </c>
      <c r="F4" s="20">
        <v>7.3642361111111098E-4</v>
      </c>
      <c r="G4" s="15" t="s">
        <v>349</v>
      </c>
      <c r="H4" s="16">
        <v>1.1621875E-3</v>
      </c>
      <c r="I4" s="9">
        <v>1.214409722222222E-3</v>
      </c>
      <c r="J4" s="15" t="s">
        <v>278</v>
      </c>
    </row>
    <row r="5" spans="1:10" x14ac:dyDescent="0.25">
      <c r="A5">
        <v>2</v>
      </c>
      <c r="B5" s="7">
        <v>13</v>
      </c>
      <c r="C5" s="1" t="s">
        <v>333</v>
      </c>
      <c r="D5" s="1" t="s">
        <v>117</v>
      </c>
      <c r="E5" s="1" t="s">
        <v>373</v>
      </c>
      <c r="F5" s="19">
        <v>7.3854166666666653E-4</v>
      </c>
      <c r="H5" s="19">
        <v>1.2588888888888888E-3</v>
      </c>
      <c r="I5" s="22">
        <v>1.2008101851851852E-3</v>
      </c>
      <c r="J5" s="15" t="s">
        <v>369</v>
      </c>
    </row>
    <row r="6" spans="1:10" x14ac:dyDescent="0.25">
      <c r="A6">
        <v>3</v>
      </c>
      <c r="B6" s="7">
        <v>99</v>
      </c>
      <c r="C6" s="1" t="s">
        <v>333</v>
      </c>
      <c r="D6" s="1" t="s">
        <v>165</v>
      </c>
      <c r="E6" s="1" t="s">
        <v>348</v>
      </c>
      <c r="G6" s="15" t="s">
        <v>351</v>
      </c>
      <c r="H6" s="16">
        <v>1.1444560185185184E-3</v>
      </c>
      <c r="J6" s="15" t="s">
        <v>380</v>
      </c>
    </row>
    <row r="7" spans="1:10" x14ac:dyDescent="0.25">
      <c r="A7">
        <v>4</v>
      </c>
      <c r="B7" s="7">
        <v>77</v>
      </c>
      <c r="C7" s="1" t="s">
        <v>333</v>
      </c>
      <c r="D7" s="1" t="s">
        <v>7</v>
      </c>
      <c r="E7" s="1" t="s">
        <v>338</v>
      </c>
      <c r="F7" s="19">
        <v>7.3842592592592579E-4</v>
      </c>
      <c r="H7" s="19">
        <v>1.1566203703703704E-3</v>
      </c>
    </row>
    <row r="8" spans="1:10" x14ac:dyDescent="0.25">
      <c r="A8">
        <v>5</v>
      </c>
      <c r="B8" s="7">
        <v>45</v>
      </c>
      <c r="C8" s="1" t="s">
        <v>333</v>
      </c>
      <c r="D8" s="1" t="s">
        <v>128</v>
      </c>
      <c r="E8" s="1" t="s">
        <v>88</v>
      </c>
      <c r="F8" s="20">
        <v>7.3827546296296304E-4</v>
      </c>
      <c r="I8" s="9">
        <v>1.2293171296296297E-3</v>
      </c>
    </row>
    <row r="9" spans="1:10" x14ac:dyDescent="0.25">
      <c r="A9">
        <v>6</v>
      </c>
      <c r="B9" s="7">
        <v>18</v>
      </c>
      <c r="C9" s="1" t="s">
        <v>333</v>
      </c>
      <c r="D9" s="1" t="s">
        <v>152</v>
      </c>
      <c r="E9" s="1" t="s">
        <v>347</v>
      </c>
      <c r="G9" s="15" t="s">
        <v>350</v>
      </c>
    </row>
    <row r="10" spans="1:10" x14ac:dyDescent="0.25">
      <c r="A10">
        <v>7</v>
      </c>
      <c r="B10" s="7">
        <v>50</v>
      </c>
      <c r="C10" s="1" t="s">
        <v>333</v>
      </c>
      <c r="D10" s="1" t="s">
        <v>354</v>
      </c>
      <c r="E10" s="1" t="s">
        <v>115</v>
      </c>
      <c r="G10" s="15" t="s">
        <v>355</v>
      </c>
    </row>
    <row r="11" spans="1:10" x14ac:dyDescent="0.25">
      <c r="A11">
        <v>8</v>
      </c>
      <c r="B11" s="7">
        <v>78</v>
      </c>
      <c r="C11" s="1" t="s">
        <v>409</v>
      </c>
      <c r="D11" s="1" t="s">
        <v>2</v>
      </c>
      <c r="E11" s="1" t="s">
        <v>410</v>
      </c>
      <c r="F11" s="23">
        <v>7.3377314814814822E-4</v>
      </c>
    </row>
    <row r="12" spans="1:10" x14ac:dyDescent="0.25">
      <c r="B12" s="7"/>
      <c r="C12" s="1"/>
      <c r="D12" s="1"/>
      <c r="E12" s="1"/>
    </row>
    <row r="13" spans="1:10" x14ac:dyDescent="0.25">
      <c r="B13" s="18" t="s">
        <v>340</v>
      </c>
      <c r="C13" s="1"/>
      <c r="D13" s="1"/>
      <c r="E13" s="1"/>
    </row>
    <row r="14" spans="1:10" x14ac:dyDescent="0.25">
      <c r="A14">
        <v>1</v>
      </c>
      <c r="B14" s="7">
        <v>5</v>
      </c>
      <c r="C14" s="1" t="s">
        <v>334</v>
      </c>
      <c r="D14" s="1" t="s">
        <v>110</v>
      </c>
      <c r="E14" s="1" t="s">
        <v>309</v>
      </c>
      <c r="F14" s="9">
        <v>7.5103009259259263E-4</v>
      </c>
      <c r="G14" s="15" t="s">
        <v>352</v>
      </c>
      <c r="H14" s="9">
        <v>1.2069212962962964E-3</v>
      </c>
      <c r="I14" s="22">
        <v>1.2413078703703703E-3</v>
      </c>
      <c r="J14" s="15" t="s">
        <v>381</v>
      </c>
    </row>
    <row r="15" spans="1:10" x14ac:dyDescent="0.25">
      <c r="A15">
        <v>2</v>
      </c>
      <c r="B15" s="7">
        <v>37</v>
      </c>
      <c r="C15" s="1" t="s">
        <v>334</v>
      </c>
      <c r="D15" s="1" t="s">
        <v>108</v>
      </c>
      <c r="E15" s="1" t="s">
        <v>115</v>
      </c>
      <c r="F15" s="21">
        <v>7.5026620370370362E-4</v>
      </c>
      <c r="G15" s="15" t="s">
        <v>353</v>
      </c>
      <c r="H15" s="9">
        <v>1.197013888888889E-3</v>
      </c>
      <c r="I15" s="9">
        <v>1.2624884259259258E-3</v>
      </c>
      <c r="J15" s="15" t="s">
        <v>393</v>
      </c>
    </row>
    <row r="16" spans="1:10" x14ac:dyDescent="0.25">
      <c r="A16">
        <v>3</v>
      </c>
      <c r="B16" s="7">
        <v>68</v>
      </c>
      <c r="C16" s="1" t="s">
        <v>334</v>
      </c>
      <c r="D16" s="1" t="s">
        <v>114</v>
      </c>
      <c r="E16" s="1" t="s">
        <v>310</v>
      </c>
      <c r="F16" s="16">
        <v>7.610416666666667E-4</v>
      </c>
      <c r="G16" s="15" t="s">
        <v>305</v>
      </c>
      <c r="H16" s="16">
        <v>1.1738194444444446E-3</v>
      </c>
      <c r="I16" s="9">
        <v>1.243761574074074E-3</v>
      </c>
      <c r="J16" s="15" t="s">
        <v>392</v>
      </c>
    </row>
    <row r="17" spans="1:10" x14ac:dyDescent="0.25">
      <c r="A17">
        <v>4</v>
      </c>
      <c r="B17" s="7">
        <v>23</v>
      </c>
      <c r="C17" s="1" t="s">
        <v>334</v>
      </c>
      <c r="D17" s="1" t="s">
        <v>130</v>
      </c>
      <c r="E17" s="1" t="s">
        <v>109</v>
      </c>
      <c r="F17" s="16">
        <v>7.6940972222222222E-4</v>
      </c>
      <c r="G17" s="15" t="s">
        <v>355</v>
      </c>
      <c r="I17" s="22">
        <v>1.2420949074074073E-3</v>
      </c>
      <c r="J17" s="15" t="s">
        <v>394</v>
      </c>
    </row>
    <row r="18" spans="1:10" x14ac:dyDescent="0.25">
      <c r="A18">
        <v>5</v>
      </c>
      <c r="B18" s="7">
        <v>15</v>
      </c>
      <c r="C18" s="1" t="s">
        <v>334</v>
      </c>
      <c r="D18" s="1" t="s">
        <v>87</v>
      </c>
      <c r="E18" s="1" t="s">
        <v>329</v>
      </c>
      <c r="F18" s="21">
        <v>7.4937499999999993E-4</v>
      </c>
      <c r="G18" s="15" t="s">
        <v>360</v>
      </c>
      <c r="H18" s="16">
        <v>1.2296875000000001E-3</v>
      </c>
      <c r="I18" s="22">
        <v>1.2483449074074074E-3</v>
      </c>
      <c r="J18" s="15" t="s">
        <v>383</v>
      </c>
    </row>
    <row r="19" spans="1:10" x14ac:dyDescent="0.25">
      <c r="A19">
        <v>6</v>
      </c>
      <c r="B19" s="7">
        <v>19</v>
      </c>
      <c r="C19" s="1" t="s">
        <v>334</v>
      </c>
      <c r="D19" s="1" t="s">
        <v>126</v>
      </c>
      <c r="E19" s="1" t="s">
        <v>311</v>
      </c>
      <c r="F19" s="9">
        <v>7.5741898148148142E-4</v>
      </c>
      <c r="G19" s="15" t="s">
        <v>362</v>
      </c>
      <c r="H19" s="16">
        <v>1.2003703703703705E-3</v>
      </c>
      <c r="I19" s="22">
        <v>1.2469791666666666E-3</v>
      </c>
    </row>
    <row r="20" spans="1:10" x14ac:dyDescent="0.25">
      <c r="A20">
        <v>7</v>
      </c>
      <c r="B20" s="7">
        <v>36</v>
      </c>
      <c r="C20" s="1" t="s">
        <v>334</v>
      </c>
      <c r="D20" s="1" t="s">
        <v>9</v>
      </c>
      <c r="E20" s="1" t="s">
        <v>288</v>
      </c>
      <c r="F20" s="21">
        <v>7.538888888888889E-4</v>
      </c>
      <c r="G20" s="15" t="s">
        <v>364</v>
      </c>
      <c r="H20" s="16">
        <v>1.2182060185185186E-3</v>
      </c>
      <c r="I20" s="9">
        <v>1.2659953703703702E-3</v>
      </c>
    </row>
    <row r="21" spans="1:10" x14ac:dyDescent="0.25">
      <c r="A21">
        <v>8</v>
      </c>
      <c r="B21" s="7">
        <v>11</v>
      </c>
      <c r="C21" s="1" t="s">
        <v>334</v>
      </c>
      <c r="D21" s="1" t="s">
        <v>124</v>
      </c>
      <c r="E21" s="1" t="s">
        <v>109</v>
      </c>
      <c r="F21" s="21">
        <v>7.5216435185185195E-4</v>
      </c>
      <c r="G21" s="15" t="s">
        <v>363</v>
      </c>
      <c r="I21" s="22">
        <v>1.2697222222222222E-3</v>
      </c>
      <c r="J21" s="15" t="s">
        <v>395</v>
      </c>
    </row>
    <row r="22" spans="1:10" x14ac:dyDescent="0.25">
      <c r="A22">
        <v>9</v>
      </c>
      <c r="B22" s="7">
        <v>7</v>
      </c>
      <c r="C22" s="1" t="s">
        <v>334</v>
      </c>
      <c r="D22" s="1" t="s">
        <v>312</v>
      </c>
      <c r="E22" s="1" t="s">
        <v>115</v>
      </c>
      <c r="F22" s="23">
        <v>7.7115740740740747E-4</v>
      </c>
    </row>
    <row r="23" spans="1:10" x14ac:dyDescent="0.25">
      <c r="A23">
        <v>10</v>
      </c>
      <c r="B23" s="7">
        <v>22</v>
      </c>
      <c r="C23" s="1" t="s">
        <v>334</v>
      </c>
      <c r="D23" s="1" t="s">
        <v>344</v>
      </c>
      <c r="E23" s="1" t="s">
        <v>321</v>
      </c>
      <c r="F23" s="16">
        <v>7.6292824074074067E-4</v>
      </c>
      <c r="G23" s="15" t="s">
        <v>361</v>
      </c>
    </row>
    <row r="24" spans="1:10" x14ac:dyDescent="0.25">
      <c r="A24">
        <v>11</v>
      </c>
      <c r="B24" s="7">
        <v>129</v>
      </c>
      <c r="C24" s="1" t="s">
        <v>334</v>
      </c>
      <c r="D24" s="1" t="s">
        <v>331</v>
      </c>
      <c r="E24" s="1" t="s">
        <v>332</v>
      </c>
      <c r="F24" s="16">
        <v>8.2011574074074072E-4</v>
      </c>
    </row>
    <row r="25" spans="1:10" x14ac:dyDescent="0.25">
      <c r="A25">
        <v>12</v>
      </c>
      <c r="B25" s="7">
        <v>511</v>
      </c>
      <c r="C25" s="1" t="s">
        <v>334</v>
      </c>
      <c r="D25" s="1" t="s">
        <v>92</v>
      </c>
      <c r="E25" s="1" t="s">
        <v>325</v>
      </c>
      <c r="F25" s="23">
        <v>7.553587962962964E-4</v>
      </c>
      <c r="I25" s="9"/>
    </row>
    <row r="26" spans="1:10" x14ac:dyDescent="0.25">
      <c r="B26" s="1"/>
      <c r="C26" s="7"/>
      <c r="D26" s="1"/>
      <c r="E26" s="1"/>
    </row>
    <row r="27" spans="1:10" x14ac:dyDescent="0.25">
      <c r="B27" s="18" t="s">
        <v>341</v>
      </c>
      <c r="C27" s="1"/>
      <c r="D27" s="1"/>
      <c r="E27" s="1"/>
    </row>
    <row r="28" spans="1:10" x14ac:dyDescent="0.25">
      <c r="A28">
        <v>1</v>
      </c>
      <c r="B28" s="7">
        <v>73</v>
      </c>
      <c r="C28" s="1" t="s">
        <v>335</v>
      </c>
      <c r="D28" s="1" t="s">
        <v>116</v>
      </c>
      <c r="E28" s="1" t="s">
        <v>42</v>
      </c>
      <c r="F28" s="21">
        <v>7.6749999999999995E-4</v>
      </c>
      <c r="G28" s="15" t="s">
        <v>368</v>
      </c>
      <c r="H28" s="16">
        <v>1.2262962962962963E-3</v>
      </c>
      <c r="I28" s="9">
        <v>1.2725E-3</v>
      </c>
      <c r="J28" s="15" t="s">
        <v>382</v>
      </c>
    </row>
    <row r="29" spans="1:10" x14ac:dyDescent="0.25">
      <c r="A29">
        <v>2</v>
      </c>
      <c r="B29" s="7">
        <v>511</v>
      </c>
      <c r="C29" s="1" t="s">
        <v>335</v>
      </c>
      <c r="D29" s="1" t="s">
        <v>92</v>
      </c>
      <c r="E29" s="1" t="s">
        <v>325</v>
      </c>
      <c r="F29" s="16">
        <v>7.7557870370370367E-4</v>
      </c>
      <c r="G29" s="15" t="s">
        <v>368</v>
      </c>
      <c r="I29" s="9">
        <v>1.286423611111111E-3</v>
      </c>
      <c r="J29" s="15" t="s">
        <v>384</v>
      </c>
    </row>
    <row r="30" spans="1:10" x14ac:dyDescent="0.25">
      <c r="A30">
        <v>3</v>
      </c>
      <c r="B30" s="7">
        <v>12</v>
      </c>
      <c r="C30" s="1" t="s">
        <v>335</v>
      </c>
      <c r="D30" s="1" t="s">
        <v>10</v>
      </c>
      <c r="E30" s="1" t="s">
        <v>288</v>
      </c>
      <c r="I30" s="9">
        <v>1.3211689814814813E-3</v>
      </c>
      <c r="J30" s="15" t="s">
        <v>385</v>
      </c>
    </row>
    <row r="31" spans="1:10" x14ac:dyDescent="0.25">
      <c r="A31">
        <v>4</v>
      </c>
      <c r="B31" s="7">
        <v>96</v>
      </c>
      <c r="C31" s="1" t="s">
        <v>335</v>
      </c>
      <c r="D31" s="1" t="s">
        <v>314</v>
      </c>
      <c r="E31" s="1" t="s">
        <v>315</v>
      </c>
      <c r="F31" s="16">
        <v>7.8820601851851838E-4</v>
      </c>
    </row>
    <row r="32" spans="1:10" x14ac:dyDescent="0.25">
      <c r="A32">
        <v>5</v>
      </c>
      <c r="B32" s="7">
        <v>85</v>
      </c>
      <c r="C32" s="1" t="s">
        <v>335</v>
      </c>
      <c r="D32" s="1" t="s">
        <v>173</v>
      </c>
      <c r="E32" s="1" t="s">
        <v>129</v>
      </c>
      <c r="F32" s="16">
        <v>7.932060185185185E-4</v>
      </c>
    </row>
    <row r="33" spans="1:10" x14ac:dyDescent="0.25">
      <c r="A33">
        <v>6</v>
      </c>
      <c r="B33" s="7">
        <v>511</v>
      </c>
      <c r="C33" s="1" t="s">
        <v>335</v>
      </c>
      <c r="D33" s="1" t="s">
        <v>282</v>
      </c>
      <c r="E33" s="1" t="s">
        <v>325</v>
      </c>
      <c r="F33" s="21">
        <v>7.6493055555555548E-4</v>
      </c>
      <c r="I33" s="9"/>
    </row>
    <row r="34" spans="1:10" x14ac:dyDescent="0.25">
      <c r="A34">
        <v>7</v>
      </c>
      <c r="B34" s="7">
        <v>430</v>
      </c>
      <c r="C34" s="1" t="s">
        <v>335</v>
      </c>
      <c r="D34" s="1" t="s">
        <v>112</v>
      </c>
      <c r="E34" s="1" t="s">
        <v>113</v>
      </c>
      <c r="F34" s="21">
        <v>7.8920138888888887E-4</v>
      </c>
      <c r="I34" s="22">
        <v>1.3228472222222224E-3</v>
      </c>
    </row>
    <row r="35" spans="1:10" x14ac:dyDescent="0.25">
      <c r="A35">
        <v>8</v>
      </c>
      <c r="B35" s="7">
        <v>49</v>
      </c>
      <c r="C35" s="1" t="s">
        <v>335</v>
      </c>
      <c r="D35" s="1" t="s">
        <v>378</v>
      </c>
      <c r="E35" s="1" t="s">
        <v>59</v>
      </c>
    </row>
    <row r="36" spans="1:10" x14ac:dyDescent="0.25">
      <c r="B36" s="7"/>
      <c r="C36" s="1"/>
      <c r="D36" s="1"/>
      <c r="E36" s="1"/>
    </row>
    <row r="37" spans="1:10" x14ac:dyDescent="0.25">
      <c r="B37" s="18" t="s">
        <v>357</v>
      </c>
      <c r="C37" s="1"/>
      <c r="D37" s="1"/>
      <c r="E37" s="1"/>
    </row>
    <row r="38" spans="1:10" x14ac:dyDescent="0.25">
      <c r="A38">
        <v>1</v>
      </c>
      <c r="B38" s="7">
        <v>75</v>
      </c>
      <c r="C38" s="1" t="s">
        <v>372</v>
      </c>
      <c r="D38" s="1" t="s">
        <v>91</v>
      </c>
      <c r="E38" s="1" t="s">
        <v>88</v>
      </c>
      <c r="F38" s="20">
        <v>7.7599537037037036E-4</v>
      </c>
      <c r="G38" s="15" t="s">
        <v>366</v>
      </c>
      <c r="H38" s="9">
        <v>1.2591203703703703E-3</v>
      </c>
      <c r="I38" s="22">
        <v>1.280150462962963E-3</v>
      </c>
      <c r="J38" s="15" t="s">
        <v>387</v>
      </c>
    </row>
    <row r="39" spans="1:10" x14ac:dyDescent="0.25">
      <c r="A39">
        <v>2</v>
      </c>
      <c r="B39" s="7">
        <v>135</v>
      </c>
      <c r="C39" s="1" t="s">
        <v>372</v>
      </c>
      <c r="D39" s="1" t="s">
        <v>37</v>
      </c>
      <c r="E39" s="1" t="s">
        <v>95</v>
      </c>
      <c r="F39" s="21">
        <v>7.8473379629629629E-4</v>
      </c>
      <c r="G39" s="15" t="s">
        <v>366</v>
      </c>
      <c r="H39" s="16">
        <v>1.2563541666666667E-3</v>
      </c>
      <c r="I39" s="9">
        <v>1.3136921296296297E-3</v>
      </c>
      <c r="J39" s="15" t="s">
        <v>386</v>
      </c>
    </row>
    <row r="40" spans="1:10" x14ac:dyDescent="0.25">
      <c r="A40">
        <v>3</v>
      </c>
      <c r="B40" s="7">
        <v>42</v>
      </c>
      <c r="C40" s="1" t="s">
        <v>372</v>
      </c>
      <c r="D40" s="1" t="s">
        <v>399</v>
      </c>
      <c r="E40" s="1" t="s">
        <v>400</v>
      </c>
      <c r="F40" s="21">
        <v>7.8185185185185172E-4</v>
      </c>
    </row>
    <row r="41" spans="1:10" x14ac:dyDescent="0.25">
      <c r="A41">
        <v>4</v>
      </c>
      <c r="B41" s="7">
        <v>716</v>
      </c>
      <c r="C41" s="1" t="s">
        <v>372</v>
      </c>
      <c r="D41" s="1" t="s">
        <v>398</v>
      </c>
      <c r="E41" s="1" t="s">
        <v>286</v>
      </c>
      <c r="F41" s="21">
        <v>7.6680555555555562E-4</v>
      </c>
    </row>
    <row r="42" spans="1:10" x14ac:dyDescent="0.25">
      <c r="A42">
        <v>5</v>
      </c>
      <c r="B42" s="7">
        <v>139</v>
      </c>
      <c r="C42" s="1" t="s">
        <v>372</v>
      </c>
      <c r="D42" s="1" t="s">
        <v>345</v>
      </c>
      <c r="E42" s="1" t="s">
        <v>346</v>
      </c>
      <c r="F42" s="16">
        <v>8.0938657407407424E-4</v>
      </c>
      <c r="G42" s="15" t="s">
        <v>370</v>
      </c>
      <c r="I42" s="22">
        <v>1.2998958333333332E-3</v>
      </c>
    </row>
    <row r="43" spans="1:10" x14ac:dyDescent="0.25">
      <c r="A43">
        <v>6</v>
      </c>
      <c r="B43" s="7">
        <v>67</v>
      </c>
      <c r="C43" s="1" t="s">
        <v>372</v>
      </c>
      <c r="D43" s="1" t="s">
        <v>282</v>
      </c>
      <c r="E43" s="1" t="s">
        <v>376</v>
      </c>
      <c r="I43" s="9">
        <v>1.2836921296296296E-3</v>
      </c>
    </row>
    <row r="44" spans="1:10" x14ac:dyDescent="0.25">
      <c r="A44">
        <v>7</v>
      </c>
      <c r="B44" s="7">
        <v>142</v>
      </c>
      <c r="C44" s="1" t="s">
        <v>372</v>
      </c>
      <c r="D44" s="1" t="s">
        <v>358</v>
      </c>
      <c r="E44" s="1" t="s">
        <v>359</v>
      </c>
      <c r="G44" s="15" t="s">
        <v>360</v>
      </c>
      <c r="I44" t="s">
        <v>34</v>
      </c>
    </row>
    <row r="45" spans="1:10" x14ac:dyDescent="0.25">
      <c r="B45" s="7"/>
      <c r="C45" s="1"/>
      <c r="D45" s="1"/>
      <c r="E45" s="1"/>
    </row>
    <row r="46" spans="1:10" x14ac:dyDescent="0.25">
      <c r="B46" s="18" t="s">
        <v>342</v>
      </c>
      <c r="C46" s="1"/>
      <c r="D46" s="1"/>
      <c r="E46" s="1"/>
    </row>
    <row r="47" spans="1:10" x14ac:dyDescent="0.25">
      <c r="A47">
        <v>1</v>
      </c>
      <c r="B47" s="7">
        <v>105</v>
      </c>
      <c r="C47" s="1" t="s">
        <v>336</v>
      </c>
      <c r="D47" s="1" t="s">
        <v>35</v>
      </c>
      <c r="E47" s="1" t="s">
        <v>46</v>
      </c>
      <c r="F47" s="16">
        <v>7.9876157407407413E-4</v>
      </c>
      <c r="G47" s="15" t="s">
        <v>369</v>
      </c>
      <c r="H47" s="16">
        <v>1.2528819444444443E-3</v>
      </c>
      <c r="I47" s="9">
        <v>1.3077199074074074E-3</v>
      </c>
    </row>
    <row r="48" spans="1:10" x14ac:dyDescent="0.25">
      <c r="A48">
        <v>2</v>
      </c>
      <c r="B48" s="7">
        <v>38</v>
      </c>
      <c r="C48" s="1" t="s">
        <v>336</v>
      </c>
      <c r="D48" s="1" t="s">
        <v>5</v>
      </c>
      <c r="E48" s="1" t="s">
        <v>359</v>
      </c>
      <c r="F48" s="21">
        <v>7.9163194444444452E-4</v>
      </c>
      <c r="G48" s="15" t="s">
        <v>370</v>
      </c>
      <c r="H48" s="16">
        <v>1.267037037037037E-3</v>
      </c>
      <c r="I48" s="22">
        <v>1.3228472222222224E-3</v>
      </c>
      <c r="J48" s="15" t="s">
        <v>388</v>
      </c>
    </row>
    <row r="49" spans="1:10" x14ac:dyDescent="0.25">
      <c r="A49">
        <v>3</v>
      </c>
      <c r="B49" s="7">
        <v>112</v>
      </c>
      <c r="C49" s="1" t="s">
        <v>336</v>
      </c>
      <c r="D49" s="1" t="s">
        <v>316</v>
      </c>
      <c r="E49" s="1" t="s">
        <v>317</v>
      </c>
      <c r="F49" s="16">
        <v>8.0409722222222211E-4</v>
      </c>
      <c r="G49" s="15" t="s">
        <v>367</v>
      </c>
      <c r="I49" s="9">
        <v>1.3254166666666666E-3</v>
      </c>
    </row>
    <row r="50" spans="1:10" x14ac:dyDescent="0.25">
      <c r="A50">
        <v>4</v>
      </c>
      <c r="B50" s="7">
        <v>14</v>
      </c>
      <c r="C50" s="1" t="s">
        <v>336</v>
      </c>
      <c r="D50" s="1" t="s">
        <v>377</v>
      </c>
      <c r="E50" s="1" t="s">
        <v>55</v>
      </c>
      <c r="I50" s="22">
        <v>1.3228472222222224E-3</v>
      </c>
    </row>
    <row r="51" spans="1:10" x14ac:dyDescent="0.25">
      <c r="A51">
        <v>5</v>
      </c>
      <c r="B51" s="7">
        <v>70</v>
      </c>
      <c r="C51" s="1" t="s">
        <v>336</v>
      </c>
      <c r="D51" s="1" t="s">
        <v>356</v>
      </c>
      <c r="E51" s="1" t="s">
        <v>288</v>
      </c>
      <c r="G51" s="15" t="s">
        <v>365</v>
      </c>
      <c r="I51" s="9">
        <v>1.3112037037037035E-3</v>
      </c>
    </row>
    <row r="52" spans="1:10" x14ac:dyDescent="0.25">
      <c r="A52">
        <v>6</v>
      </c>
      <c r="B52" s="7">
        <v>430</v>
      </c>
      <c r="C52" s="1" t="s">
        <v>336</v>
      </c>
      <c r="D52" s="1" t="s">
        <v>320</v>
      </c>
      <c r="E52" s="1" t="s">
        <v>218</v>
      </c>
      <c r="F52" s="16">
        <v>7.9033564814814808E-4</v>
      </c>
      <c r="I52" s="22">
        <v>1.3269791666666666E-3</v>
      </c>
    </row>
    <row r="53" spans="1:10" x14ac:dyDescent="0.25">
      <c r="A53">
        <v>7</v>
      </c>
      <c r="B53" s="7">
        <v>175</v>
      </c>
      <c r="C53" s="1" t="s">
        <v>336</v>
      </c>
      <c r="D53" s="1" t="s">
        <v>263</v>
      </c>
      <c r="E53" s="1" t="s">
        <v>313</v>
      </c>
      <c r="F53" s="16">
        <v>7.9177083333333324E-4</v>
      </c>
      <c r="G53" s="15" t="s">
        <v>371</v>
      </c>
    </row>
    <row r="54" spans="1:10" x14ac:dyDescent="0.25">
      <c r="A54">
        <v>8</v>
      </c>
      <c r="B54" s="7">
        <v>112</v>
      </c>
      <c r="C54" s="1" t="s">
        <v>336</v>
      </c>
      <c r="D54" s="1" t="s">
        <v>403</v>
      </c>
      <c r="E54" s="1" t="s">
        <v>317</v>
      </c>
      <c r="F54" s="21">
        <v>7.9777777777777779E-4</v>
      </c>
      <c r="I54" s="9"/>
    </row>
    <row r="55" spans="1:10" x14ac:dyDescent="0.25">
      <c r="A55">
        <v>9</v>
      </c>
      <c r="B55" s="7">
        <v>32</v>
      </c>
      <c r="C55" s="1" t="s">
        <v>336</v>
      </c>
      <c r="D55" s="1" t="s">
        <v>374</v>
      </c>
      <c r="E55" s="1" t="s">
        <v>319</v>
      </c>
      <c r="F55" s="16">
        <v>8.0983796296296305E-4</v>
      </c>
    </row>
    <row r="56" spans="1:10" x14ac:dyDescent="0.25">
      <c r="A56">
        <v>10</v>
      </c>
      <c r="B56" s="7">
        <v>275</v>
      </c>
      <c r="C56" s="1" t="s">
        <v>336</v>
      </c>
      <c r="D56" s="1" t="s">
        <v>92</v>
      </c>
      <c r="E56" s="1" t="s">
        <v>404</v>
      </c>
      <c r="F56" s="21">
        <v>8.3173611111111111E-4</v>
      </c>
    </row>
    <row r="57" spans="1:10" x14ac:dyDescent="0.25">
      <c r="A57">
        <v>11</v>
      </c>
      <c r="B57" s="7">
        <v>51</v>
      </c>
      <c r="C57" s="1" t="s">
        <v>336</v>
      </c>
      <c r="D57" s="1" t="s">
        <v>13</v>
      </c>
      <c r="E57" t="s">
        <v>48</v>
      </c>
      <c r="F57" s="16">
        <v>8.0810185185185184E-4</v>
      </c>
    </row>
    <row r="58" spans="1:10" x14ac:dyDescent="0.25">
      <c r="B58" s="7"/>
      <c r="C58" s="1"/>
      <c r="D58" s="1"/>
      <c r="E58" s="1"/>
    </row>
    <row r="59" spans="1:10" x14ac:dyDescent="0.25">
      <c r="B59" s="18" t="s">
        <v>343</v>
      </c>
      <c r="C59" s="1"/>
      <c r="D59" s="1"/>
      <c r="E59" s="1"/>
    </row>
    <row r="60" spans="1:10" x14ac:dyDescent="0.25">
      <c r="A60">
        <v>1</v>
      </c>
      <c r="B60" s="7">
        <v>32</v>
      </c>
      <c r="C60" s="1" t="s">
        <v>337</v>
      </c>
      <c r="D60" s="1" t="s">
        <v>24</v>
      </c>
      <c r="E60" s="1" t="s">
        <v>319</v>
      </c>
      <c r="F60" s="21">
        <v>8.1277777777777772E-4</v>
      </c>
      <c r="H60" s="16">
        <v>1.3018287037037037E-3</v>
      </c>
      <c r="I60" s="22">
        <v>1.3547916666666667E-3</v>
      </c>
      <c r="J60" s="15" t="s">
        <v>389</v>
      </c>
    </row>
    <row r="61" spans="1:10" x14ac:dyDescent="0.25">
      <c r="A61">
        <v>2</v>
      </c>
      <c r="B61" s="7">
        <v>16</v>
      </c>
      <c r="C61" s="1" t="s">
        <v>337</v>
      </c>
      <c r="D61" s="1" t="s">
        <v>375</v>
      </c>
      <c r="E61" s="1" t="s">
        <v>327</v>
      </c>
      <c r="F61" s="21">
        <v>8.1694444444444447E-4</v>
      </c>
      <c r="H61" s="16">
        <v>1.2985648148148149E-3</v>
      </c>
      <c r="I61" s="22">
        <v>1.3706018518518518E-3</v>
      </c>
    </row>
    <row r="62" spans="1:10" x14ac:dyDescent="0.25">
      <c r="A62">
        <v>3</v>
      </c>
      <c r="B62" s="7">
        <v>26</v>
      </c>
      <c r="C62" s="1" t="s">
        <v>337</v>
      </c>
      <c r="D62" s="1" t="s">
        <v>120</v>
      </c>
      <c r="E62" s="1" t="s">
        <v>55</v>
      </c>
      <c r="F62" s="16">
        <v>8.114583333333333E-4</v>
      </c>
      <c r="H62" s="16">
        <v>1.3076041666666668E-3</v>
      </c>
      <c r="I62" s="9">
        <v>1.3948958333333333E-3</v>
      </c>
      <c r="J62" s="15" t="s">
        <v>396</v>
      </c>
    </row>
    <row r="63" spans="1:10" x14ac:dyDescent="0.25">
      <c r="A63">
        <v>4</v>
      </c>
      <c r="B63" s="7">
        <v>6</v>
      </c>
      <c r="C63" s="1" t="s">
        <v>337</v>
      </c>
      <c r="D63" s="1" t="s">
        <v>318</v>
      </c>
      <c r="E63" s="1" t="s">
        <v>319</v>
      </c>
      <c r="F63" s="16">
        <v>8.1075231481481482E-4</v>
      </c>
      <c r="I63" s="9">
        <v>1.3355324074074075E-3</v>
      </c>
    </row>
    <row r="64" spans="1:10" x14ac:dyDescent="0.25">
      <c r="A64">
        <v>5</v>
      </c>
      <c r="B64" s="7">
        <v>55</v>
      </c>
      <c r="C64" s="1" t="s">
        <v>337</v>
      </c>
      <c r="D64" s="1" t="s">
        <v>118</v>
      </c>
      <c r="E64" s="1" t="s">
        <v>322</v>
      </c>
      <c r="F64" s="16">
        <v>8.3467592592592588E-4</v>
      </c>
      <c r="H64" s="16">
        <v>1.3513541666666665E-3</v>
      </c>
      <c r="I64" s="22">
        <v>1.360636574074074E-3</v>
      </c>
      <c r="J64" s="15" t="s">
        <v>390</v>
      </c>
    </row>
    <row r="65" spans="1:10" x14ac:dyDescent="0.25">
      <c r="A65">
        <v>6</v>
      </c>
      <c r="B65" s="7">
        <v>14</v>
      </c>
      <c r="C65" s="1" t="s">
        <v>337</v>
      </c>
      <c r="D65" s="1" t="s">
        <v>123</v>
      </c>
      <c r="E65" s="1" t="s">
        <v>55</v>
      </c>
      <c r="F65" s="9">
        <v>8.1413194444444447E-4</v>
      </c>
      <c r="H65" s="9"/>
    </row>
    <row r="66" spans="1:10" x14ac:dyDescent="0.25">
      <c r="A66">
        <v>7</v>
      </c>
      <c r="B66" s="7">
        <v>48</v>
      </c>
      <c r="C66" s="1" t="s">
        <v>337</v>
      </c>
      <c r="D66" s="1" t="s">
        <v>157</v>
      </c>
      <c r="E66" s="1" t="s">
        <v>115</v>
      </c>
      <c r="H66" s="16">
        <v>1.3264930555555556E-3</v>
      </c>
      <c r="I66" s="9">
        <v>1.3932060185185184E-3</v>
      </c>
    </row>
    <row r="67" spans="1:10" x14ac:dyDescent="0.25">
      <c r="A67">
        <v>8</v>
      </c>
      <c r="B67" s="7">
        <v>1</v>
      </c>
      <c r="C67" s="1" t="s">
        <v>337</v>
      </c>
      <c r="D67" s="1" t="s">
        <v>290</v>
      </c>
      <c r="E67" s="1" t="s">
        <v>291</v>
      </c>
      <c r="F67" s="23">
        <v>8.750462962962964E-4</v>
      </c>
      <c r="I67" s="16">
        <v>1.4342013888888887E-3</v>
      </c>
      <c r="J67" s="15" t="s">
        <v>391</v>
      </c>
    </row>
    <row r="68" spans="1:10" x14ac:dyDescent="0.25">
      <c r="A68">
        <v>9</v>
      </c>
      <c r="B68" s="7">
        <v>205</v>
      </c>
      <c r="C68" s="1" t="s">
        <v>337</v>
      </c>
      <c r="D68" s="1" t="s">
        <v>407</v>
      </c>
      <c r="E68" s="1" t="s">
        <v>46</v>
      </c>
      <c r="F68" s="16">
        <v>8.1081018518518514E-4</v>
      </c>
      <c r="I68" s="22">
        <v>1.3550810185185185E-3</v>
      </c>
    </row>
    <row r="69" spans="1:10" x14ac:dyDescent="0.25">
      <c r="A69">
        <v>10</v>
      </c>
      <c r="B69" s="7">
        <v>888</v>
      </c>
      <c r="C69" s="1" t="s">
        <v>337</v>
      </c>
      <c r="D69" s="1" t="s">
        <v>406</v>
      </c>
      <c r="E69" s="1" t="s">
        <v>405</v>
      </c>
      <c r="F69" s="21">
        <v>8.3164351851851845E-4</v>
      </c>
      <c r="H69" s="16" t="s">
        <v>34</v>
      </c>
    </row>
    <row r="70" spans="1:10" x14ac:dyDescent="0.25">
      <c r="A70">
        <v>11</v>
      </c>
      <c r="B70" s="7">
        <v>8</v>
      </c>
      <c r="C70" s="1" t="s">
        <v>337</v>
      </c>
      <c r="D70" s="1" t="s">
        <v>159</v>
      </c>
      <c r="E70" s="1" t="s">
        <v>45</v>
      </c>
      <c r="I70" s="9">
        <v>1.3563773148148148E-3</v>
      </c>
    </row>
    <row r="71" spans="1:10" x14ac:dyDescent="0.25">
      <c r="A71">
        <v>12</v>
      </c>
      <c r="B71" s="7">
        <v>649</v>
      </c>
      <c r="C71" s="1" t="s">
        <v>337</v>
      </c>
      <c r="D71" s="1" t="s">
        <v>323</v>
      </c>
      <c r="E71" s="1" t="s">
        <v>324</v>
      </c>
      <c r="F71" s="16">
        <v>8.4079861111111117E-4</v>
      </c>
    </row>
    <row r="72" spans="1:10" x14ac:dyDescent="0.25">
      <c r="A72">
        <v>13</v>
      </c>
      <c r="B72" s="7">
        <v>81</v>
      </c>
      <c r="C72" s="1" t="s">
        <v>337</v>
      </c>
      <c r="D72" s="1" t="s">
        <v>21</v>
      </c>
      <c r="E72" s="1" t="s">
        <v>330</v>
      </c>
      <c r="F72" s="16">
        <v>8.3164351851851845E-4</v>
      </c>
    </row>
    <row r="73" spans="1:10" x14ac:dyDescent="0.25">
      <c r="A73">
        <v>14</v>
      </c>
      <c r="B73" s="7">
        <v>20</v>
      </c>
      <c r="C73" s="1" t="s">
        <v>337</v>
      </c>
      <c r="D73" s="1" t="s">
        <v>326</v>
      </c>
      <c r="E73" s="1" t="s">
        <v>42</v>
      </c>
      <c r="F73" s="16">
        <v>8.3243055555555555E-4</v>
      </c>
    </row>
    <row r="74" spans="1:10" x14ac:dyDescent="0.25">
      <c r="A74">
        <v>15</v>
      </c>
      <c r="B74" s="7">
        <v>996</v>
      </c>
      <c r="C74" s="1" t="s">
        <v>337</v>
      </c>
      <c r="D74" s="1" t="s">
        <v>411</v>
      </c>
      <c r="E74" s="1" t="s">
        <v>288</v>
      </c>
      <c r="F74" s="23">
        <v>8.3765046296296289E-4</v>
      </c>
      <c r="I74" t="s">
        <v>34</v>
      </c>
    </row>
    <row r="75" spans="1:10" x14ac:dyDescent="0.25">
      <c r="A75">
        <v>16</v>
      </c>
      <c r="B75" s="7">
        <v>9</v>
      </c>
      <c r="C75" s="1" t="s">
        <v>337</v>
      </c>
      <c r="D75" s="1" t="s">
        <v>29</v>
      </c>
      <c r="E75" s="1" t="s">
        <v>328</v>
      </c>
      <c r="F75" s="16">
        <v>8.5983796296296296E-4</v>
      </c>
    </row>
  </sheetData>
  <pageMargins left="0.7" right="0.7" top="0.75" bottom="0.75" header="0.3" footer="0.3"/>
  <pageSetup scale="85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16"/>
  <sheetViews>
    <sheetView view="pageBreakPreview" zoomScale="60" zoomScaleNormal="100" workbookViewId="0">
      <pane xSplit="4" ySplit="1" topLeftCell="E41" activePane="bottomRight" state="frozen"/>
      <selection pane="topRight" activeCell="E1" sqref="E1"/>
      <selection pane="bottomLeft" activeCell="A2" sqref="A2"/>
      <selection pane="bottomRight" activeCell="AG1" sqref="AG1"/>
    </sheetView>
  </sheetViews>
  <sheetFormatPr defaultRowHeight="15" x14ac:dyDescent="0.25"/>
  <cols>
    <col min="2" max="2" width="19.7109375" customWidth="1"/>
    <col min="3" max="3" width="18.5703125" customWidth="1"/>
    <col min="4" max="4" width="6.28515625" hidden="1" customWidth="1"/>
    <col min="5" max="24" width="4.140625" hidden="1" customWidth="1"/>
    <col min="25" max="25" width="7.28515625" hidden="1" customWidth="1"/>
    <col min="26" max="26" width="9.140625" hidden="1" customWidth="1"/>
    <col min="27" max="27" width="0" hidden="1" customWidth="1"/>
    <col min="28" max="28" width="10.140625" customWidth="1"/>
    <col min="29" max="30" width="9.85546875" bestFit="1" customWidth="1"/>
  </cols>
  <sheetData>
    <row r="1" spans="1:35" s="4" customFormat="1" x14ac:dyDescent="0.25">
      <c r="A1" s="3"/>
      <c r="B1" s="3"/>
      <c r="C1" s="3"/>
      <c r="D1" s="3"/>
      <c r="E1" s="3" t="s">
        <v>1</v>
      </c>
      <c r="F1" s="3" t="s">
        <v>1</v>
      </c>
      <c r="G1" s="3" t="s">
        <v>33</v>
      </c>
      <c r="H1" s="3" t="s">
        <v>33</v>
      </c>
      <c r="I1" s="3" t="s">
        <v>85</v>
      </c>
      <c r="J1" s="3" t="s">
        <v>85</v>
      </c>
      <c r="K1" s="3" t="s">
        <v>182</v>
      </c>
      <c r="L1" s="3" t="s">
        <v>161</v>
      </c>
      <c r="M1" s="3" t="s">
        <v>161</v>
      </c>
      <c r="N1" s="3" t="s">
        <v>196</v>
      </c>
      <c r="O1" s="3" t="s">
        <v>196</v>
      </c>
      <c r="P1" s="3" t="s">
        <v>220</v>
      </c>
      <c r="Q1" s="3" t="s">
        <v>220</v>
      </c>
      <c r="R1" s="3" t="s">
        <v>220</v>
      </c>
      <c r="S1" s="3" t="s">
        <v>234</v>
      </c>
      <c r="T1" s="3" t="s">
        <v>234</v>
      </c>
      <c r="U1" s="3" t="s">
        <v>251</v>
      </c>
      <c r="V1" s="3" t="s">
        <v>251</v>
      </c>
      <c r="W1" s="3" t="s">
        <v>280</v>
      </c>
      <c r="X1" s="3" t="s">
        <v>280</v>
      </c>
      <c r="Y1" s="3" t="s">
        <v>197</v>
      </c>
      <c r="Z1" s="3" t="s">
        <v>198</v>
      </c>
      <c r="AA1" s="3" t="s">
        <v>32</v>
      </c>
      <c r="AB1" s="4" t="s">
        <v>73</v>
      </c>
      <c r="AC1" s="4" t="s">
        <v>74</v>
      </c>
      <c r="AD1" s="4" t="s">
        <v>217</v>
      </c>
      <c r="AE1" s="4" t="s">
        <v>73</v>
      </c>
      <c r="AF1" s="4" t="s">
        <v>74</v>
      </c>
      <c r="AG1" s="4" t="s">
        <v>253</v>
      </c>
      <c r="AH1" s="4" t="s">
        <v>73</v>
      </c>
    </row>
    <row r="2" spans="1:35" x14ac:dyDescent="0.25">
      <c r="A2" s="2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 t="s">
        <v>308</v>
      </c>
      <c r="Z2" s="1"/>
      <c r="AA2" s="1"/>
    </row>
    <row r="3" spans="1:3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35" x14ac:dyDescent="0.25">
      <c r="A4" s="1">
        <v>1</v>
      </c>
      <c r="B4" s="1" t="s">
        <v>117</v>
      </c>
      <c r="C4" s="1" t="s">
        <v>156</v>
      </c>
      <c r="D4" s="1" t="s">
        <v>49</v>
      </c>
      <c r="E4" s="1"/>
      <c r="F4" s="1"/>
      <c r="G4" s="1"/>
      <c r="H4" s="1"/>
      <c r="I4" s="1"/>
      <c r="J4" s="1"/>
      <c r="K4" s="1">
        <v>30</v>
      </c>
      <c r="L4" s="1">
        <v>8</v>
      </c>
      <c r="M4" s="1">
        <v>10</v>
      </c>
      <c r="N4" s="1">
        <v>10</v>
      </c>
      <c r="O4" s="1">
        <v>10</v>
      </c>
      <c r="P4" s="1">
        <v>8</v>
      </c>
      <c r="Q4" s="1">
        <v>10</v>
      </c>
      <c r="R4" s="1">
        <v>10</v>
      </c>
      <c r="S4" s="1">
        <v>10</v>
      </c>
      <c r="T4" s="1">
        <v>10</v>
      </c>
      <c r="U4" s="1">
        <v>10</v>
      </c>
      <c r="V4" s="1">
        <v>10</v>
      </c>
      <c r="W4" s="1">
        <v>6</v>
      </c>
      <c r="X4" s="1">
        <v>8</v>
      </c>
      <c r="Y4" s="1"/>
      <c r="Z4" s="1"/>
      <c r="AA4" s="1">
        <f>SUM(E4:Z4)</f>
        <v>150</v>
      </c>
      <c r="AB4" t="s">
        <v>144</v>
      </c>
      <c r="AC4" t="s">
        <v>164</v>
      </c>
      <c r="AD4" t="s">
        <v>208</v>
      </c>
      <c r="AE4" t="s">
        <v>221</v>
      </c>
      <c r="AF4" t="s">
        <v>236</v>
      </c>
      <c r="AG4" t="s">
        <v>254</v>
      </c>
      <c r="AH4" t="s">
        <v>63</v>
      </c>
      <c r="AI4" t="s">
        <v>34</v>
      </c>
    </row>
    <row r="5" spans="1:35" x14ac:dyDescent="0.25">
      <c r="A5" s="1">
        <v>2</v>
      </c>
      <c r="B5" s="1" t="s">
        <v>12</v>
      </c>
      <c r="C5" s="1" t="s">
        <v>218</v>
      </c>
      <c r="D5" s="1" t="s">
        <v>49</v>
      </c>
      <c r="E5" s="1">
        <v>10</v>
      </c>
      <c r="F5" s="1">
        <v>10</v>
      </c>
      <c r="G5" s="1">
        <v>10</v>
      </c>
      <c r="H5" s="1">
        <v>10</v>
      </c>
      <c r="I5" s="1">
        <v>1</v>
      </c>
      <c r="J5" s="1">
        <v>1</v>
      </c>
      <c r="K5" s="1"/>
      <c r="L5" s="1">
        <v>5</v>
      </c>
      <c r="M5" s="1">
        <v>3</v>
      </c>
      <c r="N5" s="1">
        <v>5</v>
      </c>
      <c r="O5" s="1">
        <v>4</v>
      </c>
      <c r="P5" s="1">
        <v>6</v>
      </c>
      <c r="Q5" s="1">
        <v>1</v>
      </c>
      <c r="R5" s="1">
        <v>8</v>
      </c>
      <c r="S5" s="1">
        <v>8</v>
      </c>
      <c r="T5" s="1">
        <v>6</v>
      </c>
      <c r="U5" s="1">
        <v>8</v>
      </c>
      <c r="V5" s="1">
        <v>8</v>
      </c>
      <c r="W5" s="1">
        <v>5</v>
      </c>
      <c r="X5" s="1">
        <v>6</v>
      </c>
      <c r="Y5" s="6">
        <v>0.9</v>
      </c>
      <c r="Z5" s="1"/>
      <c r="AA5" s="1">
        <f>ROUND(SUM(E5:M5)*Y5+SUM(N5:R5),0)+SUM(S5:X5)</f>
        <v>110</v>
      </c>
      <c r="AB5" t="s">
        <v>69</v>
      </c>
      <c r="AC5" t="s">
        <v>174</v>
      </c>
      <c r="AD5" t="s">
        <v>212</v>
      </c>
      <c r="AE5" t="s">
        <v>223</v>
      </c>
      <c r="AF5" t="s">
        <v>164</v>
      </c>
      <c r="AG5" t="s">
        <v>255</v>
      </c>
      <c r="AH5" t="s">
        <v>84</v>
      </c>
    </row>
    <row r="6" spans="1:35" x14ac:dyDescent="0.25">
      <c r="A6" s="1">
        <v>3</v>
      </c>
      <c r="B6" s="1" t="s">
        <v>110</v>
      </c>
      <c r="C6" s="1" t="s">
        <v>111</v>
      </c>
      <c r="D6" s="1" t="s">
        <v>50</v>
      </c>
      <c r="E6" s="1"/>
      <c r="F6" s="1"/>
      <c r="G6" s="1"/>
      <c r="H6" s="1"/>
      <c r="I6" s="1"/>
      <c r="J6" s="1"/>
      <c r="K6" s="1">
        <v>37</v>
      </c>
      <c r="L6" s="1">
        <v>5</v>
      </c>
      <c r="M6" s="1">
        <v>6</v>
      </c>
      <c r="N6" s="1">
        <v>3</v>
      </c>
      <c r="O6" s="1">
        <v>5</v>
      </c>
      <c r="P6" s="1">
        <v>10</v>
      </c>
      <c r="Q6" s="1">
        <v>8</v>
      </c>
      <c r="R6" s="1">
        <v>5</v>
      </c>
      <c r="S6" s="1">
        <v>6</v>
      </c>
      <c r="T6" s="1">
        <v>8</v>
      </c>
      <c r="U6" s="1">
        <v>4</v>
      </c>
      <c r="V6" s="1">
        <v>4</v>
      </c>
      <c r="W6" s="1">
        <v>3</v>
      </c>
      <c r="X6" s="1">
        <v>4</v>
      </c>
      <c r="Y6" s="1"/>
      <c r="Z6" s="1">
        <v>-1</v>
      </c>
      <c r="AA6" s="1">
        <f t="shared" ref="AA6:AA13" si="0">SUM(E6:Z6)</f>
        <v>107</v>
      </c>
      <c r="AB6" t="s">
        <v>140</v>
      </c>
      <c r="AC6" t="s">
        <v>168</v>
      </c>
      <c r="AD6" t="s">
        <v>214</v>
      </c>
      <c r="AE6" t="s">
        <v>140</v>
      </c>
      <c r="AF6" t="s">
        <v>237</v>
      </c>
      <c r="AG6" t="s">
        <v>257</v>
      </c>
      <c r="AH6" t="s">
        <v>293</v>
      </c>
    </row>
    <row r="7" spans="1:35" x14ac:dyDescent="0.25">
      <c r="A7" s="1">
        <v>4</v>
      </c>
      <c r="B7" s="1" t="s">
        <v>108</v>
      </c>
      <c r="C7" s="1" t="s">
        <v>109</v>
      </c>
      <c r="D7" s="1" t="s">
        <v>49</v>
      </c>
      <c r="E7" s="1"/>
      <c r="F7" s="1"/>
      <c r="G7" s="1"/>
      <c r="H7" s="1"/>
      <c r="I7" s="1"/>
      <c r="J7" s="1"/>
      <c r="K7" s="1">
        <v>38</v>
      </c>
      <c r="L7" s="1">
        <v>6</v>
      </c>
      <c r="M7" s="1">
        <v>8</v>
      </c>
      <c r="N7" s="1">
        <v>2</v>
      </c>
      <c r="O7" s="1">
        <v>6</v>
      </c>
      <c r="P7" s="1">
        <v>5</v>
      </c>
      <c r="Q7" s="1">
        <v>6</v>
      </c>
      <c r="R7" s="1">
        <v>4</v>
      </c>
      <c r="S7" s="1"/>
      <c r="T7" s="1"/>
      <c r="U7" s="1">
        <v>6</v>
      </c>
      <c r="V7" s="1">
        <v>6</v>
      </c>
      <c r="W7" s="1"/>
      <c r="X7" s="1"/>
      <c r="Y7" s="1"/>
      <c r="Z7" s="1">
        <f>-1-2</f>
        <v>-3</v>
      </c>
      <c r="AA7" s="1">
        <f t="shared" si="0"/>
        <v>84</v>
      </c>
      <c r="AB7" t="s">
        <v>65</v>
      </c>
      <c r="AC7" t="s">
        <v>163</v>
      </c>
      <c r="AD7" t="s">
        <v>213</v>
      </c>
      <c r="AE7" t="s">
        <v>222</v>
      </c>
      <c r="AG7" t="s">
        <v>256</v>
      </c>
    </row>
    <row r="8" spans="1:35" x14ac:dyDescent="0.25">
      <c r="A8" s="1">
        <v>5</v>
      </c>
      <c r="B8" s="1" t="s">
        <v>5</v>
      </c>
      <c r="C8" s="1" t="s">
        <v>42</v>
      </c>
      <c r="D8" s="1" t="s">
        <v>51</v>
      </c>
      <c r="E8" s="1">
        <v>3</v>
      </c>
      <c r="F8" s="1">
        <v>5</v>
      </c>
      <c r="G8" s="1">
        <v>5</v>
      </c>
      <c r="H8" s="1">
        <v>6</v>
      </c>
      <c r="I8" s="1">
        <v>1</v>
      </c>
      <c r="J8" s="1">
        <v>6</v>
      </c>
      <c r="K8" s="1"/>
      <c r="L8" s="1">
        <v>3</v>
      </c>
      <c r="M8" s="1">
        <v>4</v>
      </c>
      <c r="N8" s="1">
        <v>1</v>
      </c>
      <c r="O8" s="1">
        <v>3</v>
      </c>
      <c r="P8" s="1">
        <v>4</v>
      </c>
      <c r="Q8" s="1">
        <v>1</v>
      </c>
      <c r="R8" s="1">
        <v>6</v>
      </c>
      <c r="S8" s="1">
        <v>3</v>
      </c>
      <c r="T8" s="1">
        <v>4</v>
      </c>
      <c r="U8" s="1">
        <v>1</v>
      </c>
      <c r="V8" s="1">
        <v>1</v>
      </c>
      <c r="W8" s="1"/>
      <c r="X8" s="1"/>
      <c r="Y8" s="1"/>
      <c r="Z8" s="1"/>
      <c r="AA8" s="1">
        <f t="shared" si="0"/>
        <v>57</v>
      </c>
      <c r="AB8" t="s">
        <v>64</v>
      </c>
      <c r="AC8" t="s">
        <v>100</v>
      </c>
      <c r="AD8" t="s">
        <v>209</v>
      </c>
      <c r="AE8" t="s">
        <v>67</v>
      </c>
      <c r="AF8" t="s">
        <v>215</v>
      </c>
      <c r="AG8" t="s">
        <v>258</v>
      </c>
    </row>
    <row r="9" spans="1:35" x14ac:dyDescent="0.25">
      <c r="A9" s="1">
        <v>6</v>
      </c>
      <c r="B9" s="1" t="s">
        <v>2</v>
      </c>
      <c r="C9" s="1" t="s">
        <v>41</v>
      </c>
      <c r="D9" s="1" t="s">
        <v>50</v>
      </c>
      <c r="E9" s="1">
        <v>10</v>
      </c>
      <c r="F9" s="1">
        <v>4</v>
      </c>
      <c r="G9" s="1">
        <v>10</v>
      </c>
      <c r="H9" s="1">
        <v>1</v>
      </c>
      <c r="I9" s="1">
        <v>10</v>
      </c>
      <c r="J9" s="1">
        <v>10</v>
      </c>
      <c r="K9" s="1"/>
      <c r="L9" s="1">
        <v>10</v>
      </c>
      <c r="M9" s="1">
        <v>1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>
        <f t="shared" si="0"/>
        <v>56</v>
      </c>
      <c r="AB9" t="s">
        <v>63</v>
      </c>
      <c r="AC9" t="s">
        <v>162</v>
      </c>
    </row>
    <row r="10" spans="1:35" x14ac:dyDescent="0.25">
      <c r="A10" s="1">
        <v>7</v>
      </c>
      <c r="B10" s="1" t="s">
        <v>4</v>
      </c>
      <c r="C10" s="1" t="s">
        <v>41</v>
      </c>
      <c r="D10" s="1" t="s">
        <v>50</v>
      </c>
      <c r="E10" s="1">
        <v>6</v>
      </c>
      <c r="F10" s="1">
        <v>10</v>
      </c>
      <c r="G10" s="1">
        <v>6</v>
      </c>
      <c r="H10" s="1">
        <v>8</v>
      </c>
      <c r="I10" s="1">
        <v>8</v>
      </c>
      <c r="J10" s="1">
        <v>8</v>
      </c>
      <c r="K10" s="1"/>
      <c r="L10" s="1">
        <v>1</v>
      </c>
      <c r="M10" s="1">
        <v>1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1">
        <f t="shared" si="0"/>
        <v>48</v>
      </c>
      <c r="AB10" t="s">
        <v>63</v>
      </c>
      <c r="AC10" t="s">
        <v>99</v>
      </c>
    </row>
    <row r="11" spans="1:35" x14ac:dyDescent="0.25">
      <c r="A11" s="1">
        <v>8</v>
      </c>
      <c r="B11" s="1" t="s">
        <v>130</v>
      </c>
      <c r="C11" s="1" t="s">
        <v>115</v>
      </c>
      <c r="D11" s="1" t="s">
        <v>51</v>
      </c>
      <c r="E11" s="1"/>
      <c r="F11" s="1"/>
      <c r="G11" s="1"/>
      <c r="H11" s="1"/>
      <c r="I11" s="1"/>
      <c r="J11" s="1"/>
      <c r="K11" s="1">
        <v>21</v>
      </c>
      <c r="L11" s="1">
        <v>4</v>
      </c>
      <c r="M11" s="1">
        <v>5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>
        <f t="shared" si="0"/>
        <v>30</v>
      </c>
      <c r="AB11" t="s">
        <v>140</v>
      </c>
      <c r="AC11" t="s">
        <v>167</v>
      </c>
    </row>
    <row r="12" spans="1:35" x14ac:dyDescent="0.25">
      <c r="A12" s="1">
        <v>9</v>
      </c>
      <c r="B12" s="1" t="s">
        <v>152</v>
      </c>
      <c r="C12" s="1" t="s">
        <v>115</v>
      </c>
      <c r="D12" s="1" t="s">
        <v>49</v>
      </c>
      <c r="E12" s="1"/>
      <c r="F12" s="1"/>
      <c r="G12" s="1"/>
      <c r="H12" s="1"/>
      <c r="I12" s="1"/>
      <c r="J12" s="1"/>
      <c r="K12" s="1">
        <v>16</v>
      </c>
      <c r="L12" s="1"/>
      <c r="M12" s="1"/>
      <c r="N12" s="1">
        <v>6</v>
      </c>
      <c r="O12" s="1">
        <v>8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>
        <f t="shared" si="0"/>
        <v>30</v>
      </c>
      <c r="AD12" t="s">
        <v>211</v>
      </c>
    </row>
    <row r="13" spans="1:35" x14ac:dyDescent="0.25">
      <c r="A13" s="1">
        <v>10</v>
      </c>
      <c r="B13" s="1" t="s">
        <v>6</v>
      </c>
      <c r="C13" s="1" t="s">
        <v>43</v>
      </c>
      <c r="D13" s="1" t="s">
        <v>50</v>
      </c>
      <c r="E13" s="1">
        <v>1</v>
      </c>
      <c r="F13" s="1">
        <v>1</v>
      </c>
      <c r="G13" s="1">
        <v>8</v>
      </c>
      <c r="H13" s="1">
        <v>10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>
        <f t="shared" si="0"/>
        <v>20</v>
      </c>
      <c r="AB13" t="s">
        <v>63</v>
      </c>
      <c r="AC13" t="s">
        <v>98</v>
      </c>
    </row>
    <row r="14" spans="1:35" x14ac:dyDescent="0.25">
      <c r="A14" s="1">
        <v>11</v>
      </c>
      <c r="B14" s="1" t="s">
        <v>128</v>
      </c>
      <c r="C14" s="1" t="s">
        <v>95</v>
      </c>
      <c r="D14" s="1" t="s">
        <v>50</v>
      </c>
      <c r="E14" s="1"/>
      <c r="F14" s="1"/>
      <c r="G14" s="1"/>
      <c r="H14" s="1"/>
      <c r="I14" s="1"/>
      <c r="J14" s="1"/>
      <c r="K14" s="1"/>
      <c r="L14" s="1">
        <v>2</v>
      </c>
      <c r="M14" s="1">
        <v>1</v>
      </c>
      <c r="N14" s="1"/>
      <c r="O14" s="1"/>
      <c r="P14" s="1"/>
      <c r="Q14" s="1"/>
      <c r="R14" s="1"/>
      <c r="S14" s="1">
        <v>4</v>
      </c>
      <c r="T14" s="1">
        <v>5</v>
      </c>
      <c r="U14" s="1"/>
      <c r="V14" s="1"/>
      <c r="W14" s="1">
        <v>4</v>
      </c>
      <c r="X14" s="1">
        <v>5</v>
      </c>
      <c r="Y14" s="6">
        <v>0.65</v>
      </c>
      <c r="Z14" s="1"/>
      <c r="AA14" s="1">
        <f>ROUND(SUM(E14:M14)*Y14+SUM(N14:X14),0)</f>
        <v>20</v>
      </c>
      <c r="AC14" t="s">
        <v>176</v>
      </c>
      <c r="AF14" t="s">
        <v>238</v>
      </c>
      <c r="AH14" t="s">
        <v>294</v>
      </c>
    </row>
    <row r="15" spans="1:35" x14ac:dyDescent="0.25">
      <c r="A15" s="1">
        <v>12</v>
      </c>
      <c r="B15" s="1" t="s">
        <v>281</v>
      </c>
      <c r="C15" s="1" t="s">
        <v>284</v>
      </c>
      <c r="D15" s="1" t="s">
        <v>50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>
        <v>10</v>
      </c>
      <c r="X15" s="1">
        <v>10</v>
      </c>
      <c r="Y15" s="1"/>
      <c r="Z15" s="1"/>
      <c r="AA15" s="1">
        <f>SUM(E15:Z15)</f>
        <v>20</v>
      </c>
      <c r="AH15" t="s">
        <v>307</v>
      </c>
    </row>
    <row r="16" spans="1:35" x14ac:dyDescent="0.25">
      <c r="A16" s="1">
        <v>13</v>
      </c>
      <c r="B16" s="1" t="s">
        <v>124</v>
      </c>
      <c r="C16" s="1" t="s">
        <v>125</v>
      </c>
      <c r="D16" s="1" t="s">
        <v>49</v>
      </c>
      <c r="E16" s="1"/>
      <c r="F16" s="1"/>
      <c r="G16" s="1"/>
      <c r="H16" s="1"/>
      <c r="I16" s="1"/>
      <c r="J16" s="1"/>
      <c r="K16" s="1">
        <v>17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>
        <f>SUM(E16:Z16)</f>
        <v>17</v>
      </c>
      <c r="AB16" t="s">
        <v>148</v>
      </c>
    </row>
    <row r="17" spans="1:34" x14ac:dyDescent="0.25">
      <c r="A17" s="1">
        <v>14</v>
      </c>
      <c r="B17" s="1" t="s">
        <v>3</v>
      </c>
      <c r="C17" s="1" t="s">
        <v>40</v>
      </c>
      <c r="D17" s="1" t="s">
        <v>49</v>
      </c>
      <c r="E17" s="1">
        <v>8</v>
      </c>
      <c r="F17" s="1">
        <v>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>
        <f>SUM(E17:Z17)</f>
        <v>16</v>
      </c>
      <c r="AB17" t="s">
        <v>65</v>
      </c>
    </row>
    <row r="18" spans="1:34" x14ac:dyDescent="0.25">
      <c r="A18" s="1">
        <v>15</v>
      </c>
      <c r="B18" s="1" t="s">
        <v>86</v>
      </c>
      <c r="C18" s="1" t="s">
        <v>42</v>
      </c>
      <c r="D18" s="1" t="s">
        <v>51</v>
      </c>
      <c r="E18" s="1"/>
      <c r="F18" s="1"/>
      <c r="G18" s="1"/>
      <c r="H18" s="1"/>
      <c r="I18" s="1">
        <v>10</v>
      </c>
      <c r="J18" s="1">
        <v>1</v>
      </c>
      <c r="K18" s="1"/>
      <c r="L18" s="1"/>
      <c r="M18" s="1"/>
      <c r="N18" s="1">
        <v>4</v>
      </c>
      <c r="O18" s="1">
        <v>1</v>
      </c>
      <c r="P18" s="1"/>
      <c r="Q18" s="1"/>
      <c r="R18" s="1"/>
      <c r="S18" s="1"/>
      <c r="T18" s="1"/>
      <c r="U18" s="1"/>
      <c r="V18" s="1"/>
      <c r="W18" s="1"/>
      <c r="X18" s="1"/>
      <c r="Y18" s="6">
        <v>0.9</v>
      </c>
      <c r="Z18" s="1"/>
      <c r="AA18" s="1">
        <f>ROUND(SUM(E18:M18)*Y18+SUM(N18:X18),0)</f>
        <v>15</v>
      </c>
      <c r="AB18" t="s">
        <v>90</v>
      </c>
      <c r="AC18" t="s">
        <v>170</v>
      </c>
      <c r="AD18" t="s">
        <v>212</v>
      </c>
    </row>
    <row r="19" spans="1:34" x14ac:dyDescent="0.25">
      <c r="A19" s="1">
        <v>16</v>
      </c>
      <c r="B19" t="s">
        <v>165</v>
      </c>
      <c r="C19" s="1" t="s">
        <v>166</v>
      </c>
      <c r="D19" s="1" t="s">
        <v>49</v>
      </c>
      <c r="F19" s="1"/>
      <c r="G19" s="1"/>
      <c r="H19" s="1"/>
      <c r="I19" s="1"/>
      <c r="J19" s="1"/>
      <c r="K19" s="1"/>
      <c r="L19" s="1">
        <v>1</v>
      </c>
      <c r="M19" s="1">
        <v>1</v>
      </c>
      <c r="N19" s="1">
        <v>8</v>
      </c>
      <c r="O19" s="1">
        <v>2</v>
      </c>
      <c r="P19" s="1"/>
      <c r="Q19" s="1"/>
      <c r="R19" s="1"/>
      <c r="S19" s="1">
        <v>1</v>
      </c>
      <c r="T19" s="1">
        <v>1</v>
      </c>
      <c r="U19" s="1"/>
      <c r="V19" s="1"/>
      <c r="W19" s="1"/>
      <c r="X19" s="1"/>
      <c r="Y19" s="1"/>
      <c r="Z19" s="1"/>
      <c r="AA19" s="1">
        <f>SUM(E19:Z19)</f>
        <v>14</v>
      </c>
      <c r="AC19" t="s">
        <v>169</v>
      </c>
      <c r="AD19" t="s">
        <v>210</v>
      </c>
    </row>
    <row r="20" spans="1:34" x14ac:dyDescent="0.25">
      <c r="A20" s="1">
        <v>17</v>
      </c>
      <c r="B20" s="1" t="s">
        <v>252</v>
      </c>
      <c r="C20" s="1" t="s">
        <v>115</v>
      </c>
      <c r="D20" s="1" t="s">
        <v>51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>
        <v>5</v>
      </c>
      <c r="V20" s="1">
        <v>5</v>
      </c>
      <c r="W20" s="1"/>
      <c r="X20" s="1"/>
      <c r="Y20" s="1"/>
      <c r="Z20" s="1"/>
      <c r="AA20" s="1">
        <f>SUM(E20:Z20)</f>
        <v>10</v>
      </c>
      <c r="AG20" t="s">
        <v>256</v>
      </c>
    </row>
    <row r="21" spans="1:34" x14ac:dyDescent="0.25">
      <c r="A21" s="1">
        <v>18</v>
      </c>
      <c r="B21" s="1" t="s">
        <v>282</v>
      </c>
      <c r="C21" s="1" t="s">
        <v>283</v>
      </c>
      <c r="D21" s="1" t="s">
        <v>50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>
        <v>8</v>
      </c>
      <c r="X21" s="1">
        <v>1</v>
      </c>
      <c r="Y21" s="1"/>
      <c r="Z21" s="1"/>
      <c r="AA21" s="1">
        <f>SUM(E21:Z21)</f>
        <v>9</v>
      </c>
      <c r="AH21" t="s">
        <v>306</v>
      </c>
    </row>
    <row r="22" spans="1:34" x14ac:dyDescent="0.25">
      <c r="A22" s="1">
        <v>19</v>
      </c>
      <c r="B22" s="1" t="s">
        <v>7</v>
      </c>
      <c r="C22" t="s">
        <v>44</v>
      </c>
      <c r="D22" s="1" t="s">
        <v>50</v>
      </c>
      <c r="E22" s="1">
        <v>1</v>
      </c>
      <c r="F22" s="1">
        <v>1</v>
      </c>
      <c r="G22" s="1"/>
      <c r="H22" s="1"/>
      <c r="I22" s="1">
        <v>1</v>
      </c>
      <c r="J22" s="1">
        <v>1</v>
      </c>
      <c r="K22" s="1"/>
      <c r="L22" s="1"/>
      <c r="M22" s="1"/>
      <c r="N22" s="1"/>
      <c r="O22" s="1"/>
      <c r="P22" s="1">
        <v>1</v>
      </c>
      <c r="Q22" s="1">
        <v>1</v>
      </c>
      <c r="R22" s="1">
        <v>1</v>
      </c>
      <c r="S22" s="1"/>
      <c r="T22" s="1"/>
      <c r="U22" s="1"/>
      <c r="V22" s="1"/>
      <c r="W22" s="1"/>
      <c r="X22" s="1"/>
      <c r="Y22" s="1"/>
      <c r="Z22" s="1"/>
      <c r="AA22" s="1">
        <f>SUM(E22:Z22)</f>
        <v>7</v>
      </c>
      <c r="AB22" t="s">
        <v>84</v>
      </c>
      <c r="AE22" t="s">
        <v>233</v>
      </c>
    </row>
    <row r="23" spans="1:34" x14ac:dyDescent="0.25">
      <c r="A23" s="1">
        <v>20</v>
      </c>
      <c r="B23" s="1" t="s">
        <v>235</v>
      </c>
      <c r="C23" s="1" t="s">
        <v>218</v>
      </c>
      <c r="D23" s="1" t="s">
        <v>49</v>
      </c>
      <c r="E23" s="1"/>
      <c r="F23" s="1"/>
      <c r="G23" s="1"/>
      <c r="H23" s="1"/>
      <c r="I23" s="1"/>
      <c r="J23" s="1"/>
      <c r="K23" s="1"/>
      <c r="L23" s="1"/>
      <c r="M23" s="1"/>
      <c r="N23" s="1" t="s">
        <v>34</v>
      </c>
      <c r="O23" s="1"/>
      <c r="P23" s="1"/>
      <c r="Q23" s="1"/>
      <c r="R23" s="1"/>
      <c r="S23" s="1">
        <v>5</v>
      </c>
      <c r="T23" s="1">
        <v>1</v>
      </c>
      <c r="U23" s="1"/>
      <c r="V23" s="1"/>
      <c r="W23" s="1"/>
      <c r="X23" s="1"/>
      <c r="Y23" s="1"/>
      <c r="Z23" s="1"/>
      <c r="AA23" s="1">
        <f>SUM(E23:Z23)</f>
        <v>6</v>
      </c>
      <c r="AF23" t="s">
        <v>239</v>
      </c>
    </row>
    <row r="24" spans="1:3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34" x14ac:dyDescent="0.25">
      <c r="A25" s="2" t="s">
        <v>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3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34" x14ac:dyDescent="0.25">
      <c r="A27" s="1">
        <v>1</v>
      </c>
      <c r="B27" s="1" t="s">
        <v>114</v>
      </c>
      <c r="C27" s="1" t="s">
        <v>115</v>
      </c>
      <c r="D27" s="1" t="s">
        <v>51</v>
      </c>
      <c r="E27" s="1"/>
      <c r="F27" s="1"/>
      <c r="G27" s="1"/>
      <c r="H27" s="1"/>
      <c r="I27" s="1"/>
      <c r="J27" s="1"/>
      <c r="K27" s="1">
        <v>58</v>
      </c>
      <c r="L27" s="1">
        <v>8</v>
      </c>
      <c r="M27" s="1">
        <v>8</v>
      </c>
      <c r="N27" s="1">
        <v>5</v>
      </c>
      <c r="O27" s="1">
        <v>5</v>
      </c>
      <c r="P27" s="1">
        <v>10</v>
      </c>
      <c r="Q27" s="1">
        <v>10</v>
      </c>
      <c r="R27" s="1">
        <v>10</v>
      </c>
      <c r="S27" s="1">
        <v>8</v>
      </c>
      <c r="T27" s="1">
        <v>10</v>
      </c>
      <c r="U27" s="1">
        <v>6</v>
      </c>
      <c r="V27" s="1">
        <v>10</v>
      </c>
      <c r="W27" s="1">
        <v>6</v>
      </c>
      <c r="X27" s="1">
        <v>5</v>
      </c>
      <c r="Y27" s="1"/>
      <c r="Z27" s="1">
        <v>-1</v>
      </c>
      <c r="AA27" s="1">
        <f>SUM(E27:Z27)</f>
        <v>158</v>
      </c>
      <c r="AB27" t="s">
        <v>142</v>
      </c>
      <c r="AC27" t="s">
        <v>172</v>
      </c>
      <c r="AD27" t="s">
        <v>207</v>
      </c>
      <c r="AE27" t="s">
        <v>224</v>
      </c>
      <c r="AF27" t="s">
        <v>240</v>
      </c>
      <c r="AG27" t="s">
        <v>259</v>
      </c>
      <c r="AH27" t="s">
        <v>297</v>
      </c>
    </row>
    <row r="28" spans="1:34" x14ac:dyDescent="0.25">
      <c r="A28" s="1">
        <v>2</v>
      </c>
      <c r="B28" s="1" t="s">
        <v>116</v>
      </c>
      <c r="C28" t="s">
        <v>42</v>
      </c>
      <c r="D28" s="1" t="s">
        <v>51</v>
      </c>
      <c r="E28" s="1"/>
      <c r="F28" s="1"/>
      <c r="G28" s="1"/>
      <c r="H28" s="1"/>
      <c r="I28" s="1"/>
      <c r="J28" s="1"/>
      <c r="K28" s="1">
        <v>30</v>
      </c>
      <c r="L28" s="1">
        <v>5</v>
      </c>
      <c r="M28" s="1">
        <v>5</v>
      </c>
      <c r="N28" s="1"/>
      <c r="O28" s="1"/>
      <c r="P28" s="1">
        <v>6</v>
      </c>
      <c r="Q28" s="1">
        <v>8</v>
      </c>
      <c r="R28" s="1">
        <v>6</v>
      </c>
      <c r="S28" s="1">
        <v>1</v>
      </c>
      <c r="T28" s="1">
        <v>6</v>
      </c>
      <c r="U28" s="1"/>
      <c r="V28" s="1"/>
      <c r="W28" s="1">
        <v>8</v>
      </c>
      <c r="X28" s="1">
        <v>8</v>
      </c>
      <c r="Y28" s="6">
        <v>0.75</v>
      </c>
      <c r="Z28" s="1"/>
      <c r="AA28" s="1">
        <f>ROUND(SUM(E28:O28)*Y28+SUM(P28:R28),0)+SUM(S28:X28)</f>
        <v>73</v>
      </c>
      <c r="AC28" t="s">
        <v>187</v>
      </c>
      <c r="AE28" t="s">
        <v>143</v>
      </c>
      <c r="AF28" t="s">
        <v>242</v>
      </c>
      <c r="AH28" t="s">
        <v>296</v>
      </c>
    </row>
    <row r="29" spans="1:34" x14ac:dyDescent="0.25">
      <c r="A29" s="1">
        <v>3</v>
      </c>
      <c r="B29" s="1" t="s">
        <v>9</v>
      </c>
      <c r="C29" s="1" t="s">
        <v>45</v>
      </c>
      <c r="D29" s="1" t="s">
        <v>51</v>
      </c>
      <c r="E29" s="1">
        <v>10</v>
      </c>
      <c r="F29" s="1">
        <v>10</v>
      </c>
      <c r="G29" s="1">
        <v>6</v>
      </c>
      <c r="H29" s="1">
        <v>8</v>
      </c>
      <c r="I29" s="1">
        <v>6</v>
      </c>
      <c r="J29" s="1">
        <v>8</v>
      </c>
      <c r="K29" s="1"/>
      <c r="L29" s="1">
        <v>1</v>
      </c>
      <c r="M29" s="1">
        <v>1</v>
      </c>
      <c r="N29" s="1"/>
      <c r="O29" s="1"/>
      <c r="P29" s="1">
        <v>8</v>
      </c>
      <c r="Q29" s="1">
        <v>1</v>
      </c>
      <c r="R29" s="1">
        <v>1</v>
      </c>
      <c r="S29" s="1"/>
      <c r="T29" s="1"/>
      <c r="U29" s="1"/>
      <c r="V29" s="1"/>
      <c r="W29" s="1"/>
      <c r="X29" s="1"/>
      <c r="Y29" s="1"/>
      <c r="Z29" s="1"/>
      <c r="AA29" s="1">
        <f t="shared" ref="AA29:AA37" si="1">SUM(E29:Z29)</f>
        <v>60</v>
      </c>
      <c r="AB29" t="s">
        <v>66</v>
      </c>
      <c r="AC29" t="s">
        <v>179</v>
      </c>
      <c r="AE29" t="s">
        <v>94</v>
      </c>
    </row>
    <row r="30" spans="1:34" x14ac:dyDescent="0.25">
      <c r="A30" s="1">
        <v>4</v>
      </c>
      <c r="B30" s="1" t="s">
        <v>87</v>
      </c>
      <c r="C30" s="1" t="s">
        <v>89</v>
      </c>
      <c r="D30" s="1" t="s">
        <v>51</v>
      </c>
      <c r="E30" s="1"/>
      <c r="F30" s="1"/>
      <c r="G30" s="1"/>
      <c r="H30" s="1"/>
      <c r="I30" s="1">
        <v>8</v>
      </c>
      <c r="J30" s="1">
        <v>10</v>
      </c>
      <c r="K30" s="1"/>
      <c r="L30" s="1">
        <v>3</v>
      </c>
      <c r="M30" s="1">
        <v>4</v>
      </c>
      <c r="N30" s="1">
        <v>6</v>
      </c>
      <c r="O30" s="1">
        <v>6</v>
      </c>
      <c r="P30" s="1">
        <v>1</v>
      </c>
      <c r="Q30" s="1">
        <v>1</v>
      </c>
      <c r="R30" s="1">
        <v>5</v>
      </c>
      <c r="S30" s="1"/>
      <c r="T30" s="1"/>
      <c r="U30" s="1"/>
      <c r="V30" s="1"/>
      <c r="W30" s="1">
        <v>4</v>
      </c>
      <c r="X30" s="1">
        <v>4</v>
      </c>
      <c r="Y30" s="1"/>
      <c r="Z30" s="1"/>
      <c r="AA30" s="1">
        <f t="shared" si="1"/>
        <v>52</v>
      </c>
      <c r="AB30" t="s">
        <v>66</v>
      </c>
      <c r="AC30" t="s">
        <v>176</v>
      </c>
      <c r="AD30" t="s">
        <v>206</v>
      </c>
      <c r="AE30" t="s">
        <v>225</v>
      </c>
    </row>
    <row r="31" spans="1:34" x14ac:dyDescent="0.25">
      <c r="A31" s="1">
        <v>5</v>
      </c>
      <c r="B31" s="1" t="s">
        <v>173</v>
      </c>
      <c r="C31" s="1" t="s">
        <v>129</v>
      </c>
      <c r="D31" s="1" t="s">
        <v>49</v>
      </c>
      <c r="E31" s="1"/>
      <c r="F31" s="1"/>
      <c r="G31" s="1"/>
      <c r="H31" s="1"/>
      <c r="I31" s="1"/>
      <c r="J31" s="1"/>
      <c r="K31" s="1"/>
      <c r="L31" s="1">
        <v>6</v>
      </c>
      <c r="M31" s="1">
        <v>5</v>
      </c>
      <c r="N31" s="1"/>
      <c r="O31" s="1"/>
      <c r="P31" s="1">
        <v>1</v>
      </c>
      <c r="Q31" s="1">
        <v>6</v>
      </c>
      <c r="R31" s="1">
        <v>8</v>
      </c>
      <c r="S31" s="1">
        <v>10</v>
      </c>
      <c r="T31" s="1">
        <v>8</v>
      </c>
      <c r="U31" s="1"/>
      <c r="V31" s="1"/>
      <c r="W31" s="1"/>
      <c r="X31" s="1"/>
      <c r="Y31" s="1"/>
      <c r="Z31" s="1"/>
      <c r="AA31" s="1">
        <f t="shared" si="1"/>
        <v>44</v>
      </c>
      <c r="AC31" t="s">
        <v>172</v>
      </c>
      <c r="AE31" t="s">
        <v>226</v>
      </c>
      <c r="AF31" t="s">
        <v>241</v>
      </c>
    </row>
    <row r="32" spans="1:34" x14ac:dyDescent="0.25">
      <c r="A32" s="1">
        <v>6</v>
      </c>
      <c r="B32" s="1" t="s">
        <v>11</v>
      </c>
      <c r="C32" s="1" t="s">
        <v>47</v>
      </c>
      <c r="D32" s="1" t="s">
        <v>50</v>
      </c>
      <c r="E32" s="1">
        <v>1</v>
      </c>
      <c r="F32" s="1">
        <v>1</v>
      </c>
      <c r="G32" s="1">
        <v>10</v>
      </c>
      <c r="H32" s="1">
        <v>10</v>
      </c>
      <c r="I32" s="1">
        <v>4</v>
      </c>
      <c r="J32" s="1">
        <v>6</v>
      </c>
      <c r="K32" s="1"/>
      <c r="L32" s="1">
        <v>4</v>
      </c>
      <c r="M32" s="1">
        <v>6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>
        <f t="shared" si="1"/>
        <v>42</v>
      </c>
      <c r="AB32" t="s">
        <v>67</v>
      </c>
      <c r="AC32" t="s">
        <v>175</v>
      </c>
    </row>
    <row r="33" spans="1:34" x14ac:dyDescent="0.25">
      <c r="A33" s="1">
        <v>7</v>
      </c>
      <c r="B33" s="1" t="s">
        <v>130</v>
      </c>
      <c r="C33" s="1" t="s">
        <v>115</v>
      </c>
      <c r="D33" s="1" t="s">
        <v>51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>
        <v>10</v>
      </c>
      <c r="V33" s="1">
        <v>6</v>
      </c>
      <c r="W33" s="1">
        <v>10</v>
      </c>
      <c r="X33" s="1">
        <v>10</v>
      </c>
      <c r="Y33" s="1"/>
      <c r="Z33" s="1"/>
      <c r="AA33" s="1">
        <f t="shared" si="1"/>
        <v>36</v>
      </c>
      <c r="AG33" t="s">
        <v>260</v>
      </c>
      <c r="AH33" t="s">
        <v>295</v>
      </c>
    </row>
    <row r="34" spans="1:34" x14ac:dyDescent="0.25">
      <c r="A34" s="1">
        <v>8</v>
      </c>
      <c r="B34" s="1" t="s">
        <v>93</v>
      </c>
      <c r="C34" s="1" t="s">
        <v>95</v>
      </c>
      <c r="D34" s="1" t="s">
        <v>50</v>
      </c>
      <c r="E34" s="1"/>
      <c r="F34" s="1"/>
      <c r="G34" s="1"/>
      <c r="H34" s="1"/>
      <c r="I34" s="1">
        <v>10</v>
      </c>
      <c r="J34" s="1">
        <v>1</v>
      </c>
      <c r="K34" s="1"/>
      <c r="L34" s="1">
        <v>10</v>
      </c>
      <c r="M34" s="1">
        <v>10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>
        <f t="shared" si="1"/>
        <v>31</v>
      </c>
      <c r="AB34" t="s">
        <v>94</v>
      </c>
      <c r="AC34" t="s">
        <v>171</v>
      </c>
      <c r="AD34" t="s">
        <v>34</v>
      </c>
    </row>
    <row r="35" spans="1:34" x14ac:dyDescent="0.25">
      <c r="A35" s="1">
        <v>9</v>
      </c>
      <c r="B35" s="1" t="s">
        <v>124</v>
      </c>
      <c r="C35" s="1" t="s">
        <v>115</v>
      </c>
      <c r="D35" s="1" t="s">
        <v>51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>
        <v>8</v>
      </c>
      <c r="V35" s="1">
        <v>1</v>
      </c>
      <c r="W35" s="1">
        <v>5</v>
      </c>
      <c r="X35" s="1">
        <v>6</v>
      </c>
      <c r="Y35" s="1"/>
      <c r="Z35" s="1"/>
      <c r="AA35" s="1">
        <f t="shared" si="1"/>
        <v>20</v>
      </c>
      <c r="AG35" t="s">
        <v>261</v>
      </c>
      <c r="AH35" t="s">
        <v>69</v>
      </c>
    </row>
    <row r="36" spans="1:34" x14ac:dyDescent="0.25">
      <c r="A36" s="1">
        <v>10</v>
      </c>
      <c r="B36" s="1" t="s">
        <v>157</v>
      </c>
      <c r="C36" s="1" t="s">
        <v>115</v>
      </c>
      <c r="D36" s="1" t="s">
        <v>51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>
        <v>5</v>
      </c>
      <c r="V36" s="1">
        <v>8</v>
      </c>
      <c r="W36" s="1"/>
      <c r="X36" s="1"/>
      <c r="Y36" s="1"/>
      <c r="Z36" s="1"/>
      <c r="AA36" s="1">
        <f t="shared" si="1"/>
        <v>13</v>
      </c>
      <c r="AG36" t="s">
        <v>262</v>
      </c>
    </row>
    <row r="37" spans="1:34" x14ac:dyDescent="0.25">
      <c r="A37" s="1">
        <v>11</v>
      </c>
      <c r="B37" s="1" t="s">
        <v>36</v>
      </c>
      <c r="C37" s="1" t="s">
        <v>53</v>
      </c>
      <c r="D37" s="1" t="s">
        <v>50</v>
      </c>
      <c r="E37" s="1"/>
      <c r="F37" s="1"/>
      <c r="G37" s="1">
        <v>1</v>
      </c>
      <c r="H37" s="1">
        <v>1</v>
      </c>
      <c r="I37" s="1"/>
      <c r="J37" s="1"/>
      <c r="K37" s="1"/>
      <c r="L37" s="1">
        <v>1</v>
      </c>
      <c r="M37" s="1">
        <v>2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>
        <f t="shared" si="1"/>
        <v>5</v>
      </c>
      <c r="AC37" t="s">
        <v>181</v>
      </c>
    </row>
    <row r="38" spans="1:34" x14ac:dyDescent="0.25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34" x14ac:dyDescent="0.25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34" x14ac:dyDescent="0.25">
      <c r="A40" s="2" t="s">
        <v>15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3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34" x14ac:dyDescent="0.25">
      <c r="A42" s="1">
        <v>1</v>
      </c>
      <c r="B42" s="1" t="s">
        <v>10</v>
      </c>
      <c r="C42" s="1" t="s">
        <v>45</v>
      </c>
      <c r="D42" s="1" t="s">
        <v>51</v>
      </c>
      <c r="E42" s="1">
        <v>8</v>
      </c>
      <c r="F42" s="1">
        <v>8</v>
      </c>
      <c r="G42" s="1">
        <v>1</v>
      </c>
      <c r="H42" s="1">
        <v>1</v>
      </c>
      <c r="I42" s="1">
        <v>6</v>
      </c>
      <c r="J42" s="1">
        <v>8</v>
      </c>
      <c r="K42" s="1"/>
      <c r="L42" s="1">
        <v>10</v>
      </c>
      <c r="M42" s="1">
        <v>10</v>
      </c>
      <c r="N42" s="1">
        <v>10</v>
      </c>
      <c r="O42" s="1">
        <v>10</v>
      </c>
      <c r="P42" s="1">
        <v>10</v>
      </c>
      <c r="Q42" s="1">
        <v>10</v>
      </c>
      <c r="R42" s="1">
        <v>10</v>
      </c>
      <c r="S42" s="1">
        <v>10</v>
      </c>
      <c r="T42" s="1">
        <v>10</v>
      </c>
      <c r="U42" s="1">
        <v>10</v>
      </c>
      <c r="V42" s="1">
        <v>5</v>
      </c>
      <c r="W42" s="1">
        <v>10</v>
      </c>
      <c r="X42" s="1">
        <v>10</v>
      </c>
      <c r="Y42" s="1"/>
      <c r="Z42" s="1"/>
      <c r="AA42" s="1">
        <f>SUM(E42:Z42)</f>
        <v>157</v>
      </c>
      <c r="AB42" t="s">
        <v>68</v>
      </c>
      <c r="AC42" t="s">
        <v>184</v>
      </c>
      <c r="AD42" t="s">
        <v>204</v>
      </c>
      <c r="AE42" t="s">
        <v>227</v>
      </c>
      <c r="AF42" t="s">
        <v>243</v>
      </c>
      <c r="AG42" t="s">
        <v>267</v>
      </c>
      <c r="AH42" t="s">
        <v>298</v>
      </c>
    </row>
    <row r="43" spans="1:34" x14ac:dyDescent="0.25">
      <c r="A43" s="1">
        <v>2</v>
      </c>
      <c r="B43" s="1" t="s">
        <v>91</v>
      </c>
      <c r="C43" s="1" t="s">
        <v>88</v>
      </c>
      <c r="D43" s="1" t="s">
        <v>51</v>
      </c>
      <c r="E43" s="1">
        <v>8</v>
      </c>
      <c r="F43" s="1">
        <v>4</v>
      </c>
      <c r="G43" s="1"/>
      <c r="H43" s="1"/>
      <c r="I43" s="1">
        <v>8</v>
      </c>
      <c r="J43" s="1">
        <v>10</v>
      </c>
      <c r="K43" s="1"/>
      <c r="L43" s="1">
        <v>8</v>
      </c>
      <c r="M43" s="1">
        <v>8</v>
      </c>
      <c r="N43" s="1">
        <v>8</v>
      </c>
      <c r="O43" s="1">
        <v>8</v>
      </c>
      <c r="P43" s="1">
        <v>8</v>
      </c>
      <c r="Q43" s="1">
        <v>8</v>
      </c>
      <c r="R43" s="1">
        <v>8</v>
      </c>
      <c r="S43" s="1">
        <v>4</v>
      </c>
      <c r="T43" s="1">
        <v>1</v>
      </c>
      <c r="U43" s="1"/>
      <c r="V43" s="1"/>
      <c r="W43" s="1">
        <v>1</v>
      </c>
      <c r="X43" s="1">
        <v>3</v>
      </c>
      <c r="Y43" s="1"/>
      <c r="Z43" s="1"/>
      <c r="AA43" s="1">
        <f>SUM(E43:Z43)</f>
        <v>95</v>
      </c>
      <c r="AB43" t="s">
        <v>70</v>
      </c>
      <c r="AC43" t="s">
        <v>185</v>
      </c>
      <c r="AD43" t="s">
        <v>215</v>
      </c>
      <c r="AE43" t="s">
        <v>228</v>
      </c>
      <c r="AF43" t="s">
        <v>246</v>
      </c>
    </row>
    <row r="44" spans="1:34" x14ac:dyDescent="0.25">
      <c r="A44" s="1">
        <v>3</v>
      </c>
      <c r="B44" s="1" t="s">
        <v>183</v>
      </c>
      <c r="C44" s="1" t="s">
        <v>56</v>
      </c>
      <c r="D44" s="1" t="s">
        <v>52</v>
      </c>
      <c r="E44" s="1"/>
      <c r="F44" s="1"/>
      <c r="G44" s="1"/>
      <c r="H44" s="1"/>
      <c r="I44" s="1"/>
      <c r="J44" s="1"/>
      <c r="K44" s="1"/>
      <c r="L44" s="1">
        <v>6</v>
      </c>
      <c r="M44" s="1">
        <v>6</v>
      </c>
      <c r="N44" s="1"/>
      <c r="O44" s="1"/>
      <c r="P44" s="1"/>
      <c r="Q44" s="1"/>
      <c r="R44" s="1"/>
      <c r="S44" s="1">
        <v>8</v>
      </c>
      <c r="T44" s="1">
        <v>8</v>
      </c>
      <c r="U44" s="1"/>
      <c r="V44" s="1"/>
      <c r="W44" s="1">
        <v>5</v>
      </c>
      <c r="X44" s="1">
        <v>5</v>
      </c>
      <c r="Y44" s="1"/>
      <c r="Z44" s="1">
        <v>-1</v>
      </c>
      <c r="AA44" s="1">
        <f>SUM(E44:Z44)</f>
        <v>37</v>
      </c>
      <c r="AC44" t="s">
        <v>186</v>
      </c>
      <c r="AF44" t="s">
        <v>181</v>
      </c>
      <c r="AH44" t="s">
        <v>301</v>
      </c>
    </row>
    <row r="45" spans="1:34" x14ac:dyDescent="0.25">
      <c r="A45" s="1">
        <v>4</v>
      </c>
      <c r="B45" s="1" t="s">
        <v>22</v>
      </c>
      <c r="C45" t="s">
        <v>59</v>
      </c>
      <c r="D45" s="1" t="s">
        <v>52</v>
      </c>
      <c r="E45" s="1">
        <v>1</v>
      </c>
      <c r="F45" s="1">
        <v>4</v>
      </c>
      <c r="G45" s="1"/>
      <c r="H45" s="1"/>
      <c r="I45" s="1">
        <v>1</v>
      </c>
      <c r="J45" s="1">
        <v>1</v>
      </c>
      <c r="K45" s="1"/>
      <c r="L45" s="1">
        <v>10</v>
      </c>
      <c r="M45" s="1">
        <v>8</v>
      </c>
      <c r="N45" s="1"/>
      <c r="O45" s="1"/>
      <c r="P45" s="1">
        <v>1</v>
      </c>
      <c r="Q45" s="1">
        <v>6</v>
      </c>
      <c r="R45" s="1">
        <v>6</v>
      </c>
      <c r="S45" s="1">
        <v>3</v>
      </c>
      <c r="T45" s="1">
        <v>1</v>
      </c>
      <c r="U45" s="1"/>
      <c r="V45" s="1"/>
      <c r="W45" s="1">
        <v>1</v>
      </c>
      <c r="X45" s="1">
        <v>1</v>
      </c>
      <c r="Y45" s="6">
        <v>0.75</v>
      </c>
      <c r="Z45" s="1"/>
      <c r="AA45" s="1">
        <f>ROUND(SUM(E45:O45)*Y45+SUM(P45:R45),0)</f>
        <v>32</v>
      </c>
      <c r="AB45" t="s">
        <v>83</v>
      </c>
      <c r="AC45" t="s">
        <v>195</v>
      </c>
      <c r="AE45" t="s">
        <v>229</v>
      </c>
    </row>
    <row r="46" spans="1:34" x14ac:dyDescent="0.25">
      <c r="A46" s="1">
        <v>5</v>
      </c>
      <c r="B46" s="1" t="s">
        <v>201</v>
      </c>
      <c r="C46" s="5" t="s">
        <v>95</v>
      </c>
      <c r="D46" s="5" t="s">
        <v>50</v>
      </c>
      <c r="E46" s="1"/>
      <c r="F46" s="1"/>
      <c r="G46" s="1"/>
      <c r="H46" s="1"/>
      <c r="I46" s="1"/>
      <c r="J46" s="1"/>
      <c r="K46" s="1"/>
      <c r="L46" s="1"/>
      <c r="M46" s="1"/>
      <c r="N46" s="1">
        <v>5</v>
      </c>
      <c r="O46" s="1">
        <v>1</v>
      </c>
      <c r="P46" s="1"/>
      <c r="Q46" s="1"/>
      <c r="R46" s="1"/>
      <c r="S46" s="1">
        <v>5</v>
      </c>
      <c r="T46" s="1">
        <v>1</v>
      </c>
      <c r="U46" s="1">
        <v>8</v>
      </c>
      <c r="V46" s="1">
        <v>8</v>
      </c>
      <c r="W46" s="1"/>
      <c r="X46" s="1"/>
      <c r="Y46" s="6">
        <v>0.65</v>
      </c>
      <c r="Z46" s="1"/>
      <c r="AA46" s="1">
        <f>ROUND(SUM(E46:R46)*Y46+SUM(S46:X46),0)</f>
        <v>26</v>
      </c>
      <c r="AD46" t="s">
        <v>203</v>
      </c>
      <c r="AF46" t="s">
        <v>245</v>
      </c>
      <c r="AG46" t="s">
        <v>268</v>
      </c>
    </row>
    <row r="47" spans="1:34" x14ac:dyDescent="0.25">
      <c r="A47" s="1">
        <v>6</v>
      </c>
      <c r="B47" s="1" t="s">
        <v>20</v>
      </c>
      <c r="C47" s="1" t="s">
        <v>190</v>
      </c>
      <c r="D47" s="1" t="s">
        <v>50</v>
      </c>
      <c r="E47" s="1">
        <v>5</v>
      </c>
      <c r="F47" s="1">
        <v>10</v>
      </c>
      <c r="G47" s="1"/>
      <c r="H47" s="1"/>
      <c r="I47" s="1">
        <v>1</v>
      </c>
      <c r="J47" s="1">
        <v>1</v>
      </c>
      <c r="K47" s="1"/>
      <c r="L47" s="1">
        <v>4</v>
      </c>
      <c r="M47" s="1">
        <v>4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>
        <f>SUM(E47:Z47)</f>
        <v>25</v>
      </c>
      <c r="AB47" t="s">
        <v>78</v>
      </c>
      <c r="AC47" t="s">
        <v>188</v>
      </c>
      <c r="AE47" t="s">
        <v>34</v>
      </c>
    </row>
    <row r="48" spans="1:34" x14ac:dyDescent="0.25">
      <c r="A48" s="1">
        <v>7</v>
      </c>
      <c r="B48" s="1" t="s">
        <v>13</v>
      </c>
      <c r="C48" s="1" t="s">
        <v>48</v>
      </c>
      <c r="D48" s="1" t="s">
        <v>50</v>
      </c>
      <c r="E48" s="1">
        <v>6</v>
      </c>
      <c r="F48" s="1">
        <v>8</v>
      </c>
      <c r="G48" s="1">
        <v>8</v>
      </c>
      <c r="H48" s="1">
        <v>1</v>
      </c>
      <c r="I48" s="1"/>
      <c r="J48" s="1"/>
      <c r="K48" s="1"/>
      <c r="L48" s="1">
        <v>1</v>
      </c>
      <c r="M48" s="1">
        <v>1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>
        <f>SUM(E48:Z48)</f>
        <v>25</v>
      </c>
      <c r="AB48" t="s">
        <v>70</v>
      </c>
      <c r="AC48" t="s">
        <v>189</v>
      </c>
    </row>
    <row r="49" spans="1:34" x14ac:dyDescent="0.25">
      <c r="A49" s="1">
        <v>8</v>
      </c>
      <c r="B49" s="1" t="s">
        <v>35</v>
      </c>
      <c r="C49" s="1" t="s">
        <v>46</v>
      </c>
      <c r="D49" s="1" t="s">
        <v>52</v>
      </c>
      <c r="E49" s="1"/>
      <c r="F49" s="1"/>
      <c r="G49" s="1">
        <v>8</v>
      </c>
      <c r="H49" s="1">
        <v>6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>
        <v>6</v>
      </c>
      <c r="T49" s="1">
        <v>1</v>
      </c>
      <c r="U49" s="1"/>
      <c r="V49" s="1"/>
      <c r="W49" s="1"/>
      <c r="X49" s="1"/>
      <c r="Y49" s="6">
        <v>0.65</v>
      </c>
      <c r="Z49" s="1"/>
      <c r="AA49" s="1">
        <f>ROUND(SUM(E49:R49)*Y49+SUM(S49:X49),0)</f>
        <v>16</v>
      </c>
      <c r="AC49" t="s">
        <v>101</v>
      </c>
      <c r="AF49" t="s">
        <v>244</v>
      </c>
    </row>
    <row r="50" spans="1:34" x14ac:dyDescent="0.25">
      <c r="A50" s="1">
        <v>9</v>
      </c>
      <c r="B50" s="1" t="s">
        <v>285</v>
      </c>
      <c r="C50" s="1" t="s">
        <v>200</v>
      </c>
      <c r="D50" s="1" t="s">
        <v>52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>
        <v>8</v>
      </c>
      <c r="X50" s="1">
        <v>8</v>
      </c>
      <c r="Y50" s="1"/>
      <c r="Z50" s="1"/>
      <c r="AA50" s="1">
        <f>SUM(E50:Z50)</f>
        <v>16</v>
      </c>
      <c r="AH50" t="s">
        <v>299</v>
      </c>
    </row>
    <row r="51" spans="1:34" x14ac:dyDescent="0.25">
      <c r="A51" s="1">
        <v>10</v>
      </c>
      <c r="B51" s="13" t="s">
        <v>177</v>
      </c>
      <c r="C51" s="13" t="s">
        <v>178</v>
      </c>
      <c r="D51" s="1" t="s">
        <v>51</v>
      </c>
      <c r="F51" s="1"/>
      <c r="G51" s="1"/>
      <c r="H51" s="1"/>
      <c r="I51" s="1"/>
      <c r="J51" s="1"/>
      <c r="K51" s="1"/>
      <c r="L51" s="1">
        <v>1</v>
      </c>
      <c r="M51" s="1">
        <v>1</v>
      </c>
      <c r="N51" s="1"/>
      <c r="O51" s="1"/>
      <c r="P51" s="1">
        <v>5</v>
      </c>
      <c r="Q51" s="1">
        <v>5</v>
      </c>
      <c r="R51" s="1">
        <v>1</v>
      </c>
      <c r="S51" s="1">
        <v>1</v>
      </c>
      <c r="T51" s="1">
        <v>1</v>
      </c>
      <c r="U51" s="1">
        <v>2</v>
      </c>
      <c r="V51" s="1">
        <v>1</v>
      </c>
      <c r="W51" s="1"/>
      <c r="X51" s="1"/>
      <c r="Y51" s="6">
        <v>0.65</v>
      </c>
      <c r="Z51" s="1"/>
      <c r="AA51" s="1">
        <f>ROUND(SUM(E51:R51)*Y51+SUM(S51:X51),0)</f>
        <v>13</v>
      </c>
      <c r="AC51" t="s">
        <v>180</v>
      </c>
      <c r="AE51" t="s">
        <v>78</v>
      </c>
      <c r="AG51" t="s">
        <v>272</v>
      </c>
    </row>
    <row r="52" spans="1:34" x14ac:dyDescent="0.25">
      <c r="A52" s="1">
        <v>11</v>
      </c>
      <c r="B52" s="1" t="s">
        <v>265</v>
      </c>
      <c r="C52" s="1" t="s">
        <v>46</v>
      </c>
      <c r="D52" s="1" t="s">
        <v>52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>
        <v>3</v>
      </c>
      <c r="V52" s="1">
        <v>10</v>
      </c>
      <c r="W52" s="1"/>
      <c r="X52" s="1"/>
      <c r="Y52" s="1"/>
      <c r="Z52" s="1"/>
      <c r="AA52" s="1">
        <f t="shared" ref="AA52:AA61" si="2">SUM(E52:Z52)</f>
        <v>13</v>
      </c>
      <c r="AG52" t="s">
        <v>271</v>
      </c>
    </row>
    <row r="53" spans="1:34" x14ac:dyDescent="0.25">
      <c r="A53" s="1">
        <v>12</v>
      </c>
      <c r="B53" s="1" t="s">
        <v>263</v>
      </c>
      <c r="C53" s="1" t="s">
        <v>266</v>
      </c>
      <c r="D53" s="1" t="s">
        <v>51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>
        <v>6</v>
      </c>
      <c r="V53" s="1">
        <v>6</v>
      </c>
      <c r="W53" s="1"/>
      <c r="X53" s="1"/>
      <c r="Y53" s="1"/>
      <c r="Z53" s="1"/>
      <c r="AA53" s="1">
        <f t="shared" si="2"/>
        <v>12</v>
      </c>
      <c r="AG53" t="s">
        <v>268</v>
      </c>
    </row>
    <row r="54" spans="1:34" x14ac:dyDescent="0.25">
      <c r="A54" s="1">
        <v>13</v>
      </c>
      <c r="B54" s="1" t="s">
        <v>92</v>
      </c>
      <c r="C54" s="1" t="s">
        <v>286</v>
      </c>
      <c r="D54" s="1" t="s">
        <v>51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>
        <v>6</v>
      </c>
      <c r="X54" s="1">
        <v>6</v>
      </c>
      <c r="Y54" s="1"/>
      <c r="Z54" s="1"/>
      <c r="AA54" s="1">
        <f t="shared" si="2"/>
        <v>12</v>
      </c>
      <c r="AH54" t="s">
        <v>71</v>
      </c>
    </row>
    <row r="55" spans="1:34" x14ac:dyDescent="0.25">
      <c r="A55" s="1">
        <v>14</v>
      </c>
      <c r="B55" s="1" t="s">
        <v>16</v>
      </c>
      <c r="C55" s="1" t="s">
        <v>44</v>
      </c>
      <c r="D55" s="1" t="s">
        <v>52</v>
      </c>
      <c r="E55" s="1">
        <v>4</v>
      </c>
      <c r="F55" s="1">
        <v>6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>
        <f t="shared" si="2"/>
        <v>10</v>
      </c>
      <c r="AB55" t="s">
        <v>71</v>
      </c>
    </row>
    <row r="56" spans="1:34" x14ac:dyDescent="0.25">
      <c r="A56" s="1">
        <v>15</v>
      </c>
      <c r="B56" s="1" t="s">
        <v>120</v>
      </c>
      <c r="C56" s="1" t="s">
        <v>55</v>
      </c>
      <c r="D56" s="1" t="s">
        <v>52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>
        <v>3</v>
      </c>
      <c r="X56" s="1">
        <v>4</v>
      </c>
      <c r="Y56" s="1"/>
      <c r="Z56" s="1"/>
      <c r="AA56" s="1">
        <f t="shared" si="2"/>
        <v>7</v>
      </c>
      <c r="AH56" t="s">
        <v>302</v>
      </c>
    </row>
    <row r="57" spans="1:34" x14ac:dyDescent="0.25">
      <c r="A57" s="1">
        <v>16</v>
      </c>
      <c r="B57" s="1" t="s">
        <v>14</v>
      </c>
      <c r="C57" s="1" t="s">
        <v>55</v>
      </c>
      <c r="D57" s="1" t="s">
        <v>52</v>
      </c>
      <c r="E57" s="1">
        <v>5</v>
      </c>
      <c r="F57" s="1">
        <v>1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>
        <f t="shared" si="2"/>
        <v>6</v>
      </c>
      <c r="AB57" t="s">
        <v>72</v>
      </c>
    </row>
    <row r="58" spans="1:34" x14ac:dyDescent="0.25">
      <c r="A58" s="1">
        <v>17</v>
      </c>
      <c r="B58" s="1" t="s">
        <v>264</v>
      </c>
      <c r="C58" s="1" t="s">
        <v>266</v>
      </c>
      <c r="D58" s="1" t="s">
        <v>51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>
        <v>5</v>
      </c>
      <c r="V58" s="1">
        <v>1</v>
      </c>
      <c r="W58" s="1"/>
      <c r="X58" s="1"/>
      <c r="Y58" s="1"/>
      <c r="Z58" s="1"/>
      <c r="AA58" s="1">
        <f t="shared" si="2"/>
        <v>6</v>
      </c>
      <c r="AG58" t="s">
        <v>269</v>
      </c>
    </row>
    <row r="59" spans="1:34" x14ac:dyDescent="0.25">
      <c r="A59" s="1">
        <v>18</v>
      </c>
      <c r="B59" s="1" t="s">
        <v>159</v>
      </c>
      <c r="C59" s="1" t="s">
        <v>115</v>
      </c>
      <c r="D59" s="1" t="s">
        <v>51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>
        <v>4</v>
      </c>
      <c r="V59" s="1">
        <v>1</v>
      </c>
      <c r="W59" s="1"/>
      <c r="X59" s="1"/>
      <c r="Y59" s="1"/>
      <c r="Z59" s="1"/>
      <c r="AA59" s="1">
        <f t="shared" si="2"/>
        <v>5</v>
      </c>
      <c r="AG59" t="s">
        <v>270</v>
      </c>
    </row>
    <row r="60" spans="1:34" x14ac:dyDescent="0.25">
      <c r="A60" s="1">
        <v>19</v>
      </c>
      <c r="B60" t="s">
        <v>287</v>
      </c>
      <c r="C60" t="s">
        <v>288</v>
      </c>
      <c r="D60" s="1" t="s">
        <v>51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>
        <v>4</v>
      </c>
      <c r="X60" s="1">
        <v>1</v>
      </c>
      <c r="Y60" s="1"/>
      <c r="Z60" s="1"/>
      <c r="AA60" s="1">
        <f t="shared" si="2"/>
        <v>5</v>
      </c>
      <c r="AH60" t="s">
        <v>299</v>
      </c>
    </row>
    <row r="61" spans="1:34" x14ac:dyDescent="0.25">
      <c r="A61" s="1">
        <v>20</v>
      </c>
      <c r="B61" s="1" t="s">
        <v>199</v>
      </c>
      <c r="C61" s="1" t="s">
        <v>200</v>
      </c>
      <c r="D61" s="1" t="s">
        <v>52</v>
      </c>
      <c r="E61" s="1"/>
      <c r="F61" s="1"/>
      <c r="G61" s="1"/>
      <c r="H61" s="1"/>
      <c r="I61" s="1"/>
      <c r="J61" s="1"/>
      <c r="K61" s="1"/>
      <c r="L61" s="1"/>
      <c r="M61" s="1"/>
      <c r="N61" s="1">
        <v>1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>
        <f t="shared" si="2"/>
        <v>1</v>
      </c>
      <c r="AD61" t="s">
        <v>205</v>
      </c>
    </row>
    <row r="62" spans="1:3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34" x14ac:dyDescent="0.25">
      <c r="A63" s="2" t="s">
        <v>18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3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34" x14ac:dyDescent="0.25">
      <c r="A65" s="1">
        <v>1</v>
      </c>
      <c r="B65" s="1" t="s">
        <v>24</v>
      </c>
      <c r="C65" s="1" t="s">
        <v>58</v>
      </c>
      <c r="D65" s="1" t="s">
        <v>52</v>
      </c>
      <c r="E65" s="1">
        <v>1</v>
      </c>
      <c r="F65" s="1">
        <v>1</v>
      </c>
      <c r="G65" s="1">
        <v>1</v>
      </c>
      <c r="H65" s="1">
        <v>1</v>
      </c>
      <c r="I65" s="1"/>
      <c r="J65" s="1"/>
      <c r="K65" s="1"/>
      <c r="L65" s="1">
        <v>8</v>
      </c>
      <c r="M65" s="1">
        <v>10</v>
      </c>
      <c r="N65" s="1"/>
      <c r="O65" s="1"/>
      <c r="P65" s="1">
        <v>10</v>
      </c>
      <c r="Q65" s="1">
        <v>10</v>
      </c>
      <c r="R65" s="1">
        <v>10</v>
      </c>
      <c r="S65" s="1">
        <v>6</v>
      </c>
      <c r="T65" s="1">
        <v>10</v>
      </c>
      <c r="U65" s="1">
        <v>8</v>
      </c>
      <c r="V65" s="1">
        <v>6</v>
      </c>
      <c r="W65" s="1">
        <v>10</v>
      </c>
      <c r="X65" s="1">
        <v>10</v>
      </c>
      <c r="Y65" s="1"/>
      <c r="Z65" s="1"/>
      <c r="AA65" s="1">
        <f>SUM(E65:Z65)</f>
        <v>102</v>
      </c>
      <c r="AC65" t="s">
        <v>194</v>
      </c>
      <c r="AE65" t="s">
        <v>145</v>
      </c>
      <c r="AF65" t="s">
        <v>249</v>
      </c>
      <c r="AG65" t="s">
        <v>277</v>
      </c>
      <c r="AH65" t="s">
        <v>300</v>
      </c>
    </row>
    <row r="66" spans="1:34" x14ac:dyDescent="0.25">
      <c r="A66" s="1">
        <v>2</v>
      </c>
      <c r="B66" s="1" t="s">
        <v>37</v>
      </c>
      <c r="C66" s="1" t="s">
        <v>60</v>
      </c>
      <c r="D66" s="1" t="s">
        <v>52</v>
      </c>
      <c r="E66" s="1"/>
      <c r="F66" s="1"/>
      <c r="G66" s="1">
        <v>8</v>
      </c>
      <c r="H66" s="1">
        <v>6</v>
      </c>
      <c r="I66" s="1">
        <v>1</v>
      </c>
      <c r="J66" s="1">
        <v>1</v>
      </c>
      <c r="K66" s="1"/>
      <c r="L66" s="1">
        <v>6</v>
      </c>
      <c r="M66" s="1">
        <v>6</v>
      </c>
      <c r="N66" s="1">
        <v>6</v>
      </c>
      <c r="O66" s="1">
        <v>8</v>
      </c>
      <c r="P66" s="1">
        <v>5</v>
      </c>
      <c r="Q66" s="1">
        <v>6</v>
      </c>
      <c r="R66" s="1">
        <v>6</v>
      </c>
      <c r="S66" s="1">
        <v>8</v>
      </c>
      <c r="T66" s="1">
        <v>8</v>
      </c>
      <c r="U66" s="1">
        <v>10</v>
      </c>
      <c r="V66" s="1">
        <v>8</v>
      </c>
      <c r="W66" s="1">
        <v>1</v>
      </c>
      <c r="X66" s="1">
        <v>1</v>
      </c>
      <c r="Y66" s="1"/>
      <c r="Z66" s="1"/>
      <c r="AA66" s="1">
        <f>SUM(E66:Z66)</f>
        <v>95</v>
      </c>
      <c r="AC66" t="s">
        <v>193</v>
      </c>
      <c r="AD66" t="s">
        <v>203</v>
      </c>
      <c r="AE66" t="s">
        <v>231</v>
      </c>
      <c r="AF66" t="s">
        <v>248</v>
      </c>
      <c r="AG66" t="s">
        <v>276</v>
      </c>
      <c r="AH66" t="s">
        <v>145</v>
      </c>
    </row>
    <row r="67" spans="1:34" x14ac:dyDescent="0.25">
      <c r="A67" s="1">
        <v>3</v>
      </c>
      <c r="B67" s="1" t="s">
        <v>17</v>
      </c>
      <c r="C67" s="1" t="s">
        <v>56</v>
      </c>
      <c r="D67" s="1" t="s">
        <v>52</v>
      </c>
      <c r="E67" s="1">
        <v>3</v>
      </c>
      <c r="F67" s="1">
        <v>5</v>
      </c>
      <c r="G67" s="1">
        <v>10</v>
      </c>
      <c r="H67" s="1">
        <v>1</v>
      </c>
      <c r="I67" s="1">
        <v>10</v>
      </c>
      <c r="J67" s="1">
        <v>10</v>
      </c>
      <c r="K67" s="1"/>
      <c r="L67" s="1">
        <v>5</v>
      </c>
      <c r="M67" s="1">
        <v>4</v>
      </c>
      <c r="N67" s="1">
        <v>1</v>
      </c>
      <c r="O67" s="1">
        <v>1</v>
      </c>
      <c r="P67" s="1">
        <v>8</v>
      </c>
      <c r="Q67" s="1">
        <v>4</v>
      </c>
      <c r="R67" s="1">
        <v>5</v>
      </c>
      <c r="S67" s="1"/>
      <c r="T67" s="1"/>
      <c r="U67" s="1"/>
      <c r="V67" s="1"/>
      <c r="W67" s="1"/>
      <c r="X67" s="1"/>
      <c r="Y67" s="1"/>
      <c r="Z67" s="1"/>
      <c r="AA67" s="1">
        <f>SUM(E67:Z67)</f>
        <v>67</v>
      </c>
      <c r="AB67" t="s">
        <v>76</v>
      </c>
      <c r="AC67" t="s">
        <v>191</v>
      </c>
      <c r="AD67" t="s">
        <v>202</v>
      </c>
      <c r="AE67" t="s">
        <v>230</v>
      </c>
    </row>
    <row r="68" spans="1:34" x14ac:dyDescent="0.25">
      <c r="A68" s="1">
        <v>4</v>
      </c>
      <c r="B68" s="1" t="s">
        <v>123</v>
      </c>
      <c r="C68" s="1" t="s">
        <v>119</v>
      </c>
      <c r="D68" s="1" t="s">
        <v>52</v>
      </c>
      <c r="E68" s="1"/>
      <c r="F68" s="14"/>
      <c r="G68" s="1"/>
      <c r="H68" s="1"/>
      <c r="I68" s="1"/>
      <c r="J68" s="1"/>
      <c r="K68" s="1">
        <v>33</v>
      </c>
      <c r="L68" s="1"/>
      <c r="M68" s="1"/>
      <c r="N68" s="1"/>
      <c r="O68" s="1"/>
      <c r="P68" s="1">
        <v>4</v>
      </c>
      <c r="Q68" s="1">
        <v>5</v>
      </c>
      <c r="R68" s="1">
        <v>4</v>
      </c>
      <c r="S68" s="1">
        <v>10</v>
      </c>
      <c r="T68" s="1">
        <v>6</v>
      </c>
      <c r="U68" s="1"/>
      <c r="V68" s="1"/>
      <c r="W68" s="1">
        <v>4</v>
      </c>
      <c r="X68" s="1">
        <v>8</v>
      </c>
      <c r="Y68" s="6">
        <v>0.75</v>
      </c>
      <c r="Z68" s="1"/>
      <c r="AA68" s="1">
        <f>ROUND(SUM(E68:M68)*Y68+SUM(N68:R68),0)+SUM(S68:X68)</f>
        <v>66</v>
      </c>
      <c r="AB68" t="s">
        <v>147</v>
      </c>
      <c r="AC68" s="9"/>
      <c r="AE68" t="s">
        <v>232</v>
      </c>
      <c r="AF68" t="s">
        <v>247</v>
      </c>
      <c r="AH68" t="s">
        <v>303</v>
      </c>
    </row>
    <row r="69" spans="1:34" x14ac:dyDescent="0.25">
      <c r="A69" s="1">
        <v>5</v>
      </c>
      <c r="B69" s="1" t="s">
        <v>120</v>
      </c>
      <c r="C69" s="1" t="s">
        <v>55</v>
      </c>
      <c r="D69" s="1" t="s">
        <v>52</v>
      </c>
      <c r="E69" s="1"/>
      <c r="F69" s="1"/>
      <c r="G69" s="1"/>
      <c r="H69" s="1"/>
      <c r="I69" s="1"/>
      <c r="J69" s="1"/>
      <c r="K69" s="1">
        <v>25</v>
      </c>
      <c r="L69" s="1"/>
      <c r="M69" s="1"/>
      <c r="N69" s="1"/>
      <c r="O69" s="1"/>
      <c r="P69" s="1">
        <v>6</v>
      </c>
      <c r="Q69" s="1">
        <v>8</v>
      </c>
      <c r="R69" s="1">
        <v>8</v>
      </c>
      <c r="S69" s="1"/>
      <c r="T69" s="1"/>
      <c r="U69" s="1"/>
      <c r="V69" s="1"/>
      <c r="W69" s="1"/>
      <c r="X69" s="1"/>
      <c r="Y69" s="6">
        <v>0.75</v>
      </c>
      <c r="Z69" s="1"/>
      <c r="AA69" s="1">
        <f>ROUND(SUM(E69:M69)*Y69+SUM(N69:R69),0)+SUM(S69:X69)</f>
        <v>41</v>
      </c>
      <c r="AB69" t="s">
        <v>82</v>
      </c>
      <c r="AC69" s="9"/>
      <c r="AE69" t="s">
        <v>78</v>
      </c>
      <c r="AH69" t="s">
        <v>230</v>
      </c>
    </row>
    <row r="70" spans="1:34" x14ac:dyDescent="0.25">
      <c r="A70" s="1">
        <v>6</v>
      </c>
      <c r="B70" s="1" t="s">
        <v>21</v>
      </c>
      <c r="C70" s="1" t="s">
        <v>54</v>
      </c>
      <c r="D70" s="1" t="s">
        <v>52</v>
      </c>
      <c r="E70" s="1">
        <v>8</v>
      </c>
      <c r="F70" s="1">
        <v>8</v>
      </c>
      <c r="G70" s="1"/>
      <c r="H70" s="1"/>
      <c r="I70" s="1">
        <v>1</v>
      </c>
      <c r="J70" s="1">
        <v>1</v>
      </c>
      <c r="K70" s="1"/>
      <c r="L70" s="1">
        <v>4</v>
      </c>
      <c r="M70" s="1">
        <v>5</v>
      </c>
      <c r="N70" s="1"/>
      <c r="O70" s="1"/>
      <c r="P70" s="1"/>
      <c r="Q70" s="1"/>
      <c r="R70" s="1"/>
      <c r="S70" s="1"/>
      <c r="T70" s="1"/>
      <c r="U70" s="1"/>
      <c r="V70" s="1"/>
      <c r="W70" s="1">
        <v>5</v>
      </c>
      <c r="X70" s="1">
        <v>6</v>
      </c>
      <c r="Y70" s="1"/>
      <c r="Z70" s="1"/>
      <c r="AA70" s="1">
        <f>SUM(E70:Z70)</f>
        <v>38</v>
      </c>
      <c r="AB70" t="s">
        <v>77</v>
      </c>
      <c r="AC70" t="s">
        <v>192</v>
      </c>
      <c r="AH70" t="s">
        <v>230</v>
      </c>
    </row>
    <row r="71" spans="1:34" x14ac:dyDescent="0.25">
      <c r="A71" s="1">
        <v>7</v>
      </c>
      <c r="B71" s="1" t="s">
        <v>92</v>
      </c>
      <c r="C71" s="1" t="s">
        <v>219</v>
      </c>
      <c r="D71" s="1" t="s">
        <v>50</v>
      </c>
      <c r="E71" s="1">
        <v>1</v>
      </c>
      <c r="F71" s="1">
        <v>1</v>
      </c>
      <c r="G71" s="1">
        <v>5</v>
      </c>
      <c r="H71" s="1">
        <v>4</v>
      </c>
      <c r="I71" s="1">
        <v>1</v>
      </c>
      <c r="J71" s="1">
        <v>1</v>
      </c>
      <c r="K71" s="1"/>
      <c r="L71" s="1"/>
      <c r="M71" s="1"/>
      <c r="N71" s="1">
        <v>10</v>
      </c>
      <c r="O71" s="1">
        <v>10</v>
      </c>
      <c r="P71" s="1"/>
      <c r="Q71" s="1"/>
      <c r="R71" s="1"/>
      <c r="S71" s="1"/>
      <c r="T71" s="1"/>
      <c r="U71" s="1"/>
      <c r="V71" s="1"/>
      <c r="W71" s="1"/>
      <c r="X71" s="1"/>
      <c r="Y71" s="6">
        <v>0.9</v>
      </c>
      <c r="Z71" s="1"/>
      <c r="AA71" s="1">
        <f>ROUND(SUM(E71:M71)*Y71+SUM(N71:R71),0)+SUM(S71:X71)</f>
        <v>32</v>
      </c>
      <c r="AB71" t="s">
        <v>68</v>
      </c>
      <c r="AC71" t="s">
        <v>104</v>
      </c>
      <c r="AD71" t="s">
        <v>216</v>
      </c>
    </row>
    <row r="72" spans="1:34" x14ac:dyDescent="0.25">
      <c r="A72" s="1">
        <v>8</v>
      </c>
      <c r="B72" s="1" t="s">
        <v>29</v>
      </c>
      <c r="C72" s="1" t="s">
        <v>61</v>
      </c>
      <c r="D72" s="1" t="s">
        <v>52</v>
      </c>
      <c r="E72" s="1">
        <v>6</v>
      </c>
      <c r="F72" s="1">
        <v>5</v>
      </c>
      <c r="G72" s="1">
        <v>3</v>
      </c>
      <c r="H72" s="1">
        <v>8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>
        <f t="shared" ref="AA72:AA89" si="3">SUM(E72:Z72)</f>
        <v>22</v>
      </c>
      <c r="AB72" t="s">
        <v>75</v>
      </c>
      <c r="AC72" t="s">
        <v>106</v>
      </c>
    </row>
    <row r="73" spans="1:34" x14ac:dyDescent="0.25">
      <c r="A73" s="1">
        <v>9</v>
      </c>
      <c r="B73" s="1" t="s">
        <v>157</v>
      </c>
      <c r="C73" s="1" t="s">
        <v>115</v>
      </c>
      <c r="D73" s="1" t="s">
        <v>51</v>
      </c>
      <c r="E73" s="1"/>
      <c r="F73" s="1"/>
      <c r="G73" s="1"/>
      <c r="H73" s="1"/>
      <c r="I73" s="1"/>
      <c r="J73" s="1"/>
      <c r="K73" s="1">
        <v>5</v>
      </c>
      <c r="L73" s="1"/>
      <c r="M73" s="1"/>
      <c r="N73" s="1">
        <v>8</v>
      </c>
      <c r="O73" s="1">
        <v>6</v>
      </c>
      <c r="P73" s="1"/>
      <c r="Q73" s="1"/>
      <c r="R73" s="1"/>
      <c r="S73" s="1"/>
      <c r="T73" s="1"/>
      <c r="U73" s="1"/>
      <c r="V73" s="1"/>
      <c r="W73" s="1"/>
      <c r="X73" s="1"/>
      <c r="Y73" s="6"/>
      <c r="Z73" s="1"/>
      <c r="AA73" s="1">
        <f t="shared" si="3"/>
        <v>19</v>
      </c>
      <c r="AD73" t="s">
        <v>203</v>
      </c>
    </row>
    <row r="74" spans="1:34" x14ac:dyDescent="0.25">
      <c r="A74" s="1">
        <v>10</v>
      </c>
      <c r="B74" s="1" t="s">
        <v>273</v>
      </c>
      <c r="C74" s="1" t="s">
        <v>46</v>
      </c>
      <c r="D74" s="1" t="s">
        <v>52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>
        <v>6</v>
      </c>
      <c r="V74" s="1">
        <v>10</v>
      </c>
      <c r="W74" s="1"/>
      <c r="X74" s="1"/>
      <c r="Y74" s="1"/>
      <c r="Z74" s="1"/>
      <c r="AA74" s="1">
        <f t="shared" si="3"/>
        <v>16</v>
      </c>
      <c r="AG74" t="s">
        <v>278</v>
      </c>
    </row>
    <row r="75" spans="1:34" x14ac:dyDescent="0.25">
      <c r="A75" s="1">
        <v>11</v>
      </c>
      <c r="B75" s="1" t="s">
        <v>39</v>
      </c>
      <c r="C75" s="1" t="s">
        <v>55</v>
      </c>
      <c r="D75" s="1" t="s">
        <v>52</v>
      </c>
      <c r="E75" s="1"/>
      <c r="F75" s="1"/>
      <c r="G75" s="1">
        <v>2</v>
      </c>
      <c r="H75" s="1">
        <v>10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>
        <f t="shared" si="3"/>
        <v>12</v>
      </c>
      <c r="AC75" t="s">
        <v>107</v>
      </c>
    </row>
    <row r="76" spans="1:34" x14ac:dyDescent="0.25">
      <c r="A76" s="1">
        <v>12</v>
      </c>
      <c r="B76" s="1" t="s">
        <v>19</v>
      </c>
      <c r="C76" s="1" t="s">
        <v>55</v>
      </c>
      <c r="D76" s="1" t="s">
        <v>52</v>
      </c>
      <c r="E76" s="1">
        <v>10</v>
      </c>
      <c r="F76" s="1">
        <v>1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>
        <f t="shared" si="3"/>
        <v>11</v>
      </c>
      <c r="AB76" t="s">
        <v>79</v>
      </c>
    </row>
    <row r="77" spans="1:34" x14ac:dyDescent="0.25">
      <c r="A77" s="1">
        <v>13</v>
      </c>
      <c r="B77" s="1" t="s">
        <v>38</v>
      </c>
      <c r="C77" s="1" t="s">
        <v>62</v>
      </c>
      <c r="D77" s="1" t="s">
        <v>52</v>
      </c>
      <c r="E77" s="1"/>
      <c r="F77" s="1"/>
      <c r="G77" s="1">
        <v>6</v>
      </c>
      <c r="H77" s="1">
        <v>5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>
        <f t="shared" si="3"/>
        <v>11</v>
      </c>
      <c r="AC77" t="s">
        <v>103</v>
      </c>
    </row>
    <row r="78" spans="1:34" x14ac:dyDescent="0.25">
      <c r="A78" s="1">
        <v>14</v>
      </c>
      <c r="B78" s="1" t="s">
        <v>289</v>
      </c>
      <c r="C78" s="1" t="s">
        <v>60</v>
      </c>
      <c r="D78" s="1" t="s">
        <v>52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>
        <v>6</v>
      </c>
      <c r="X78" s="1">
        <v>5</v>
      </c>
      <c r="Y78" s="1"/>
      <c r="Z78" s="1"/>
      <c r="AA78" s="1">
        <f t="shared" si="3"/>
        <v>11</v>
      </c>
      <c r="AH78" t="s">
        <v>97</v>
      </c>
    </row>
    <row r="79" spans="1:34" x14ac:dyDescent="0.25">
      <c r="A79" s="1">
        <v>15</v>
      </c>
      <c r="B79" s="1" t="s">
        <v>274</v>
      </c>
      <c r="C79" s="1" t="s">
        <v>275</v>
      </c>
      <c r="D79" s="1" t="s">
        <v>51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>
        <v>5</v>
      </c>
      <c r="V79" s="1">
        <v>5</v>
      </c>
      <c r="W79" s="1"/>
      <c r="X79" s="1"/>
      <c r="Y79" s="1"/>
      <c r="Z79" s="1"/>
      <c r="AA79" s="1">
        <f t="shared" si="3"/>
        <v>10</v>
      </c>
      <c r="AG79" t="s">
        <v>279</v>
      </c>
    </row>
    <row r="80" spans="1:34" x14ac:dyDescent="0.25">
      <c r="A80" s="1">
        <v>16</v>
      </c>
      <c r="B80" s="1" t="s">
        <v>27</v>
      </c>
      <c r="C80" s="1" t="s">
        <v>57</v>
      </c>
      <c r="D80" s="1" t="s">
        <v>52</v>
      </c>
      <c r="E80" s="1">
        <v>3</v>
      </c>
      <c r="F80" s="1">
        <v>6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>
        <f t="shared" si="3"/>
        <v>9</v>
      </c>
      <c r="AB80" t="s">
        <v>80</v>
      </c>
    </row>
    <row r="81" spans="1:35" x14ac:dyDescent="0.25">
      <c r="A81" s="1">
        <v>17</v>
      </c>
      <c r="B81" s="1" t="s">
        <v>30</v>
      </c>
      <c r="C81" s="1" t="s">
        <v>59</v>
      </c>
      <c r="D81" s="1" t="s">
        <v>52</v>
      </c>
      <c r="E81" s="1">
        <v>1</v>
      </c>
      <c r="F81" s="1">
        <v>1</v>
      </c>
      <c r="G81" s="1">
        <v>4</v>
      </c>
      <c r="H81" s="1">
        <v>3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>
        <f t="shared" si="3"/>
        <v>9</v>
      </c>
      <c r="AB81" t="s">
        <v>81</v>
      </c>
      <c r="AC81" t="s">
        <v>105</v>
      </c>
    </row>
    <row r="82" spans="1:35" x14ac:dyDescent="0.25">
      <c r="A82" s="1">
        <v>18</v>
      </c>
      <c r="B82" t="s">
        <v>35</v>
      </c>
      <c r="C82" s="1" t="s">
        <v>46</v>
      </c>
      <c r="D82" s="1" t="s">
        <v>52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>
        <v>8</v>
      </c>
      <c r="X82" s="1">
        <v>1</v>
      </c>
      <c r="Y82" s="1"/>
      <c r="Z82" s="1"/>
      <c r="AA82" s="1">
        <f t="shared" si="3"/>
        <v>9</v>
      </c>
      <c r="AH82" t="s">
        <v>304</v>
      </c>
    </row>
    <row r="83" spans="1:35" x14ac:dyDescent="0.25">
      <c r="A83" s="1">
        <v>19</v>
      </c>
      <c r="B83" s="1" t="s">
        <v>26</v>
      </c>
      <c r="C83" s="1" t="s">
        <v>57</v>
      </c>
      <c r="D83" s="1" t="s">
        <v>52</v>
      </c>
      <c r="E83" s="1">
        <v>2</v>
      </c>
      <c r="F83" s="1">
        <v>6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>
        <f t="shared" si="3"/>
        <v>8</v>
      </c>
      <c r="AB83" t="s">
        <v>82</v>
      </c>
    </row>
    <row r="84" spans="1:35" x14ac:dyDescent="0.25">
      <c r="A84" s="1">
        <v>20</v>
      </c>
      <c r="B84" t="s">
        <v>290</v>
      </c>
      <c r="C84" s="1" t="s">
        <v>291</v>
      </c>
      <c r="D84" s="1" t="s">
        <v>292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>
        <v>3</v>
      </c>
      <c r="X84" s="1">
        <v>4</v>
      </c>
      <c r="Y84" s="1"/>
      <c r="Z84" s="1"/>
      <c r="AA84" s="1">
        <f t="shared" si="3"/>
        <v>7</v>
      </c>
      <c r="AH84" t="s">
        <v>305</v>
      </c>
    </row>
    <row r="85" spans="1:35" x14ac:dyDescent="0.25">
      <c r="A85" s="1">
        <v>21</v>
      </c>
      <c r="B85" s="1" t="s">
        <v>25</v>
      </c>
      <c r="C85" s="1" t="s">
        <v>55</v>
      </c>
      <c r="D85" s="1" t="s">
        <v>52</v>
      </c>
      <c r="E85" s="1">
        <v>1</v>
      </c>
      <c r="F85" s="1">
        <v>1</v>
      </c>
      <c r="G85" s="1">
        <v>1</v>
      </c>
      <c r="H85" s="1">
        <v>1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>
        <f t="shared" si="3"/>
        <v>4</v>
      </c>
      <c r="AC85" t="s">
        <v>102</v>
      </c>
    </row>
    <row r="86" spans="1:35" x14ac:dyDescent="0.25">
      <c r="A86" s="1">
        <v>22</v>
      </c>
      <c r="B86" s="1" t="s">
        <v>23</v>
      </c>
      <c r="C86" s="1" t="s">
        <v>55</v>
      </c>
      <c r="D86" s="1" t="s">
        <v>52</v>
      </c>
      <c r="E86" s="1">
        <v>1</v>
      </c>
      <c r="F86" s="1">
        <v>1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>
        <f t="shared" si="3"/>
        <v>2</v>
      </c>
    </row>
    <row r="87" spans="1:35" x14ac:dyDescent="0.25">
      <c r="A87" s="1">
        <v>23</v>
      </c>
      <c r="B87" t="s">
        <v>28</v>
      </c>
      <c r="C87" s="1" t="s">
        <v>55</v>
      </c>
      <c r="D87" s="1" t="s">
        <v>52</v>
      </c>
      <c r="E87" s="1">
        <v>1</v>
      </c>
      <c r="F87" s="1">
        <v>1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>
        <f t="shared" si="3"/>
        <v>2</v>
      </c>
    </row>
    <row r="88" spans="1:35" x14ac:dyDescent="0.25">
      <c r="A88" s="1">
        <v>24</v>
      </c>
      <c r="B88" t="s">
        <v>31</v>
      </c>
      <c r="C88" s="1" t="s">
        <v>55</v>
      </c>
      <c r="D88" s="1" t="s">
        <v>52</v>
      </c>
      <c r="E88" s="1">
        <v>1</v>
      </c>
      <c r="F88" s="1">
        <v>1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>
        <f t="shared" si="3"/>
        <v>2</v>
      </c>
    </row>
    <row r="89" spans="1:35" x14ac:dyDescent="0.25">
      <c r="A89" s="1">
        <v>25</v>
      </c>
      <c r="B89" s="1" t="s">
        <v>96</v>
      </c>
      <c r="C89" s="1" t="s">
        <v>41</v>
      </c>
      <c r="D89" s="1" t="s">
        <v>50</v>
      </c>
      <c r="E89" s="1"/>
      <c r="F89" s="1"/>
      <c r="G89" s="1"/>
      <c r="H89" s="1"/>
      <c r="I89" s="1">
        <v>1</v>
      </c>
      <c r="J89" s="1">
        <v>1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>
        <f t="shared" si="3"/>
        <v>2</v>
      </c>
      <c r="AB89" t="s">
        <v>97</v>
      </c>
    </row>
    <row r="91" spans="1:35" x14ac:dyDescent="0.25">
      <c r="A91" s="2" t="s">
        <v>250</v>
      </c>
      <c r="B91" s="1"/>
      <c r="C91" s="1"/>
      <c r="D91" s="1"/>
      <c r="E91" s="1" t="s">
        <v>131</v>
      </c>
      <c r="F91" s="1" t="s">
        <v>131</v>
      </c>
      <c r="G91" s="1" t="s">
        <v>132</v>
      </c>
      <c r="H91" s="1" t="s">
        <v>132</v>
      </c>
      <c r="I91" s="1" t="s">
        <v>133</v>
      </c>
      <c r="J91" s="1" t="s">
        <v>133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6">
        <v>0.8</v>
      </c>
      <c r="AB91" t="s">
        <v>151</v>
      </c>
      <c r="AC91" t="s">
        <v>160</v>
      </c>
    </row>
    <row r="92" spans="1:35" x14ac:dyDescent="0.25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35" x14ac:dyDescent="0.25">
      <c r="A93" s="1">
        <v>5</v>
      </c>
      <c r="B93" s="10" t="s">
        <v>152</v>
      </c>
      <c r="C93" s="1" t="s">
        <v>115</v>
      </c>
      <c r="D93" s="7" t="s">
        <v>134</v>
      </c>
      <c r="E93" s="11"/>
      <c r="F93" s="12"/>
      <c r="G93" s="1"/>
      <c r="H93" s="1"/>
      <c r="I93" s="1">
        <v>8</v>
      </c>
      <c r="J93" s="1">
        <v>12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8">
        <f t="shared" ref="AA93:AA115" si="4">SUM(E93:J93)*$AA$91</f>
        <v>16</v>
      </c>
      <c r="AC93" s="9"/>
    </row>
    <row r="94" spans="1:35" x14ac:dyDescent="0.25">
      <c r="A94" s="1">
        <v>3</v>
      </c>
      <c r="B94" s="10" t="s">
        <v>108</v>
      </c>
      <c r="C94" s="1" t="s">
        <v>109</v>
      </c>
      <c r="D94" s="7" t="s">
        <v>134</v>
      </c>
      <c r="E94" s="11">
        <f>10/2</f>
        <v>5</v>
      </c>
      <c r="F94" s="11">
        <f>15/3</f>
        <v>5</v>
      </c>
      <c r="G94" s="10">
        <v>10</v>
      </c>
      <c r="H94" s="10">
        <v>12</v>
      </c>
      <c r="I94" s="10">
        <v>6</v>
      </c>
      <c r="J94" s="10">
        <v>10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8">
        <f t="shared" si="4"/>
        <v>38.400000000000006</v>
      </c>
      <c r="AB94" t="s">
        <v>65</v>
      </c>
      <c r="AC94" s="9" t="s">
        <v>134</v>
      </c>
    </row>
    <row r="95" spans="1:35" x14ac:dyDescent="0.25">
      <c r="A95" s="1">
        <v>1</v>
      </c>
      <c r="B95" s="1" t="s">
        <v>110</v>
      </c>
      <c r="C95" s="1" t="s">
        <v>111</v>
      </c>
      <c r="D95" s="7" t="s">
        <v>134</v>
      </c>
      <c r="E95" s="11">
        <f>10/2</f>
        <v>5</v>
      </c>
      <c r="F95" s="11">
        <f>15/3</f>
        <v>5</v>
      </c>
      <c r="G95" s="10">
        <v>8</v>
      </c>
      <c r="H95" s="10">
        <v>15</v>
      </c>
      <c r="I95" s="10">
        <v>5</v>
      </c>
      <c r="J95" s="10">
        <v>8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8">
        <f t="shared" si="4"/>
        <v>36.800000000000004</v>
      </c>
      <c r="AB95" t="s">
        <v>140</v>
      </c>
      <c r="AC95" s="9" t="s">
        <v>134</v>
      </c>
    </row>
    <row r="96" spans="1:35" x14ac:dyDescent="0.25">
      <c r="A96" s="1">
        <v>2</v>
      </c>
      <c r="B96" s="1" t="s">
        <v>117</v>
      </c>
      <c r="C96" s="1" t="s">
        <v>156</v>
      </c>
      <c r="D96" s="7" t="s">
        <v>134</v>
      </c>
      <c r="E96" s="10"/>
      <c r="F96" s="10"/>
      <c r="G96" s="10">
        <v>4</v>
      </c>
      <c r="H96" s="10">
        <v>8</v>
      </c>
      <c r="I96" s="10">
        <v>10</v>
      </c>
      <c r="J96" s="10">
        <v>15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8">
        <f t="shared" si="4"/>
        <v>29.6</v>
      </c>
      <c r="AB96" t="s">
        <v>144</v>
      </c>
      <c r="AC96" s="9" t="s">
        <v>134</v>
      </c>
      <c r="AI96" t="s">
        <v>34</v>
      </c>
    </row>
    <row r="97" spans="1:29" x14ac:dyDescent="0.25">
      <c r="A97" s="1">
        <v>4</v>
      </c>
      <c r="B97" s="10" t="s">
        <v>124</v>
      </c>
      <c r="C97" s="1" t="s">
        <v>125</v>
      </c>
      <c r="D97" s="7" t="s">
        <v>134</v>
      </c>
      <c r="E97" s="10"/>
      <c r="F97" s="10"/>
      <c r="G97" s="10">
        <v>6</v>
      </c>
      <c r="H97" s="10"/>
      <c r="I97" s="10">
        <v>5</v>
      </c>
      <c r="J97" s="10">
        <v>10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8">
        <f t="shared" si="4"/>
        <v>16.8</v>
      </c>
      <c r="AB97" t="s">
        <v>148</v>
      </c>
      <c r="AC97" s="9" t="s">
        <v>134</v>
      </c>
    </row>
    <row r="98" spans="1:29" x14ac:dyDescent="0.25">
      <c r="A98" s="1">
        <v>1</v>
      </c>
      <c r="B98" s="10" t="s">
        <v>130</v>
      </c>
      <c r="C98" s="1" t="s">
        <v>115</v>
      </c>
      <c r="D98" s="7" t="s">
        <v>135</v>
      </c>
      <c r="E98" s="11">
        <f>8/2</f>
        <v>4</v>
      </c>
      <c r="F98" s="11">
        <f>12/3</f>
        <v>4</v>
      </c>
      <c r="G98" s="1" t="s">
        <v>139</v>
      </c>
      <c r="H98" s="1" t="s">
        <v>139</v>
      </c>
      <c r="I98" s="1">
        <v>8</v>
      </c>
      <c r="J98" s="1">
        <v>10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8">
        <f t="shared" si="4"/>
        <v>20.8</v>
      </c>
      <c r="AB98" t="s">
        <v>140</v>
      </c>
      <c r="AC98" s="9" t="s">
        <v>134</v>
      </c>
    </row>
    <row r="99" spans="1:29" x14ac:dyDescent="0.25">
      <c r="A99" s="1">
        <v>6</v>
      </c>
      <c r="B99" s="10" t="s">
        <v>126</v>
      </c>
      <c r="C99" s="1" t="s">
        <v>127</v>
      </c>
      <c r="D99" s="7" t="s">
        <v>134</v>
      </c>
      <c r="E99" s="11">
        <f>8/2</f>
        <v>4</v>
      </c>
      <c r="F99" s="1" t="s">
        <v>139</v>
      </c>
      <c r="G99" s="1" t="s">
        <v>139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8">
        <f t="shared" si="4"/>
        <v>3.2</v>
      </c>
      <c r="AB99" t="s">
        <v>149</v>
      </c>
      <c r="AC99" s="9" t="s">
        <v>134</v>
      </c>
    </row>
    <row r="100" spans="1:29" x14ac:dyDescent="0.25">
      <c r="A100" s="1">
        <v>2</v>
      </c>
      <c r="B100" s="10" t="s">
        <v>153</v>
      </c>
      <c r="C100" s="1" t="s">
        <v>115</v>
      </c>
      <c r="D100" s="7" t="s">
        <v>135</v>
      </c>
      <c r="E100" s="11"/>
      <c r="F100" s="12"/>
      <c r="G100" s="1"/>
      <c r="H100" s="1"/>
      <c r="I100" s="1">
        <v>10</v>
      </c>
      <c r="J100" s="1">
        <v>15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8">
        <f t="shared" si="4"/>
        <v>20</v>
      </c>
      <c r="AC100" s="9"/>
    </row>
    <row r="101" spans="1:29" x14ac:dyDescent="0.25">
      <c r="A101" s="1">
        <v>3</v>
      </c>
      <c r="B101" s="10" t="s">
        <v>112</v>
      </c>
      <c r="C101" s="1" t="s">
        <v>113</v>
      </c>
      <c r="D101" s="7" t="s">
        <v>135</v>
      </c>
      <c r="E101" s="1"/>
      <c r="F101" s="1"/>
      <c r="G101" s="11">
        <f>10/2</f>
        <v>5</v>
      </c>
      <c r="H101" s="11">
        <f>15/3</f>
        <v>5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8">
        <f t="shared" si="4"/>
        <v>8</v>
      </c>
      <c r="AB101" t="s">
        <v>141</v>
      </c>
      <c r="AC101" s="9" t="s">
        <v>135</v>
      </c>
    </row>
    <row r="102" spans="1:29" x14ac:dyDescent="0.25">
      <c r="A102" s="1">
        <v>4</v>
      </c>
      <c r="B102" s="10" t="s">
        <v>154</v>
      </c>
      <c r="C102" s="1" t="s">
        <v>115</v>
      </c>
      <c r="D102" s="7" t="s">
        <v>135</v>
      </c>
      <c r="E102" s="11"/>
      <c r="F102" s="12"/>
      <c r="G102" s="1"/>
      <c r="H102" s="1"/>
      <c r="I102" s="1">
        <v>6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8">
        <f t="shared" si="4"/>
        <v>4.8000000000000007</v>
      </c>
      <c r="AC102" s="9"/>
    </row>
    <row r="103" spans="1:29" x14ac:dyDescent="0.25">
      <c r="A103" s="1">
        <v>5</v>
      </c>
      <c r="B103" s="10" t="s">
        <v>128</v>
      </c>
      <c r="C103" s="1" t="s">
        <v>129</v>
      </c>
      <c r="D103" s="7" t="s">
        <v>135</v>
      </c>
      <c r="E103" s="1"/>
      <c r="F103" s="1"/>
      <c r="G103" s="1" t="s">
        <v>139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8">
        <f t="shared" si="4"/>
        <v>0</v>
      </c>
      <c r="AB103" t="s">
        <v>150</v>
      </c>
      <c r="AC103" s="9" t="s">
        <v>135</v>
      </c>
    </row>
    <row r="104" spans="1:29" x14ac:dyDescent="0.25">
      <c r="A104" s="1">
        <v>1</v>
      </c>
      <c r="B104" s="10" t="s">
        <v>114</v>
      </c>
      <c r="C104" s="1" t="s">
        <v>115</v>
      </c>
      <c r="D104" s="7" t="s">
        <v>136</v>
      </c>
      <c r="E104" s="1">
        <v>10</v>
      </c>
      <c r="F104" s="1">
        <v>15</v>
      </c>
      <c r="G104" s="1">
        <v>10</v>
      </c>
      <c r="H104" s="1">
        <v>15</v>
      </c>
      <c r="I104" s="1">
        <v>8</v>
      </c>
      <c r="J104" s="1">
        <v>15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8">
        <f t="shared" si="4"/>
        <v>58.400000000000006</v>
      </c>
      <c r="AB104" t="s">
        <v>142</v>
      </c>
      <c r="AC104" s="9" t="s">
        <v>135</v>
      </c>
    </row>
    <row r="105" spans="1:29" x14ac:dyDescent="0.25">
      <c r="A105" s="1">
        <v>2</v>
      </c>
      <c r="B105" s="10" t="s">
        <v>116</v>
      </c>
      <c r="C105" s="1" t="s">
        <v>42</v>
      </c>
      <c r="D105" s="7" t="s">
        <v>136</v>
      </c>
      <c r="E105" s="1">
        <v>8</v>
      </c>
      <c r="F105" s="1">
        <v>8</v>
      </c>
      <c r="G105" s="1">
        <v>8</v>
      </c>
      <c r="H105" s="1" t="s">
        <v>139</v>
      </c>
      <c r="I105" s="1">
        <v>4</v>
      </c>
      <c r="J105" s="1">
        <v>10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8">
        <f t="shared" si="4"/>
        <v>30.400000000000002</v>
      </c>
      <c r="AB105" t="s">
        <v>66</v>
      </c>
      <c r="AC105" s="9" t="s">
        <v>135</v>
      </c>
    </row>
    <row r="106" spans="1:29" x14ac:dyDescent="0.25">
      <c r="A106" s="1">
        <v>3</v>
      </c>
      <c r="B106" s="1" t="s">
        <v>9</v>
      </c>
      <c r="C106" s="1" t="s">
        <v>115</v>
      </c>
      <c r="D106" s="7" t="s">
        <v>136</v>
      </c>
      <c r="E106" s="1">
        <v>6</v>
      </c>
      <c r="F106" s="1">
        <v>12</v>
      </c>
      <c r="G106" s="1">
        <v>6</v>
      </c>
      <c r="H106" s="1">
        <v>12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8">
        <f t="shared" si="4"/>
        <v>28.8</v>
      </c>
      <c r="AB106" t="s">
        <v>143</v>
      </c>
      <c r="AC106" s="9" t="s">
        <v>135</v>
      </c>
    </row>
    <row r="107" spans="1:29" x14ac:dyDescent="0.25">
      <c r="A107" s="1">
        <v>4</v>
      </c>
      <c r="B107" s="1" t="s">
        <v>10</v>
      </c>
      <c r="C107" s="1" t="s">
        <v>115</v>
      </c>
      <c r="D107" s="7" t="s">
        <v>136</v>
      </c>
      <c r="E107" s="11">
        <f>4/2</f>
        <v>2</v>
      </c>
      <c r="F107" s="12">
        <f>10/3</f>
        <v>3.3333333333333335</v>
      </c>
      <c r="G107" s="1"/>
      <c r="H107" s="1"/>
      <c r="I107" s="1">
        <v>5</v>
      </c>
      <c r="J107" s="1">
        <v>8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8">
        <f t="shared" si="4"/>
        <v>14.66666666666667</v>
      </c>
      <c r="AB107" t="s">
        <v>68</v>
      </c>
      <c r="AC107" s="9" t="s">
        <v>136</v>
      </c>
    </row>
    <row r="108" spans="1:29" x14ac:dyDescent="0.25">
      <c r="A108" s="1">
        <v>5</v>
      </c>
      <c r="B108" s="10" t="s">
        <v>155</v>
      </c>
      <c r="C108" s="1" t="s">
        <v>115</v>
      </c>
      <c r="D108" s="7" t="s">
        <v>136</v>
      </c>
      <c r="E108" s="11"/>
      <c r="F108" s="12"/>
      <c r="G108" s="1"/>
      <c r="H108" s="1"/>
      <c r="I108" s="1">
        <v>10</v>
      </c>
      <c r="J108" s="1">
        <v>6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8">
        <f t="shared" si="4"/>
        <v>12.8</v>
      </c>
      <c r="AC108" s="9"/>
    </row>
    <row r="109" spans="1:29" x14ac:dyDescent="0.25">
      <c r="A109" s="1">
        <v>6</v>
      </c>
      <c r="B109" s="10" t="s">
        <v>158</v>
      </c>
      <c r="C109" s="1" t="s">
        <v>115</v>
      </c>
      <c r="D109" s="7" t="s">
        <v>136</v>
      </c>
      <c r="E109" s="11"/>
      <c r="F109" s="12"/>
      <c r="G109" s="1"/>
      <c r="H109" s="1"/>
      <c r="I109" s="1"/>
      <c r="J109" s="1">
        <v>12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8">
        <f t="shared" si="4"/>
        <v>9.6000000000000014</v>
      </c>
      <c r="AC109" s="9"/>
    </row>
    <row r="110" spans="1:29" x14ac:dyDescent="0.25">
      <c r="A110" s="1">
        <v>7</v>
      </c>
      <c r="B110" s="10" t="s">
        <v>157</v>
      </c>
      <c r="C110" s="1" t="s">
        <v>115</v>
      </c>
      <c r="D110" s="7" t="s">
        <v>136</v>
      </c>
      <c r="E110" s="11"/>
      <c r="F110" s="12"/>
      <c r="G110" s="1"/>
      <c r="H110" s="1"/>
      <c r="I110" s="1">
        <v>6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8">
        <f t="shared" si="4"/>
        <v>4.8000000000000007</v>
      </c>
      <c r="AC110" s="9"/>
    </row>
    <row r="111" spans="1:29" x14ac:dyDescent="0.25">
      <c r="A111" s="1">
        <v>1</v>
      </c>
      <c r="B111" s="10" t="s">
        <v>120</v>
      </c>
      <c r="C111" s="1" t="s">
        <v>55</v>
      </c>
      <c r="D111" s="7" t="s">
        <v>137</v>
      </c>
      <c r="E111" s="11">
        <f>10/2</f>
        <v>5</v>
      </c>
      <c r="F111" s="11">
        <f>15/3</f>
        <v>5</v>
      </c>
      <c r="G111" s="11">
        <f>8/2</f>
        <v>4</v>
      </c>
      <c r="H111" s="11">
        <f>15/3</f>
        <v>5</v>
      </c>
      <c r="I111" s="11">
        <f>10/2</f>
        <v>5</v>
      </c>
      <c r="J111" s="11">
        <f>15/2</f>
        <v>7.5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8">
        <f t="shared" si="4"/>
        <v>25.200000000000003</v>
      </c>
      <c r="AB111" t="s">
        <v>82</v>
      </c>
      <c r="AC111" s="9" t="s">
        <v>137</v>
      </c>
    </row>
    <row r="112" spans="1:29" x14ac:dyDescent="0.25">
      <c r="A112" s="1">
        <v>2</v>
      </c>
      <c r="B112" s="10" t="s">
        <v>118</v>
      </c>
      <c r="C112" s="1" t="s">
        <v>119</v>
      </c>
      <c r="D112" s="7" t="s">
        <v>137</v>
      </c>
      <c r="E112" s="11">
        <f>10/2</f>
        <v>5</v>
      </c>
      <c r="F112" s="11">
        <f>15/3</f>
        <v>5</v>
      </c>
      <c r="G112" s="11">
        <f>10/2</f>
        <v>5</v>
      </c>
      <c r="H112" s="11">
        <f>9/3</f>
        <v>3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8">
        <f t="shared" si="4"/>
        <v>14.4</v>
      </c>
      <c r="AB112" t="s">
        <v>145</v>
      </c>
      <c r="AC112" s="9" t="s">
        <v>137</v>
      </c>
    </row>
    <row r="113" spans="1:29" x14ac:dyDescent="0.25">
      <c r="A113" s="1">
        <v>3</v>
      </c>
      <c r="B113" s="10" t="s">
        <v>159</v>
      </c>
      <c r="C113" s="1" t="s">
        <v>115</v>
      </c>
      <c r="D113" s="7" t="s">
        <v>137</v>
      </c>
      <c r="E113" s="11"/>
      <c r="F113" s="12"/>
      <c r="G113" s="1"/>
      <c r="H113" s="1"/>
      <c r="I113" s="11">
        <f>8/2</f>
        <v>4</v>
      </c>
      <c r="J113" s="11">
        <f>12/2</f>
        <v>6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8">
        <f t="shared" si="4"/>
        <v>8</v>
      </c>
      <c r="AC113" s="9"/>
    </row>
    <row r="114" spans="1:29" x14ac:dyDescent="0.25">
      <c r="A114" s="1">
        <v>1</v>
      </c>
      <c r="B114" s="10" t="s">
        <v>123</v>
      </c>
      <c r="C114" s="1" t="s">
        <v>119</v>
      </c>
      <c r="D114" s="7" t="s">
        <v>138</v>
      </c>
      <c r="E114" s="11">
        <f>6/2</f>
        <v>3</v>
      </c>
      <c r="F114" s="12">
        <f>10/3</f>
        <v>3.3333333333333335</v>
      </c>
      <c r="G114" s="1">
        <v>8</v>
      </c>
      <c r="H114" s="1">
        <v>15</v>
      </c>
      <c r="I114" s="11">
        <f>10/2</f>
        <v>5</v>
      </c>
      <c r="J114" s="11">
        <f>15/2</f>
        <v>7.5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8">
        <f t="shared" si="4"/>
        <v>33.466666666666669</v>
      </c>
      <c r="AB114" t="s">
        <v>147</v>
      </c>
      <c r="AC114" s="9" t="s">
        <v>137</v>
      </c>
    </row>
    <row r="115" spans="1:29" x14ac:dyDescent="0.25">
      <c r="A115" s="1">
        <v>2</v>
      </c>
      <c r="B115" s="10" t="s">
        <v>121</v>
      </c>
      <c r="C115" s="1" t="s">
        <v>122</v>
      </c>
      <c r="D115" s="7" t="s">
        <v>138</v>
      </c>
      <c r="E115" s="11">
        <f>8/2</f>
        <v>4</v>
      </c>
      <c r="F115" s="11">
        <f>12/3</f>
        <v>4</v>
      </c>
      <c r="G115" s="1">
        <v>10</v>
      </c>
      <c r="H115" s="1">
        <v>12</v>
      </c>
      <c r="I115" s="11">
        <f>8/2</f>
        <v>4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8">
        <f t="shared" si="4"/>
        <v>27.200000000000003</v>
      </c>
      <c r="AB115" t="s">
        <v>146</v>
      </c>
      <c r="AC115" s="9" t="s">
        <v>137</v>
      </c>
    </row>
    <row r="116" spans="1:2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</sheetData>
  <sortState ref="A65:AI89">
    <sortCondition descending="1" ref="AA65:AA89"/>
  </sortState>
  <pageMargins left="0.25" right="0.25" top="0.75" bottom="0.75" header="0.3" footer="0.3"/>
  <pageSetup paperSize="9" scale="43" orientation="portrait" horizont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114"/>
  <sheetViews>
    <sheetView view="pageBreakPreview" zoomScale="60" zoomScaleNormal="100" workbookViewId="0">
      <pane xSplit="5" ySplit="2" topLeftCell="F33" activePane="bottomRight" state="frozen"/>
      <selection pane="topRight" activeCell="F1" sqref="F1"/>
      <selection pane="bottomLeft" activeCell="A3" sqref="A3"/>
      <selection pane="bottomRight" activeCell="W6" sqref="W6"/>
    </sheetView>
  </sheetViews>
  <sheetFormatPr defaultColWidth="8.85546875" defaultRowHeight="15" x14ac:dyDescent="0.25"/>
  <cols>
    <col min="1" max="1" width="3.140625" style="59" customWidth="1"/>
    <col min="2" max="2" width="8.85546875" style="15"/>
    <col min="3" max="3" width="6.5703125" style="59" bestFit="1" customWidth="1"/>
    <col min="4" max="4" width="18.5703125" style="59" customWidth="1"/>
    <col min="5" max="5" width="16.85546875" style="59" customWidth="1"/>
    <col min="6" max="6" width="3.7109375" style="59" bestFit="1" customWidth="1"/>
    <col min="7" max="8" width="7.85546875" style="59" bestFit="1" customWidth="1"/>
    <col min="9" max="9" width="2" style="59" bestFit="1" customWidth="1"/>
    <col min="10" max="10" width="3" style="59" bestFit="1" customWidth="1"/>
    <col min="11" max="11" width="7.5703125" style="59" bestFit="1" customWidth="1"/>
    <col min="12" max="12" width="7.85546875" style="59" bestFit="1" customWidth="1"/>
    <col min="13" max="14" width="3" style="59" bestFit="1" customWidth="1"/>
    <col min="15" max="16" width="8.140625" style="59" customWidth="1"/>
    <col min="17" max="18" width="3" style="59" bestFit="1" customWidth="1"/>
    <col min="19" max="20" width="9" style="59" customWidth="1"/>
    <col min="21" max="21" width="2.5703125" style="59" customWidth="1"/>
    <col min="22" max="22" width="3" style="59" bestFit="1" customWidth="1"/>
    <col min="23" max="23" width="8.5703125" style="41" customWidth="1"/>
    <col min="24" max="24" width="8.5703125" style="59" hidden="1" customWidth="1"/>
    <col min="25" max="25" width="1.85546875" style="59" hidden="1" customWidth="1"/>
    <col min="26" max="27" width="8.42578125" style="59" hidden="1" customWidth="1"/>
    <col min="28" max="28" width="1.7109375" style="59" hidden="1" customWidth="1"/>
    <col min="29" max="30" width="9" style="59" hidden="1" customWidth="1"/>
    <col min="31" max="31" width="2" style="59" hidden="1" customWidth="1"/>
    <col min="32" max="33" width="7.42578125" style="59" hidden="1" customWidth="1"/>
    <col min="34" max="34" width="2" style="59" hidden="1" customWidth="1"/>
    <col min="35" max="36" width="7.5703125" style="59" hidden="1" customWidth="1"/>
    <col min="37" max="37" width="3" style="59" hidden="1" customWidth="1"/>
    <col min="38" max="39" width="8.28515625" style="59" hidden="1" customWidth="1"/>
    <col min="40" max="40" width="2" style="59" hidden="1" customWidth="1"/>
    <col min="41" max="41" width="3" style="59" hidden="1" customWidth="1"/>
    <col min="42" max="44" width="7.7109375" style="59" hidden="1" customWidth="1"/>
    <col min="45" max="45" width="2" style="59" hidden="1" customWidth="1"/>
    <col min="46" max="46" width="3" style="59" hidden="1" customWidth="1"/>
    <col min="47" max="48" width="8.5703125" style="59" hidden="1" customWidth="1"/>
    <col min="49" max="49" width="2.140625" style="59" hidden="1" customWidth="1"/>
    <col min="50" max="50" width="3.140625" style="59" hidden="1" customWidth="1"/>
    <col min="51" max="52" width="8" style="59" hidden="1" customWidth="1"/>
    <col min="53" max="53" width="2" style="59" hidden="1" customWidth="1"/>
    <col min="54" max="54" width="2.7109375" style="59" hidden="1" customWidth="1"/>
    <col min="55" max="55" width="11.140625" style="59" customWidth="1"/>
    <col min="56" max="56" width="9.140625" style="59" bestFit="1" customWidth="1"/>
    <col min="57" max="57" width="10.28515625" style="59" customWidth="1"/>
    <col min="58" max="58" width="12.28515625" style="59" bestFit="1" customWidth="1"/>
    <col min="59" max="60" width="9.7109375" style="16" bestFit="1" customWidth="1"/>
    <col min="61" max="62" width="10.85546875" style="15" bestFit="1" customWidth="1"/>
    <col min="63" max="63" width="10.28515625" style="9" customWidth="1"/>
    <col min="64" max="16384" width="8.85546875" style="59"/>
  </cols>
  <sheetData>
    <row r="1" spans="1:64" x14ac:dyDescent="0.25">
      <c r="F1" s="117" t="s">
        <v>819</v>
      </c>
    </row>
    <row r="2" spans="1:64" ht="27.75" customHeight="1" x14ac:dyDescent="0.25">
      <c r="B2" s="7"/>
      <c r="C2" s="1"/>
      <c r="D2" s="1"/>
      <c r="E2" s="1"/>
      <c r="F2" s="118"/>
      <c r="G2" s="3" t="s">
        <v>874</v>
      </c>
      <c r="H2" s="3" t="s">
        <v>874</v>
      </c>
      <c r="I2" s="3"/>
      <c r="J2" s="3"/>
      <c r="K2" s="3" t="s">
        <v>882</v>
      </c>
      <c r="L2" s="3" t="s">
        <v>882</v>
      </c>
      <c r="M2" s="3"/>
      <c r="N2" s="3"/>
      <c r="O2" s="3" t="s">
        <v>884</v>
      </c>
      <c r="P2" s="3" t="s">
        <v>884</v>
      </c>
      <c r="Q2" s="3"/>
      <c r="R2" s="3"/>
      <c r="S2" s="3" t="s">
        <v>889</v>
      </c>
      <c r="T2" s="3" t="s">
        <v>889</v>
      </c>
      <c r="U2" s="3"/>
      <c r="V2" s="3"/>
      <c r="W2" s="38"/>
      <c r="X2" s="3"/>
      <c r="Y2" s="3"/>
      <c r="Z2" s="3"/>
      <c r="AA2" s="34"/>
      <c r="AB2" s="34"/>
      <c r="AC2" s="3"/>
      <c r="AD2" s="3"/>
      <c r="AE2" s="3"/>
      <c r="AF2" s="34"/>
      <c r="AG2" s="34"/>
      <c r="AH2" s="34"/>
      <c r="AI2" s="34"/>
      <c r="AJ2" s="34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 t="s">
        <v>397</v>
      </c>
      <c r="BD2" s="17" t="s">
        <v>198</v>
      </c>
      <c r="BE2" s="17" t="s">
        <v>401</v>
      </c>
      <c r="BF2" s="17" t="s">
        <v>402</v>
      </c>
      <c r="BG2" s="9" t="s">
        <v>73</v>
      </c>
      <c r="BH2" s="15"/>
      <c r="BI2" s="9"/>
      <c r="BJ2" s="36"/>
      <c r="BL2" s="60"/>
    </row>
    <row r="3" spans="1:64" x14ac:dyDescent="0.25">
      <c r="B3" s="18" t="s">
        <v>447</v>
      </c>
      <c r="C3" s="1"/>
      <c r="D3" s="1" t="s">
        <v>34</v>
      </c>
      <c r="E3" s="1" t="s">
        <v>34</v>
      </c>
      <c r="F3" s="119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8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1"/>
      <c r="BF3" s="1"/>
    </row>
    <row r="4" spans="1:64" x14ac:dyDescent="0.25">
      <c r="A4" s="59">
        <v>1</v>
      </c>
      <c r="B4" s="7">
        <v>8</v>
      </c>
      <c r="C4" s="1" t="s">
        <v>685</v>
      </c>
      <c r="D4" s="1" t="s">
        <v>235</v>
      </c>
      <c r="E4" s="1" t="s">
        <v>40</v>
      </c>
      <c r="F4" s="1" t="s">
        <v>132</v>
      </c>
      <c r="G4" s="1">
        <v>6</v>
      </c>
      <c r="H4" s="1">
        <v>1</v>
      </c>
      <c r="I4" s="1">
        <v>1</v>
      </c>
      <c r="J4" s="1"/>
      <c r="K4" s="1">
        <v>10</v>
      </c>
      <c r="L4" s="1">
        <v>10</v>
      </c>
      <c r="M4" s="1">
        <v>2</v>
      </c>
      <c r="N4" s="1"/>
      <c r="O4" s="1">
        <v>1</v>
      </c>
      <c r="P4" s="1">
        <v>1</v>
      </c>
      <c r="Q4" s="1">
        <v>3</v>
      </c>
      <c r="R4" s="1">
        <v>10</v>
      </c>
      <c r="S4" s="1">
        <v>10</v>
      </c>
      <c r="T4" s="1">
        <v>10</v>
      </c>
      <c r="U4" s="1">
        <v>4</v>
      </c>
      <c r="V4" s="1"/>
      <c r="W4" s="39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>
        <f t="shared" ref="BE4:BE48" si="0">SUM(G4:BD4)</f>
        <v>69</v>
      </c>
      <c r="BF4" s="1">
        <f t="shared" ref="BF4:BF48" si="1">SUM(G4:BB4)+BD4</f>
        <v>69</v>
      </c>
      <c r="BG4" s="52" t="s">
        <v>885</v>
      </c>
      <c r="BH4" s="59"/>
      <c r="BI4" s="9"/>
    </row>
    <row r="5" spans="1:64" x14ac:dyDescent="0.25">
      <c r="A5" s="59">
        <v>2</v>
      </c>
      <c r="B5" s="7">
        <v>34</v>
      </c>
      <c r="C5" s="1" t="s">
        <v>134</v>
      </c>
      <c r="D5" s="1" t="s">
        <v>12</v>
      </c>
      <c r="E5" s="1" t="s">
        <v>491</v>
      </c>
      <c r="F5" s="1" t="s">
        <v>132</v>
      </c>
      <c r="G5" s="1">
        <v>8</v>
      </c>
      <c r="H5" s="1">
        <v>10</v>
      </c>
      <c r="I5" s="1">
        <v>1</v>
      </c>
      <c r="J5" s="1"/>
      <c r="K5" s="1">
        <v>8</v>
      </c>
      <c r="L5" s="1">
        <v>8</v>
      </c>
      <c r="M5" s="1">
        <v>2</v>
      </c>
      <c r="N5" s="1"/>
      <c r="O5" s="1">
        <v>5</v>
      </c>
      <c r="P5" s="1">
        <v>1</v>
      </c>
      <c r="Q5" s="1">
        <v>3</v>
      </c>
      <c r="R5" s="1">
        <v>10</v>
      </c>
      <c r="S5" s="1">
        <v>6</v>
      </c>
      <c r="T5" s="1">
        <v>4</v>
      </c>
      <c r="U5" s="1">
        <v>4</v>
      </c>
      <c r="V5" s="1"/>
      <c r="W5" s="39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>
        <v>-1</v>
      </c>
      <c r="BE5" s="1">
        <f t="shared" si="0"/>
        <v>69</v>
      </c>
      <c r="BF5" s="1">
        <f t="shared" si="1"/>
        <v>69</v>
      </c>
      <c r="BG5" s="9" t="s">
        <v>878</v>
      </c>
      <c r="BH5" s="59"/>
      <c r="BI5" s="9"/>
    </row>
    <row r="6" spans="1:64" x14ac:dyDescent="0.25">
      <c r="A6" s="59">
        <v>3</v>
      </c>
      <c r="B6" s="7">
        <v>33</v>
      </c>
      <c r="C6" s="1" t="s">
        <v>792</v>
      </c>
      <c r="D6" s="1" t="s">
        <v>5</v>
      </c>
      <c r="E6" s="1" t="s">
        <v>413</v>
      </c>
      <c r="F6" s="1" t="s">
        <v>132</v>
      </c>
      <c r="G6" s="1">
        <v>10</v>
      </c>
      <c r="H6" s="1">
        <v>1</v>
      </c>
      <c r="I6" s="1">
        <v>1</v>
      </c>
      <c r="J6" s="1"/>
      <c r="K6" s="1">
        <v>8</v>
      </c>
      <c r="L6" s="1">
        <v>6</v>
      </c>
      <c r="M6" s="1">
        <v>2</v>
      </c>
      <c r="N6" s="1"/>
      <c r="O6" s="1">
        <v>6</v>
      </c>
      <c r="P6" s="1">
        <v>4</v>
      </c>
      <c r="Q6" s="1">
        <v>3</v>
      </c>
      <c r="R6" s="1">
        <v>10</v>
      </c>
      <c r="S6" s="1">
        <v>6</v>
      </c>
      <c r="T6" s="1">
        <v>6</v>
      </c>
      <c r="U6" s="1">
        <v>4</v>
      </c>
      <c r="V6" s="1"/>
      <c r="W6" s="4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>
        <v>-1</v>
      </c>
      <c r="BE6" s="1">
        <f t="shared" si="0"/>
        <v>66</v>
      </c>
      <c r="BF6" s="1">
        <f t="shared" si="1"/>
        <v>66</v>
      </c>
      <c r="BG6" s="9" t="s">
        <v>888</v>
      </c>
      <c r="BH6" s="59"/>
      <c r="BI6" s="9"/>
      <c r="BJ6" s="9"/>
    </row>
    <row r="7" spans="1:64" x14ac:dyDescent="0.25">
      <c r="A7" s="59">
        <v>4</v>
      </c>
      <c r="B7" s="7">
        <v>9</v>
      </c>
      <c r="C7" s="1" t="s">
        <v>134</v>
      </c>
      <c r="D7" s="49" t="s">
        <v>867</v>
      </c>
      <c r="E7" s="1" t="s">
        <v>868</v>
      </c>
      <c r="F7" s="1" t="s">
        <v>132</v>
      </c>
      <c r="G7" s="1">
        <v>1</v>
      </c>
      <c r="H7" s="1">
        <v>1</v>
      </c>
      <c r="I7" s="1">
        <v>1</v>
      </c>
      <c r="J7" s="1"/>
      <c r="K7" s="1">
        <v>10</v>
      </c>
      <c r="L7" s="1">
        <v>10</v>
      </c>
      <c r="M7" s="1">
        <v>2</v>
      </c>
      <c r="N7" s="1"/>
      <c r="O7" s="1">
        <v>6</v>
      </c>
      <c r="P7" s="1">
        <v>6</v>
      </c>
      <c r="Q7" s="1">
        <v>3</v>
      </c>
      <c r="R7" s="1">
        <v>10</v>
      </c>
      <c r="S7" s="1">
        <v>5</v>
      </c>
      <c r="T7" s="1">
        <v>5</v>
      </c>
      <c r="U7" s="1">
        <v>4</v>
      </c>
      <c r="V7" s="1"/>
      <c r="W7" s="3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6"/>
      <c r="BD7" s="1"/>
      <c r="BE7" s="1">
        <f t="shared" si="0"/>
        <v>64</v>
      </c>
      <c r="BF7" s="1">
        <f t="shared" si="1"/>
        <v>64</v>
      </c>
      <c r="BG7" s="9" t="s">
        <v>63</v>
      </c>
      <c r="BH7" s="59"/>
      <c r="BI7" s="9"/>
    </row>
    <row r="8" spans="1:64" x14ac:dyDescent="0.25">
      <c r="A8" s="59">
        <v>5</v>
      </c>
      <c r="B8" s="7">
        <v>19</v>
      </c>
      <c r="C8" s="1" t="s">
        <v>792</v>
      </c>
      <c r="D8" s="48" t="s">
        <v>126</v>
      </c>
      <c r="E8" s="1" t="s">
        <v>821</v>
      </c>
      <c r="F8" s="1" t="s">
        <v>877</v>
      </c>
      <c r="G8" s="1">
        <v>5</v>
      </c>
      <c r="H8" s="1">
        <v>10</v>
      </c>
      <c r="I8" s="1">
        <v>1</v>
      </c>
      <c r="J8" s="1">
        <v>10</v>
      </c>
      <c r="K8" s="1">
        <v>10</v>
      </c>
      <c r="L8" s="1">
        <v>8</v>
      </c>
      <c r="M8" s="1">
        <v>2</v>
      </c>
      <c r="N8" s="1"/>
      <c r="O8" s="1">
        <v>5</v>
      </c>
      <c r="P8" s="1">
        <v>5</v>
      </c>
      <c r="Q8" s="1">
        <v>3</v>
      </c>
      <c r="R8" s="1"/>
      <c r="S8" s="1"/>
      <c r="T8" s="1"/>
      <c r="U8" s="1"/>
      <c r="V8" s="1"/>
      <c r="W8" s="3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>
        <f t="shared" si="0"/>
        <v>59</v>
      </c>
      <c r="BF8" s="1">
        <f t="shared" si="1"/>
        <v>59</v>
      </c>
      <c r="BG8" s="9" t="s">
        <v>887</v>
      </c>
      <c r="BI8" s="9"/>
    </row>
    <row r="9" spans="1:64" x14ac:dyDescent="0.25">
      <c r="A9" s="59">
        <v>6</v>
      </c>
      <c r="B9" s="7">
        <v>77</v>
      </c>
      <c r="C9" s="1" t="s">
        <v>703</v>
      </c>
      <c r="D9" s="1" t="s">
        <v>695</v>
      </c>
      <c r="E9" s="1" t="s">
        <v>347</v>
      </c>
      <c r="F9" s="1" t="s">
        <v>132</v>
      </c>
      <c r="G9" s="1">
        <v>6</v>
      </c>
      <c r="H9" s="1">
        <v>8</v>
      </c>
      <c r="I9" s="1">
        <v>1</v>
      </c>
      <c r="J9" s="1"/>
      <c r="K9" s="1"/>
      <c r="L9" s="1"/>
      <c r="M9" s="1"/>
      <c r="N9" s="1"/>
      <c r="O9" s="1">
        <v>6</v>
      </c>
      <c r="P9" s="1">
        <v>6</v>
      </c>
      <c r="Q9" s="1">
        <v>2</v>
      </c>
      <c r="R9" s="1">
        <v>10</v>
      </c>
      <c r="S9" s="1">
        <v>6</v>
      </c>
      <c r="T9" s="1">
        <v>6</v>
      </c>
      <c r="U9" s="1">
        <v>3</v>
      </c>
      <c r="V9" s="1"/>
      <c r="W9" s="4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>
        <f t="shared" si="0"/>
        <v>54</v>
      </c>
      <c r="BF9" s="1">
        <f t="shared" si="1"/>
        <v>54</v>
      </c>
      <c r="BG9" s="9" t="s">
        <v>222</v>
      </c>
      <c r="BH9" s="59"/>
      <c r="BJ9" s="9"/>
    </row>
    <row r="10" spans="1:64" x14ac:dyDescent="0.25">
      <c r="A10" s="59">
        <v>7</v>
      </c>
      <c r="B10" s="7">
        <v>68</v>
      </c>
      <c r="C10" s="1" t="s">
        <v>792</v>
      </c>
      <c r="D10" s="50" t="s">
        <v>892</v>
      </c>
      <c r="E10" s="1" t="s">
        <v>413</v>
      </c>
      <c r="F10" s="1" t="s">
        <v>132</v>
      </c>
      <c r="G10" s="1"/>
      <c r="H10" s="1"/>
      <c r="I10" s="1"/>
      <c r="J10" s="1"/>
      <c r="K10" s="1"/>
      <c r="L10" s="1"/>
      <c r="M10" s="1"/>
      <c r="N10" s="1"/>
      <c r="O10" s="1">
        <v>10</v>
      </c>
      <c r="P10" s="1">
        <v>10</v>
      </c>
      <c r="Q10" s="1">
        <v>1</v>
      </c>
      <c r="R10" s="1">
        <v>10</v>
      </c>
      <c r="S10" s="1">
        <v>10</v>
      </c>
      <c r="T10" s="1">
        <v>10</v>
      </c>
      <c r="U10" s="1">
        <v>2</v>
      </c>
      <c r="V10" s="1"/>
      <c r="W10" s="3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>
        <f t="shared" si="0"/>
        <v>53</v>
      </c>
      <c r="BF10" s="1">
        <f t="shared" si="1"/>
        <v>53</v>
      </c>
      <c r="BG10" s="9" t="s">
        <v>750</v>
      </c>
      <c r="BI10" s="9"/>
    </row>
    <row r="11" spans="1:64" x14ac:dyDescent="0.25">
      <c r="A11" s="59">
        <v>8</v>
      </c>
      <c r="B11" s="7">
        <v>80</v>
      </c>
      <c r="C11" s="1" t="s">
        <v>883</v>
      </c>
      <c r="D11" s="1" t="s">
        <v>634</v>
      </c>
      <c r="E11" s="1" t="s">
        <v>849</v>
      </c>
      <c r="F11" s="1" t="s">
        <v>132</v>
      </c>
      <c r="G11" s="1"/>
      <c r="H11" s="1"/>
      <c r="I11" s="1"/>
      <c r="J11" s="1"/>
      <c r="K11" s="1">
        <v>6</v>
      </c>
      <c r="L11" s="1">
        <v>6</v>
      </c>
      <c r="M11" s="1">
        <v>1</v>
      </c>
      <c r="N11" s="1"/>
      <c r="O11" s="1">
        <v>5</v>
      </c>
      <c r="P11" s="1">
        <v>5</v>
      </c>
      <c r="Q11" s="1">
        <v>2</v>
      </c>
      <c r="R11" s="1">
        <v>10</v>
      </c>
      <c r="S11" s="1">
        <v>5</v>
      </c>
      <c r="T11" s="1">
        <v>6</v>
      </c>
      <c r="U11" s="1">
        <v>3</v>
      </c>
      <c r="V11" s="1"/>
      <c r="W11" s="39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>
        <f t="shared" si="0"/>
        <v>49</v>
      </c>
      <c r="BF11" s="1">
        <f t="shared" si="1"/>
        <v>49</v>
      </c>
      <c r="BG11" s="52" t="s">
        <v>295</v>
      </c>
      <c r="BH11" s="9"/>
      <c r="BI11" s="9"/>
    </row>
    <row r="12" spans="1:64" x14ac:dyDescent="0.25">
      <c r="A12" s="59">
        <v>9</v>
      </c>
      <c r="B12" s="7">
        <v>75</v>
      </c>
      <c r="C12" s="1" t="s">
        <v>134</v>
      </c>
      <c r="D12" s="1" t="s">
        <v>91</v>
      </c>
      <c r="E12" s="1" t="s">
        <v>810</v>
      </c>
      <c r="F12" s="1" t="s">
        <v>132</v>
      </c>
      <c r="G12" s="1">
        <v>4</v>
      </c>
      <c r="H12" s="1">
        <v>8</v>
      </c>
      <c r="I12" s="1">
        <v>1</v>
      </c>
      <c r="J12" s="1"/>
      <c r="K12" s="1">
        <v>6</v>
      </c>
      <c r="L12" s="1">
        <v>6</v>
      </c>
      <c r="M12" s="1">
        <v>2</v>
      </c>
      <c r="N12" s="1"/>
      <c r="O12" s="1"/>
      <c r="P12" s="1"/>
      <c r="Q12" s="1"/>
      <c r="R12" s="1"/>
      <c r="S12" s="1">
        <v>8</v>
      </c>
      <c r="T12" s="1">
        <v>8</v>
      </c>
      <c r="U12" s="1">
        <v>3</v>
      </c>
      <c r="V12" s="1"/>
      <c r="W12" s="39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6"/>
      <c r="BD12" s="1"/>
      <c r="BE12" s="1">
        <f t="shared" si="0"/>
        <v>46</v>
      </c>
      <c r="BF12" s="1">
        <f t="shared" si="1"/>
        <v>46</v>
      </c>
      <c r="BG12" s="9" t="s">
        <v>897</v>
      </c>
      <c r="BI12" s="9"/>
    </row>
    <row r="13" spans="1:64" x14ac:dyDescent="0.25">
      <c r="A13" s="59">
        <v>10</v>
      </c>
      <c r="B13" s="7">
        <v>24</v>
      </c>
      <c r="C13" s="1" t="s">
        <v>792</v>
      </c>
      <c r="D13" s="5" t="s">
        <v>890</v>
      </c>
      <c r="E13" s="1" t="s">
        <v>775</v>
      </c>
      <c r="F13" s="1" t="s">
        <v>132</v>
      </c>
      <c r="G13" s="1"/>
      <c r="H13" s="1"/>
      <c r="I13" s="1"/>
      <c r="J13" s="1"/>
      <c r="K13" s="1"/>
      <c r="L13" s="1"/>
      <c r="M13" s="1"/>
      <c r="N13" s="1"/>
      <c r="O13" s="1">
        <v>8</v>
      </c>
      <c r="P13" s="1">
        <v>6</v>
      </c>
      <c r="Q13" s="1">
        <v>1</v>
      </c>
      <c r="R13" s="1">
        <v>10</v>
      </c>
      <c r="S13" s="1">
        <v>8</v>
      </c>
      <c r="T13" s="1">
        <v>8</v>
      </c>
      <c r="U13" s="1">
        <v>2</v>
      </c>
      <c r="V13" s="1"/>
      <c r="W13" s="39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>
        <f t="shared" si="0"/>
        <v>43</v>
      </c>
      <c r="BF13" s="1">
        <f t="shared" si="1"/>
        <v>43</v>
      </c>
      <c r="BG13" s="9" t="s">
        <v>898</v>
      </c>
      <c r="BI13" s="9"/>
    </row>
    <row r="14" spans="1:64" x14ac:dyDescent="0.25">
      <c r="A14" s="59">
        <v>11</v>
      </c>
      <c r="B14" s="7">
        <v>531</v>
      </c>
      <c r="C14" s="1" t="s">
        <v>704</v>
      </c>
      <c r="D14" s="1" t="s">
        <v>590</v>
      </c>
      <c r="E14" s="1" t="s">
        <v>543</v>
      </c>
      <c r="F14" s="1" t="s">
        <v>132</v>
      </c>
      <c r="G14" s="1">
        <v>8</v>
      </c>
      <c r="H14" s="1">
        <v>10</v>
      </c>
      <c r="I14" s="1">
        <v>1</v>
      </c>
      <c r="J14" s="1"/>
      <c r="K14" s="1">
        <v>6</v>
      </c>
      <c r="L14" s="1">
        <v>6</v>
      </c>
      <c r="M14" s="1">
        <v>2</v>
      </c>
      <c r="N14" s="1"/>
      <c r="O14" s="1"/>
      <c r="P14" s="1"/>
      <c r="Q14" s="1"/>
      <c r="R14" s="1"/>
      <c r="S14" s="1">
        <v>6</v>
      </c>
      <c r="T14" s="1">
        <v>1</v>
      </c>
      <c r="U14" s="1">
        <v>3</v>
      </c>
      <c r="V14" s="1"/>
      <c r="W14" s="39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>
        <f t="shared" si="0"/>
        <v>43</v>
      </c>
      <c r="BF14" s="1">
        <f t="shared" si="1"/>
        <v>43</v>
      </c>
      <c r="BG14" s="9" t="s">
        <v>70</v>
      </c>
      <c r="BI14" s="9"/>
    </row>
    <row r="15" spans="1:64" x14ac:dyDescent="0.25">
      <c r="A15" s="59">
        <v>12</v>
      </c>
      <c r="B15" s="7">
        <v>15</v>
      </c>
      <c r="C15" s="1" t="s">
        <v>792</v>
      </c>
      <c r="D15" s="48" t="s">
        <v>87</v>
      </c>
      <c r="E15" s="1" t="s">
        <v>810</v>
      </c>
      <c r="F15" s="1" t="s">
        <v>132</v>
      </c>
      <c r="G15" s="1">
        <v>6</v>
      </c>
      <c r="H15" s="1">
        <v>8</v>
      </c>
      <c r="I15" s="1">
        <v>1</v>
      </c>
      <c r="J15" s="1"/>
      <c r="K15" s="1">
        <v>6</v>
      </c>
      <c r="L15" s="1">
        <v>10</v>
      </c>
      <c r="M15" s="1">
        <v>2</v>
      </c>
      <c r="N15" s="1"/>
      <c r="O15" s="1"/>
      <c r="P15" s="1"/>
      <c r="Q15" s="1"/>
      <c r="R15" s="1"/>
      <c r="S15" s="1">
        <v>5</v>
      </c>
      <c r="T15" s="1">
        <v>1</v>
      </c>
      <c r="U15" s="1">
        <v>3</v>
      </c>
      <c r="V15" s="1"/>
      <c r="W15" s="39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>
        <f t="shared" si="0"/>
        <v>42</v>
      </c>
      <c r="BF15" s="1">
        <f t="shared" si="1"/>
        <v>42</v>
      </c>
      <c r="BG15" s="9" t="s">
        <v>221</v>
      </c>
      <c r="BI15" s="9"/>
    </row>
    <row r="16" spans="1:64" x14ac:dyDescent="0.25">
      <c r="A16" s="59">
        <v>13</v>
      </c>
      <c r="B16" s="7">
        <v>74</v>
      </c>
      <c r="C16" s="1" t="s">
        <v>791</v>
      </c>
      <c r="D16" s="50" t="s">
        <v>866</v>
      </c>
      <c r="E16" s="1" t="s">
        <v>740</v>
      </c>
      <c r="F16" s="1" t="s">
        <v>863</v>
      </c>
      <c r="G16" s="1"/>
      <c r="H16" s="1"/>
      <c r="I16" s="1"/>
      <c r="J16" s="1"/>
      <c r="K16" s="1">
        <v>8</v>
      </c>
      <c r="L16" s="1">
        <v>8</v>
      </c>
      <c r="M16" s="1">
        <v>1</v>
      </c>
      <c r="N16" s="1">
        <v>10</v>
      </c>
      <c r="O16" s="1"/>
      <c r="P16" s="1"/>
      <c r="Q16" s="1"/>
      <c r="R16" s="1"/>
      <c r="S16" s="1">
        <v>6</v>
      </c>
      <c r="T16" s="1">
        <v>8</v>
      </c>
      <c r="U16" s="1">
        <v>2</v>
      </c>
      <c r="V16" s="1"/>
      <c r="W16" s="39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>
        <v>-1</v>
      </c>
      <c r="BE16" s="1">
        <f t="shared" si="0"/>
        <v>42</v>
      </c>
      <c r="BF16" s="1">
        <f t="shared" si="1"/>
        <v>42</v>
      </c>
      <c r="BG16" s="52" t="s">
        <v>730</v>
      </c>
      <c r="BH16" s="59"/>
      <c r="BI16" s="9"/>
    </row>
    <row r="17" spans="1:61" x14ac:dyDescent="0.25">
      <c r="A17" s="59">
        <v>14</v>
      </c>
      <c r="B17" s="7">
        <v>511</v>
      </c>
      <c r="C17" s="1" t="s">
        <v>703</v>
      </c>
      <c r="D17" s="1" t="s">
        <v>92</v>
      </c>
      <c r="E17" s="1" t="s">
        <v>559</v>
      </c>
      <c r="F17" s="1" t="s">
        <v>132</v>
      </c>
      <c r="G17" s="1">
        <v>8</v>
      </c>
      <c r="H17" s="1">
        <v>10</v>
      </c>
      <c r="I17" s="1">
        <v>1</v>
      </c>
      <c r="J17" s="1"/>
      <c r="K17" s="1">
        <v>6</v>
      </c>
      <c r="L17" s="1">
        <v>6</v>
      </c>
      <c r="M17" s="1">
        <v>2</v>
      </c>
      <c r="N17" s="1"/>
      <c r="O17" s="1"/>
      <c r="P17" s="1"/>
      <c r="Q17" s="1"/>
      <c r="R17" s="1"/>
      <c r="S17" s="1">
        <v>1</v>
      </c>
      <c r="T17" s="1">
        <v>1</v>
      </c>
      <c r="U17" s="1">
        <v>3</v>
      </c>
      <c r="V17" s="1"/>
      <c r="W17" s="40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6"/>
      <c r="BD17" s="1"/>
      <c r="BE17" s="1">
        <f t="shared" si="0"/>
        <v>38</v>
      </c>
      <c r="BF17" s="1">
        <f t="shared" si="1"/>
        <v>38</v>
      </c>
      <c r="BG17" s="9" t="s">
        <v>816</v>
      </c>
      <c r="BI17" s="9"/>
    </row>
    <row r="18" spans="1:61" x14ac:dyDescent="0.25">
      <c r="A18" s="59">
        <v>15</v>
      </c>
      <c r="B18" s="7">
        <v>73</v>
      </c>
      <c r="C18" s="1" t="s">
        <v>702</v>
      </c>
      <c r="D18" s="1" t="s">
        <v>698</v>
      </c>
      <c r="E18" s="1" t="s">
        <v>701</v>
      </c>
      <c r="F18" s="1" t="s">
        <v>132</v>
      </c>
      <c r="G18" s="1">
        <v>8</v>
      </c>
      <c r="H18" s="1">
        <v>6</v>
      </c>
      <c r="I18" s="1">
        <v>1</v>
      </c>
      <c r="J18" s="1"/>
      <c r="K18" s="1"/>
      <c r="L18" s="1"/>
      <c r="M18" s="1"/>
      <c r="N18" s="1"/>
      <c r="O18" s="1"/>
      <c r="P18" s="1"/>
      <c r="Q18" s="1"/>
      <c r="R18" s="1"/>
      <c r="S18" s="1">
        <v>10</v>
      </c>
      <c r="T18" s="1">
        <v>10</v>
      </c>
      <c r="U18" s="1">
        <v>2</v>
      </c>
      <c r="V18" s="1"/>
      <c r="W18" s="40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6"/>
      <c r="BD18" s="1"/>
      <c r="BE18" s="1">
        <f t="shared" si="0"/>
        <v>37</v>
      </c>
      <c r="BF18" s="1">
        <f t="shared" si="1"/>
        <v>37</v>
      </c>
      <c r="BG18" s="9" t="s">
        <v>872</v>
      </c>
      <c r="BI18" s="9"/>
    </row>
    <row r="19" spans="1:61" x14ac:dyDescent="0.25">
      <c r="A19" s="59">
        <v>16</v>
      </c>
      <c r="B19" s="7">
        <v>83</v>
      </c>
      <c r="C19" s="1" t="s">
        <v>791</v>
      </c>
      <c r="D19" s="1" t="s">
        <v>418</v>
      </c>
      <c r="E19" s="1" t="s">
        <v>551</v>
      </c>
      <c r="F19" s="1" t="s">
        <v>822</v>
      </c>
      <c r="G19" s="1">
        <v>10</v>
      </c>
      <c r="H19" s="1">
        <v>10</v>
      </c>
      <c r="I19" s="1">
        <v>1</v>
      </c>
      <c r="J19" s="1">
        <v>10</v>
      </c>
      <c r="K19" s="1"/>
      <c r="L19" s="1"/>
      <c r="M19" s="1"/>
      <c r="N19" s="1"/>
      <c r="O19" s="1"/>
      <c r="P19" s="1"/>
      <c r="Q19" s="1"/>
      <c r="R19" s="1"/>
      <c r="S19" s="1">
        <v>1</v>
      </c>
      <c r="T19" s="1">
        <v>1</v>
      </c>
      <c r="U19" s="1">
        <v>2</v>
      </c>
      <c r="V19" s="1"/>
      <c r="W19" s="39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>
        <f t="shared" si="0"/>
        <v>35</v>
      </c>
      <c r="BF19" s="1">
        <f t="shared" si="1"/>
        <v>35</v>
      </c>
      <c r="BG19" s="9" t="s">
        <v>743</v>
      </c>
      <c r="BH19" s="59"/>
      <c r="BI19" s="9"/>
    </row>
    <row r="20" spans="1:61" x14ac:dyDescent="0.25">
      <c r="A20" s="59">
        <v>17</v>
      </c>
      <c r="B20" s="7">
        <v>2</v>
      </c>
      <c r="C20" s="1" t="s">
        <v>703</v>
      </c>
      <c r="D20" s="1" t="s">
        <v>110</v>
      </c>
      <c r="E20" s="1" t="s">
        <v>311</v>
      </c>
      <c r="F20" s="1" t="s">
        <v>132</v>
      </c>
      <c r="G20" s="1">
        <v>10</v>
      </c>
      <c r="H20" s="1">
        <v>8</v>
      </c>
      <c r="I20" s="1">
        <v>1</v>
      </c>
      <c r="J20" s="1"/>
      <c r="K20" s="1"/>
      <c r="L20" s="1"/>
      <c r="M20" s="1"/>
      <c r="N20" s="1"/>
      <c r="O20" s="1"/>
      <c r="P20" s="1"/>
      <c r="Q20" s="1"/>
      <c r="R20" s="1"/>
      <c r="S20" s="1">
        <v>5</v>
      </c>
      <c r="T20" s="1">
        <v>5</v>
      </c>
      <c r="U20" s="1">
        <v>2</v>
      </c>
      <c r="V20" s="1"/>
      <c r="W20" s="39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>
        <f t="shared" si="0"/>
        <v>31</v>
      </c>
      <c r="BF20" s="1">
        <f t="shared" si="1"/>
        <v>31</v>
      </c>
      <c r="BG20" s="9" t="s">
        <v>879</v>
      </c>
      <c r="BH20" s="59"/>
      <c r="BI20" s="9"/>
    </row>
    <row r="21" spans="1:61" x14ac:dyDescent="0.25">
      <c r="A21" s="59">
        <v>18</v>
      </c>
      <c r="B21" s="7">
        <v>101</v>
      </c>
      <c r="C21" s="1" t="s">
        <v>704</v>
      </c>
      <c r="D21" s="1" t="s">
        <v>847</v>
      </c>
      <c r="E21" s="1" t="s">
        <v>321</v>
      </c>
      <c r="F21" s="1" t="s">
        <v>132</v>
      </c>
      <c r="G21" s="1">
        <v>1</v>
      </c>
      <c r="H21" s="1">
        <v>1</v>
      </c>
      <c r="I21" s="1">
        <v>1</v>
      </c>
      <c r="J21" s="1"/>
      <c r="K21" s="1">
        <v>1</v>
      </c>
      <c r="L21" s="1">
        <v>1</v>
      </c>
      <c r="M21" s="1">
        <v>2</v>
      </c>
      <c r="N21" s="1"/>
      <c r="O21" s="1"/>
      <c r="P21" s="1"/>
      <c r="Q21" s="1"/>
      <c r="R21" s="1"/>
      <c r="S21" s="1">
        <v>10</v>
      </c>
      <c r="T21" s="1">
        <v>8</v>
      </c>
      <c r="U21" s="1">
        <v>3</v>
      </c>
      <c r="V21" s="1"/>
      <c r="W21" s="39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>
        <f t="shared" si="0"/>
        <v>28</v>
      </c>
      <c r="BF21" s="1">
        <f t="shared" si="1"/>
        <v>28</v>
      </c>
      <c r="BG21" s="9" t="s">
        <v>880</v>
      </c>
      <c r="BI21" s="9"/>
    </row>
    <row r="22" spans="1:61" x14ac:dyDescent="0.25">
      <c r="A22" s="59">
        <v>19</v>
      </c>
      <c r="B22" s="7">
        <v>59</v>
      </c>
      <c r="C22" s="1" t="s">
        <v>685</v>
      </c>
      <c r="D22" s="1" t="s">
        <v>128</v>
      </c>
      <c r="E22" s="1" t="s">
        <v>129</v>
      </c>
      <c r="F22" s="1" t="s">
        <v>132</v>
      </c>
      <c r="G22" s="1">
        <v>8</v>
      </c>
      <c r="H22" s="1">
        <v>8</v>
      </c>
      <c r="I22" s="1">
        <v>1</v>
      </c>
      <c r="J22" s="1"/>
      <c r="K22" s="1">
        <v>6</v>
      </c>
      <c r="L22" s="1">
        <v>1</v>
      </c>
      <c r="M22" s="1">
        <v>2</v>
      </c>
      <c r="N22" s="1"/>
      <c r="O22" s="1"/>
      <c r="P22" s="1"/>
      <c r="Q22" s="1"/>
      <c r="R22" s="1"/>
      <c r="S22" s="1"/>
      <c r="T22" s="1"/>
      <c r="U22" s="1"/>
      <c r="V22" s="1"/>
      <c r="W22" s="39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>
        <f t="shared" si="0"/>
        <v>26</v>
      </c>
      <c r="BF22" s="1">
        <f t="shared" si="1"/>
        <v>26</v>
      </c>
      <c r="BG22" s="9" t="s">
        <v>886</v>
      </c>
      <c r="BH22" s="59"/>
      <c r="BI22" s="9"/>
    </row>
    <row r="23" spans="1:61" x14ac:dyDescent="0.25">
      <c r="A23" s="59">
        <v>20</v>
      </c>
      <c r="B23" s="7">
        <v>888</v>
      </c>
      <c r="C23" s="1" t="s">
        <v>705</v>
      </c>
      <c r="D23" s="1" t="s">
        <v>891</v>
      </c>
      <c r="E23" s="1" t="s">
        <v>543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>
        <v>1</v>
      </c>
      <c r="Q23" s="1">
        <v>1</v>
      </c>
      <c r="R23" s="1">
        <v>10</v>
      </c>
      <c r="S23" s="1">
        <v>6</v>
      </c>
      <c r="T23" s="1">
        <v>6</v>
      </c>
      <c r="U23" s="1">
        <v>2</v>
      </c>
      <c r="V23" s="1"/>
      <c r="W23" s="39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>
        <f t="shared" si="0"/>
        <v>26</v>
      </c>
      <c r="BF23" s="1">
        <f t="shared" si="1"/>
        <v>26</v>
      </c>
      <c r="BG23" s="9" t="s">
        <v>896</v>
      </c>
      <c r="BI23" s="9"/>
    </row>
    <row r="24" spans="1:61" x14ac:dyDescent="0.25">
      <c r="A24" s="59">
        <v>21</v>
      </c>
      <c r="B24" s="7">
        <v>51</v>
      </c>
      <c r="C24" s="1" t="s">
        <v>792</v>
      </c>
      <c r="D24" s="50" t="s">
        <v>493</v>
      </c>
      <c r="E24" s="1" t="s">
        <v>894</v>
      </c>
      <c r="F24" s="1" t="s">
        <v>133</v>
      </c>
      <c r="G24" s="1"/>
      <c r="H24" s="1"/>
      <c r="I24" s="1"/>
      <c r="J24" s="1"/>
      <c r="K24" s="1"/>
      <c r="L24" s="1"/>
      <c r="M24" s="1"/>
      <c r="N24" s="1"/>
      <c r="O24" s="1">
        <v>4</v>
      </c>
      <c r="P24" s="1">
        <v>8</v>
      </c>
      <c r="Q24" s="1">
        <v>1</v>
      </c>
      <c r="R24" s="1">
        <v>10</v>
      </c>
      <c r="S24" s="1"/>
      <c r="T24" s="1"/>
      <c r="U24" s="1">
        <v>2</v>
      </c>
      <c r="V24" s="1"/>
      <c r="W24" s="39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>
        <f t="shared" si="0"/>
        <v>25</v>
      </c>
      <c r="BF24" s="1">
        <f t="shared" si="1"/>
        <v>25</v>
      </c>
      <c r="BG24" s="9"/>
      <c r="BI24" s="9"/>
    </row>
    <row r="25" spans="1:61" x14ac:dyDescent="0.25">
      <c r="A25" s="59">
        <v>22</v>
      </c>
      <c r="B25" s="7">
        <v>12</v>
      </c>
      <c r="C25" s="1" t="s">
        <v>703</v>
      </c>
      <c r="D25" s="1" t="s">
        <v>848</v>
      </c>
      <c r="E25" s="1" t="s">
        <v>861</v>
      </c>
      <c r="F25" s="1" t="s">
        <v>832</v>
      </c>
      <c r="G25" s="1"/>
      <c r="H25" s="1"/>
      <c r="I25" s="1"/>
      <c r="J25" s="1"/>
      <c r="K25" s="1"/>
      <c r="L25" s="1"/>
      <c r="M25" s="1"/>
      <c r="N25" s="1"/>
      <c r="O25" s="1">
        <v>6</v>
      </c>
      <c r="P25" s="1">
        <v>6</v>
      </c>
      <c r="Q25" s="1">
        <v>1</v>
      </c>
      <c r="R25" s="1">
        <v>10</v>
      </c>
      <c r="S25" s="1"/>
      <c r="T25" s="1"/>
      <c r="U25" s="1"/>
      <c r="V25" s="1"/>
      <c r="W25" s="39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6"/>
      <c r="BD25" s="1"/>
      <c r="BE25" s="1">
        <f t="shared" si="0"/>
        <v>23</v>
      </c>
      <c r="BF25" s="1">
        <f t="shared" si="1"/>
        <v>23</v>
      </c>
      <c r="BG25" s="9"/>
      <c r="BH25" s="9"/>
      <c r="BI25" s="9"/>
    </row>
    <row r="26" spans="1:61" x14ac:dyDescent="0.25">
      <c r="A26" s="59">
        <v>23</v>
      </c>
      <c r="B26" s="7">
        <v>146</v>
      </c>
      <c r="C26" s="1" t="s">
        <v>704</v>
      </c>
      <c r="D26" s="1" t="s">
        <v>613</v>
      </c>
      <c r="E26" s="1" t="s">
        <v>725</v>
      </c>
      <c r="F26" s="1" t="s">
        <v>133</v>
      </c>
      <c r="G26" s="1">
        <v>6</v>
      </c>
      <c r="H26" s="1">
        <v>6</v>
      </c>
      <c r="I26" s="1">
        <v>1</v>
      </c>
      <c r="J26" s="1">
        <v>10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39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>
        <f t="shared" si="0"/>
        <v>23</v>
      </c>
      <c r="BF26" s="1">
        <f t="shared" si="1"/>
        <v>23</v>
      </c>
      <c r="BG26" s="9" t="s">
        <v>66</v>
      </c>
    </row>
    <row r="27" spans="1:61" x14ac:dyDescent="0.25">
      <c r="A27" s="59">
        <v>24</v>
      </c>
      <c r="B27" s="7">
        <v>37</v>
      </c>
      <c r="C27" s="1" t="s">
        <v>703</v>
      </c>
      <c r="D27" s="1" t="s">
        <v>108</v>
      </c>
      <c r="E27" s="1" t="s">
        <v>115</v>
      </c>
      <c r="F27" s="1" t="s">
        <v>132</v>
      </c>
      <c r="G27" s="1">
        <v>10</v>
      </c>
      <c r="H27" s="1">
        <v>10</v>
      </c>
      <c r="I27" s="1">
        <v>1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39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6"/>
      <c r="BD27" s="1"/>
      <c r="BE27" s="1">
        <f t="shared" si="0"/>
        <v>21</v>
      </c>
      <c r="BF27" s="1">
        <f t="shared" si="1"/>
        <v>21</v>
      </c>
      <c r="BG27" s="9" t="s">
        <v>65</v>
      </c>
      <c r="BI27" s="9"/>
    </row>
    <row r="28" spans="1:61" x14ac:dyDescent="0.25">
      <c r="A28" s="59">
        <v>25</v>
      </c>
      <c r="B28" s="7">
        <v>7</v>
      </c>
      <c r="C28" s="1" t="s">
        <v>791</v>
      </c>
      <c r="D28" s="1" t="s">
        <v>566</v>
      </c>
      <c r="E28" s="1" t="s">
        <v>629</v>
      </c>
      <c r="F28" s="1" t="s">
        <v>132</v>
      </c>
      <c r="G28" s="1">
        <v>1</v>
      </c>
      <c r="H28" s="1">
        <v>1</v>
      </c>
      <c r="I28" s="1">
        <v>1</v>
      </c>
      <c r="J28" s="1"/>
      <c r="K28" s="1"/>
      <c r="L28" s="1"/>
      <c r="M28" s="1"/>
      <c r="N28" s="1"/>
      <c r="O28" s="1"/>
      <c r="P28" s="1"/>
      <c r="Q28" s="1"/>
      <c r="R28" s="1"/>
      <c r="S28" s="1">
        <v>8</v>
      </c>
      <c r="T28" s="1">
        <v>6</v>
      </c>
      <c r="U28" s="1">
        <v>2</v>
      </c>
      <c r="V28" s="1"/>
      <c r="W28" s="39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>
        <f t="shared" si="0"/>
        <v>19</v>
      </c>
      <c r="BF28" s="1">
        <f t="shared" si="1"/>
        <v>19</v>
      </c>
      <c r="BG28" s="9" t="s">
        <v>732</v>
      </c>
      <c r="BI28" s="9"/>
    </row>
    <row r="29" spans="1:61" x14ac:dyDescent="0.25">
      <c r="A29" s="59">
        <v>26</v>
      </c>
      <c r="B29" s="7">
        <v>996</v>
      </c>
      <c r="C29" s="1" t="s">
        <v>704</v>
      </c>
      <c r="D29" s="1" t="s">
        <v>860</v>
      </c>
      <c r="E29" s="1" t="s">
        <v>557</v>
      </c>
      <c r="F29" s="1" t="s">
        <v>132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>
        <v>8</v>
      </c>
      <c r="T29" s="1">
        <v>10</v>
      </c>
      <c r="U29" s="1">
        <v>1</v>
      </c>
      <c r="V29" s="1"/>
      <c r="W29" s="39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6"/>
      <c r="BD29" s="1"/>
      <c r="BE29" s="1">
        <f t="shared" si="0"/>
        <v>19</v>
      </c>
      <c r="BF29" s="1">
        <f t="shared" si="1"/>
        <v>19</v>
      </c>
      <c r="BG29" s="9" t="s">
        <v>66</v>
      </c>
      <c r="BH29" s="37"/>
      <c r="BI29" s="9"/>
    </row>
    <row r="30" spans="1:61" x14ac:dyDescent="0.25">
      <c r="A30" s="59">
        <v>27</v>
      </c>
      <c r="B30" s="7">
        <v>86</v>
      </c>
      <c r="C30" s="1" t="s">
        <v>705</v>
      </c>
      <c r="D30" s="1" t="s">
        <v>609</v>
      </c>
      <c r="E30" s="1" t="s">
        <v>42</v>
      </c>
      <c r="F30" s="1" t="s">
        <v>132</v>
      </c>
      <c r="G30" s="1">
        <v>10</v>
      </c>
      <c r="H30" s="1">
        <v>8</v>
      </c>
      <c r="I30" s="1">
        <v>1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39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>
        <f t="shared" si="0"/>
        <v>19</v>
      </c>
      <c r="BF30" s="1">
        <f t="shared" si="1"/>
        <v>19</v>
      </c>
      <c r="BG30" s="9" t="s">
        <v>225</v>
      </c>
      <c r="BI30" s="9"/>
    </row>
    <row r="31" spans="1:61" x14ac:dyDescent="0.25">
      <c r="A31" s="59">
        <v>28</v>
      </c>
      <c r="B31" s="7">
        <v>226</v>
      </c>
      <c r="C31" s="1" t="s">
        <v>134</v>
      </c>
      <c r="D31" s="1" t="s">
        <v>541</v>
      </c>
      <c r="E31" s="1" t="s">
        <v>542</v>
      </c>
      <c r="F31" s="1" t="s">
        <v>877</v>
      </c>
      <c r="G31" s="1">
        <v>6</v>
      </c>
      <c r="H31" s="1">
        <v>1</v>
      </c>
      <c r="I31" s="1">
        <v>1</v>
      </c>
      <c r="J31" s="1">
        <v>10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39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>
        <f t="shared" si="0"/>
        <v>18</v>
      </c>
      <c r="BF31" s="1">
        <f t="shared" si="1"/>
        <v>18</v>
      </c>
      <c r="BG31" s="9" t="s">
        <v>63</v>
      </c>
      <c r="BH31" s="37"/>
      <c r="BI31" s="9"/>
    </row>
    <row r="32" spans="1:61" x14ac:dyDescent="0.25">
      <c r="A32" s="59">
        <v>29</v>
      </c>
      <c r="B32" s="7">
        <v>100</v>
      </c>
      <c r="C32" s="1" t="s">
        <v>134</v>
      </c>
      <c r="D32" s="1" t="s">
        <v>14</v>
      </c>
      <c r="E32" s="1" t="s">
        <v>415</v>
      </c>
      <c r="F32" s="1" t="s">
        <v>132</v>
      </c>
      <c r="G32" s="1">
        <v>10</v>
      </c>
      <c r="H32" s="1">
        <v>5</v>
      </c>
      <c r="I32" s="1">
        <v>1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39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6"/>
      <c r="BD32" s="1"/>
      <c r="BE32" s="1">
        <f t="shared" si="0"/>
        <v>16</v>
      </c>
      <c r="BF32" s="1">
        <f t="shared" si="1"/>
        <v>16</v>
      </c>
      <c r="BG32" s="9" t="s">
        <v>878</v>
      </c>
      <c r="BH32" s="59"/>
      <c r="BI32" s="9"/>
    </row>
    <row r="33" spans="1:61" x14ac:dyDescent="0.25">
      <c r="A33" s="59">
        <v>30</v>
      </c>
      <c r="B33" s="7">
        <v>991</v>
      </c>
      <c r="C33" s="1" t="s">
        <v>703</v>
      </c>
      <c r="D33" s="53" t="s">
        <v>845</v>
      </c>
      <c r="E33" s="53" t="s">
        <v>846</v>
      </c>
      <c r="F33" s="1" t="s">
        <v>132</v>
      </c>
      <c r="G33" s="1">
        <v>8</v>
      </c>
      <c r="H33" s="1">
        <v>6</v>
      </c>
      <c r="I33" s="1">
        <v>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40"/>
      <c r="X33" s="1"/>
      <c r="Y33" s="7"/>
      <c r="Z33" s="1"/>
      <c r="AA33" s="1"/>
      <c r="AB33" s="7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>
        <f t="shared" si="0"/>
        <v>15</v>
      </c>
      <c r="BF33" s="1">
        <f t="shared" si="1"/>
        <v>15</v>
      </c>
      <c r="BG33" s="9" t="s">
        <v>691</v>
      </c>
      <c r="BI33" s="9"/>
    </row>
    <row r="34" spans="1:61" x14ac:dyDescent="0.25">
      <c r="A34" s="59">
        <v>31</v>
      </c>
      <c r="B34" s="7">
        <v>45</v>
      </c>
      <c r="C34" s="1" t="s">
        <v>791</v>
      </c>
      <c r="D34" s="50" t="s">
        <v>577</v>
      </c>
      <c r="E34" s="1" t="s">
        <v>740</v>
      </c>
      <c r="F34" s="1" t="s">
        <v>863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>
        <v>1</v>
      </c>
      <c r="T34" s="1">
        <v>1</v>
      </c>
      <c r="U34" s="1">
        <v>1</v>
      </c>
      <c r="V34" s="1">
        <v>10</v>
      </c>
      <c r="W34" s="39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>
        <f t="shared" si="0"/>
        <v>13</v>
      </c>
      <c r="BF34" s="1">
        <f t="shared" si="1"/>
        <v>13</v>
      </c>
      <c r="BG34" s="52" t="s">
        <v>750</v>
      </c>
      <c r="BH34" s="59"/>
      <c r="BI34" s="9"/>
    </row>
    <row r="35" spans="1:61" x14ac:dyDescent="0.25">
      <c r="A35" s="59">
        <v>32</v>
      </c>
      <c r="B35" s="7">
        <v>166</v>
      </c>
      <c r="C35" s="1" t="s">
        <v>134</v>
      </c>
      <c r="D35" s="1" t="s">
        <v>496</v>
      </c>
      <c r="E35" s="1" t="s">
        <v>701</v>
      </c>
      <c r="F35" s="1" t="s">
        <v>132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>
        <v>4</v>
      </c>
      <c r="T35" s="1">
        <v>6</v>
      </c>
      <c r="U35" s="1">
        <v>1</v>
      </c>
      <c r="V35" s="1"/>
      <c r="W35" s="39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6"/>
      <c r="BD35" s="1"/>
      <c r="BE35" s="1">
        <f t="shared" si="0"/>
        <v>11</v>
      </c>
      <c r="BF35" s="1">
        <f t="shared" si="1"/>
        <v>11</v>
      </c>
      <c r="BG35" s="9" t="s">
        <v>878</v>
      </c>
      <c r="BI35" s="9"/>
    </row>
    <row r="36" spans="1:61" x14ac:dyDescent="0.25">
      <c r="A36" s="59">
        <v>33</v>
      </c>
      <c r="B36" s="7">
        <v>12</v>
      </c>
      <c r="C36" s="1" t="s">
        <v>704</v>
      </c>
      <c r="D36" s="1" t="s">
        <v>848</v>
      </c>
      <c r="E36" s="1" t="s">
        <v>893</v>
      </c>
      <c r="F36" s="1" t="s">
        <v>832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>
        <v>3</v>
      </c>
      <c r="T36" s="1">
        <v>5</v>
      </c>
      <c r="U36" s="1">
        <v>2</v>
      </c>
      <c r="V36" s="1"/>
      <c r="W36" s="39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6"/>
      <c r="BD36" s="1"/>
      <c r="BE36" s="1">
        <f t="shared" si="0"/>
        <v>10</v>
      </c>
      <c r="BF36" s="1">
        <f t="shared" si="1"/>
        <v>10</v>
      </c>
      <c r="BG36" s="9" t="s">
        <v>76</v>
      </c>
      <c r="BH36" s="9"/>
      <c r="BI36" s="9"/>
    </row>
    <row r="37" spans="1:61" x14ac:dyDescent="0.25">
      <c r="A37" s="59">
        <v>34</v>
      </c>
      <c r="B37" s="7">
        <v>717</v>
      </c>
      <c r="C37" s="1" t="s">
        <v>705</v>
      </c>
      <c r="D37" s="1" t="s">
        <v>443</v>
      </c>
      <c r="E37" s="1" t="s">
        <v>881</v>
      </c>
      <c r="F37" s="1" t="s">
        <v>132</v>
      </c>
      <c r="G37" s="1"/>
      <c r="H37" s="1"/>
      <c r="I37" s="1"/>
      <c r="J37" s="1"/>
      <c r="K37" s="1">
        <v>5</v>
      </c>
      <c r="L37" s="1">
        <v>1</v>
      </c>
      <c r="M37" s="1">
        <v>1</v>
      </c>
      <c r="N37" s="1"/>
      <c r="O37" s="1"/>
      <c r="P37" s="1"/>
      <c r="Q37" s="1"/>
      <c r="R37" s="1"/>
      <c r="S37" s="1">
        <v>1</v>
      </c>
      <c r="T37" s="1">
        <v>1</v>
      </c>
      <c r="U37" s="1">
        <v>1</v>
      </c>
      <c r="V37" s="1"/>
      <c r="W37" s="40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6"/>
      <c r="BD37" s="1"/>
      <c r="BE37" s="1">
        <f t="shared" si="0"/>
        <v>10</v>
      </c>
      <c r="BF37" s="1">
        <f t="shared" si="1"/>
        <v>10</v>
      </c>
      <c r="BG37" s="9" t="s">
        <v>229</v>
      </c>
      <c r="BH37" s="59"/>
      <c r="BI37" s="9"/>
    </row>
    <row r="38" spans="1:61" x14ac:dyDescent="0.25">
      <c r="A38" s="59">
        <v>35</v>
      </c>
      <c r="B38" s="7">
        <v>36</v>
      </c>
      <c r="C38" s="1" t="s">
        <v>704</v>
      </c>
      <c r="D38" s="1" t="s">
        <v>9</v>
      </c>
      <c r="E38" s="1" t="s">
        <v>557</v>
      </c>
      <c r="F38" s="1" t="s">
        <v>132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>
        <v>4</v>
      </c>
      <c r="T38" s="1">
        <v>4</v>
      </c>
      <c r="U38" s="1">
        <v>1</v>
      </c>
      <c r="V38" s="1"/>
      <c r="W38" s="39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>
        <f t="shared" si="0"/>
        <v>9</v>
      </c>
      <c r="BF38" s="1">
        <f t="shared" si="1"/>
        <v>9</v>
      </c>
      <c r="BG38" s="52" t="s">
        <v>66</v>
      </c>
      <c r="BH38" s="9"/>
      <c r="BI38" s="9"/>
    </row>
    <row r="39" spans="1:61" x14ac:dyDescent="0.25">
      <c r="A39" s="59">
        <v>36</v>
      </c>
      <c r="B39" s="7">
        <v>72</v>
      </c>
      <c r="C39" s="1" t="s">
        <v>705</v>
      </c>
      <c r="D39" s="1" t="s">
        <v>876</v>
      </c>
      <c r="E39" s="1" t="s">
        <v>321</v>
      </c>
      <c r="F39" s="1" t="s">
        <v>132</v>
      </c>
      <c r="G39" s="1">
        <v>6</v>
      </c>
      <c r="H39" s="1">
        <v>1</v>
      </c>
      <c r="I39" s="1">
        <v>1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39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>
        <f t="shared" si="0"/>
        <v>8</v>
      </c>
      <c r="BF39" s="1">
        <f t="shared" si="1"/>
        <v>8</v>
      </c>
      <c r="BG39" s="9" t="s">
        <v>774</v>
      </c>
    </row>
    <row r="40" spans="1:61" x14ac:dyDescent="0.25">
      <c r="A40" s="59">
        <v>37</v>
      </c>
      <c r="B40" s="7">
        <v>777</v>
      </c>
      <c r="C40" s="1" t="s">
        <v>134</v>
      </c>
      <c r="D40" s="1" t="s">
        <v>809</v>
      </c>
      <c r="E40" s="1" t="s">
        <v>536</v>
      </c>
      <c r="F40" s="1" t="s">
        <v>132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39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>
        <f t="shared" si="0"/>
        <v>0</v>
      </c>
      <c r="BF40" s="1">
        <f t="shared" si="1"/>
        <v>0</v>
      </c>
      <c r="BG40" s="9"/>
      <c r="BI40" s="9"/>
    </row>
    <row r="41" spans="1:61" x14ac:dyDescent="0.25">
      <c r="A41" s="59">
        <v>38</v>
      </c>
      <c r="B41" s="7">
        <v>14</v>
      </c>
      <c r="C41" s="1" t="s">
        <v>134</v>
      </c>
      <c r="D41" s="1" t="s">
        <v>549</v>
      </c>
      <c r="E41" s="1" t="s">
        <v>550</v>
      </c>
      <c r="F41" s="1" t="s">
        <v>132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40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>
        <f t="shared" si="0"/>
        <v>0</v>
      </c>
      <c r="BF41" s="1">
        <f t="shared" si="1"/>
        <v>0</v>
      </c>
      <c r="BG41" s="9"/>
      <c r="BH41" s="59"/>
      <c r="BI41" s="9"/>
    </row>
    <row r="42" spans="1:61" x14ac:dyDescent="0.25">
      <c r="A42" s="59">
        <v>39</v>
      </c>
      <c r="B42" s="7">
        <v>691</v>
      </c>
      <c r="C42" s="1" t="s">
        <v>134</v>
      </c>
      <c r="D42" s="1" t="s">
        <v>282</v>
      </c>
      <c r="E42" s="1" t="s">
        <v>895</v>
      </c>
      <c r="F42" s="1" t="s">
        <v>132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39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6"/>
      <c r="BD42" s="1"/>
      <c r="BE42" s="1">
        <f t="shared" si="0"/>
        <v>0</v>
      </c>
      <c r="BF42" s="1">
        <f t="shared" si="1"/>
        <v>0</v>
      </c>
      <c r="BG42" s="9"/>
      <c r="BH42" s="59"/>
      <c r="BI42" s="9"/>
    </row>
    <row r="43" spans="1:61" x14ac:dyDescent="0.25">
      <c r="A43" s="59">
        <v>40</v>
      </c>
      <c r="B43" s="7">
        <v>126</v>
      </c>
      <c r="C43" s="1" t="s">
        <v>703</v>
      </c>
      <c r="D43" s="1" t="s">
        <v>815</v>
      </c>
      <c r="E43" s="1" t="s">
        <v>95</v>
      </c>
      <c r="F43" s="1" t="s">
        <v>132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39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>
        <f t="shared" si="0"/>
        <v>0</v>
      </c>
      <c r="BF43" s="1">
        <f t="shared" si="1"/>
        <v>0</v>
      </c>
      <c r="BG43" s="9"/>
      <c r="BI43" s="9"/>
    </row>
    <row r="44" spans="1:61" x14ac:dyDescent="0.25">
      <c r="A44" s="59">
        <v>41</v>
      </c>
      <c r="B44" s="7">
        <v>38</v>
      </c>
      <c r="C44" s="1" t="s">
        <v>703</v>
      </c>
      <c r="D44" s="1" t="s">
        <v>807</v>
      </c>
      <c r="E44" s="1" t="s">
        <v>808</v>
      </c>
      <c r="F44" s="1" t="s">
        <v>133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39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6"/>
      <c r="BD44" s="1"/>
      <c r="BE44" s="1">
        <f t="shared" si="0"/>
        <v>0</v>
      </c>
      <c r="BF44" s="1">
        <f t="shared" si="1"/>
        <v>0</v>
      </c>
      <c r="BG44" s="9"/>
      <c r="BH44" s="37"/>
      <c r="BI44" s="9"/>
    </row>
    <row r="45" spans="1:61" x14ac:dyDescent="0.25">
      <c r="A45" s="59">
        <v>42</v>
      </c>
      <c r="B45" s="7">
        <v>67</v>
      </c>
      <c r="C45" s="1" t="s">
        <v>703</v>
      </c>
      <c r="D45" s="1" t="s">
        <v>829</v>
      </c>
      <c r="E45" s="1" t="s">
        <v>109</v>
      </c>
      <c r="F45" s="1" t="s">
        <v>132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40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>
        <f t="shared" si="0"/>
        <v>0</v>
      </c>
      <c r="BF45" s="1">
        <f t="shared" si="1"/>
        <v>0</v>
      </c>
      <c r="BG45" s="9"/>
      <c r="BI45" s="9"/>
    </row>
    <row r="46" spans="1:61" x14ac:dyDescent="0.25">
      <c r="A46" s="59">
        <v>43</v>
      </c>
      <c r="B46" s="7">
        <v>11</v>
      </c>
      <c r="C46" s="1" t="s">
        <v>703</v>
      </c>
      <c r="D46" s="1" t="s">
        <v>124</v>
      </c>
      <c r="E46" s="1" t="s">
        <v>109</v>
      </c>
      <c r="F46" s="1" t="s">
        <v>877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40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>
        <f t="shared" si="0"/>
        <v>0</v>
      </c>
      <c r="BF46" s="1">
        <f t="shared" si="1"/>
        <v>0</v>
      </c>
      <c r="BG46" s="9"/>
      <c r="BI46" s="9"/>
    </row>
    <row r="47" spans="1:61" x14ac:dyDescent="0.25">
      <c r="A47" s="59">
        <v>44</v>
      </c>
      <c r="B47" s="7">
        <v>115</v>
      </c>
      <c r="C47" s="1" t="s">
        <v>705</v>
      </c>
      <c r="D47" s="1" t="s">
        <v>794</v>
      </c>
      <c r="E47" s="1" t="s">
        <v>725</v>
      </c>
      <c r="F47" s="1" t="s">
        <v>133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39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>
        <f t="shared" si="0"/>
        <v>0</v>
      </c>
      <c r="BF47" s="1">
        <f t="shared" si="1"/>
        <v>0</v>
      </c>
      <c r="BG47" s="9"/>
    </row>
    <row r="48" spans="1:61" x14ac:dyDescent="0.25">
      <c r="A48" s="59">
        <v>45</v>
      </c>
      <c r="B48" s="7">
        <v>17</v>
      </c>
      <c r="C48" s="1" t="s">
        <v>705</v>
      </c>
      <c r="D48" s="1" t="s">
        <v>289</v>
      </c>
      <c r="E48" s="1" t="s">
        <v>42</v>
      </c>
      <c r="F48" s="1" t="s">
        <v>132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40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6"/>
      <c r="BD48" s="1"/>
      <c r="BE48" s="1">
        <f t="shared" si="0"/>
        <v>0</v>
      </c>
      <c r="BF48" s="1">
        <f t="shared" si="1"/>
        <v>0</v>
      </c>
      <c r="BG48" s="9"/>
      <c r="BH48" s="59"/>
      <c r="BI48" s="9"/>
    </row>
    <row r="49" spans="1:62" x14ac:dyDescent="0.25">
      <c r="B49" s="7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39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9"/>
      <c r="BH49" s="59"/>
      <c r="BI49" s="9"/>
    </row>
    <row r="50" spans="1:62" x14ac:dyDescent="0.25">
      <c r="B50" s="18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39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9"/>
      <c r="BH50" s="59"/>
      <c r="BI50" s="9"/>
    </row>
    <row r="51" spans="1:62" x14ac:dyDescent="0.25">
      <c r="B51" s="7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39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9"/>
      <c r="BH51" s="59"/>
      <c r="BI51" s="9"/>
    </row>
    <row r="52" spans="1:62" x14ac:dyDescent="0.25">
      <c r="B52" s="18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39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9"/>
      <c r="BH52" s="59"/>
      <c r="BI52" s="9"/>
    </row>
    <row r="53" spans="1:62" x14ac:dyDescent="0.25">
      <c r="B53" s="7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39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9"/>
      <c r="BH53" s="59"/>
      <c r="BI53" s="9"/>
    </row>
    <row r="54" spans="1:62" x14ac:dyDescent="0.25">
      <c r="B54" s="18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39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9"/>
      <c r="BH54" s="9"/>
      <c r="BI54" s="9"/>
    </row>
    <row r="55" spans="1:62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40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9"/>
      <c r="BH55" s="59"/>
      <c r="BI55" s="9"/>
    </row>
    <row r="56" spans="1:62" x14ac:dyDescent="0.25">
      <c r="B56" s="18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40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9"/>
      <c r="BI56" s="9"/>
    </row>
    <row r="57" spans="1:62" x14ac:dyDescent="0.25">
      <c r="B57" s="7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39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9"/>
      <c r="BH57" s="59"/>
      <c r="BI57" s="9"/>
      <c r="BJ57" s="9"/>
    </row>
    <row r="58" spans="1:62" x14ac:dyDescent="0.25">
      <c r="B58" s="18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39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9"/>
      <c r="BI58" s="9"/>
    </row>
    <row r="60" spans="1:62" x14ac:dyDescent="0.25">
      <c r="BH60" s="59"/>
      <c r="BI60" s="59"/>
    </row>
    <row r="61" spans="1:62" hidden="1" x14ac:dyDescent="0.25">
      <c r="A61" s="59">
        <v>7</v>
      </c>
      <c r="B61" s="7">
        <v>78</v>
      </c>
      <c r="C61" s="1" t="s">
        <v>685</v>
      </c>
      <c r="D61" s="1" t="s">
        <v>2</v>
      </c>
      <c r="E61" s="1" t="s">
        <v>687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40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>
        <f t="shared" ref="BE61:BE107" si="2">SUM(G61:BD61)</f>
        <v>0</v>
      </c>
      <c r="BF61" s="1">
        <f t="shared" ref="BF61:BF107" si="3">SUM(G61:BB61)+BD61</f>
        <v>0</v>
      </c>
      <c r="BG61" s="9"/>
      <c r="BI61" s="9"/>
    </row>
    <row r="62" spans="1:62" hidden="1" x14ac:dyDescent="0.25">
      <c r="A62" s="59">
        <v>8</v>
      </c>
      <c r="B62" s="7">
        <v>10</v>
      </c>
      <c r="C62" s="1" t="s">
        <v>685</v>
      </c>
      <c r="D62" s="1" t="s">
        <v>152</v>
      </c>
      <c r="E62" s="1" t="s">
        <v>686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39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>
        <f t="shared" si="2"/>
        <v>0</v>
      </c>
      <c r="BF62" s="1">
        <f t="shared" si="3"/>
        <v>0</v>
      </c>
      <c r="BG62" s="9"/>
      <c r="BH62" s="59"/>
      <c r="BI62" s="9"/>
    </row>
    <row r="63" spans="1:62" hidden="1" x14ac:dyDescent="0.25">
      <c r="A63" s="59">
        <v>9</v>
      </c>
      <c r="B63" s="7">
        <v>99</v>
      </c>
      <c r="C63" s="1" t="s">
        <v>685</v>
      </c>
      <c r="D63" s="1" t="s">
        <v>165</v>
      </c>
      <c r="E63" s="1" t="s">
        <v>454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39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>
        <f t="shared" si="2"/>
        <v>0</v>
      </c>
      <c r="BF63" s="1">
        <f t="shared" si="3"/>
        <v>0</v>
      </c>
      <c r="BG63" s="9"/>
      <c r="BI63" s="9"/>
    </row>
    <row r="64" spans="1:62" hidden="1" x14ac:dyDescent="0.25">
      <c r="A64" s="59">
        <v>4</v>
      </c>
      <c r="B64" s="7">
        <v>3</v>
      </c>
      <c r="C64" s="1" t="s">
        <v>792</v>
      </c>
      <c r="D64" s="1" t="s">
        <v>117</v>
      </c>
      <c r="E64" s="1" t="s">
        <v>533</v>
      </c>
      <c r="F64" s="1" t="s">
        <v>132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39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>
        <f t="shared" si="2"/>
        <v>0</v>
      </c>
      <c r="BF64" s="1">
        <f t="shared" si="3"/>
        <v>0</v>
      </c>
      <c r="BG64" s="9"/>
      <c r="BI64" s="9"/>
    </row>
    <row r="65" spans="1:62" hidden="1" x14ac:dyDescent="0.25">
      <c r="A65" s="59">
        <v>5</v>
      </c>
      <c r="B65" s="7">
        <v>10</v>
      </c>
      <c r="C65" s="1" t="s">
        <v>792</v>
      </c>
      <c r="D65" s="1" t="s">
        <v>493</v>
      </c>
      <c r="E65" s="1" t="s">
        <v>682</v>
      </c>
      <c r="F65" s="1" t="s">
        <v>133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39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>
        <f t="shared" si="2"/>
        <v>0</v>
      </c>
      <c r="BF65" s="1">
        <f t="shared" si="3"/>
        <v>0</v>
      </c>
      <c r="BG65" s="9"/>
      <c r="BI65" s="9"/>
    </row>
    <row r="66" spans="1:62" hidden="1" x14ac:dyDescent="0.25">
      <c r="A66" s="59">
        <v>6</v>
      </c>
      <c r="B66" s="7">
        <v>88</v>
      </c>
      <c r="C66" s="1" t="s">
        <v>792</v>
      </c>
      <c r="D66" s="1" t="s">
        <v>796</v>
      </c>
      <c r="E66" s="1" t="s">
        <v>775</v>
      </c>
      <c r="F66" s="1" t="s">
        <v>132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39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6"/>
      <c r="BD66" s="1"/>
      <c r="BE66" s="1">
        <f t="shared" si="2"/>
        <v>0</v>
      </c>
      <c r="BF66" s="1">
        <f t="shared" si="3"/>
        <v>0</v>
      </c>
      <c r="BG66" s="9"/>
      <c r="BH66" s="59"/>
      <c r="BI66" s="9"/>
    </row>
    <row r="67" spans="1:62" hidden="1" x14ac:dyDescent="0.25">
      <c r="A67" s="59">
        <v>7</v>
      </c>
      <c r="B67" s="7">
        <v>61</v>
      </c>
      <c r="C67" s="1" t="s">
        <v>792</v>
      </c>
      <c r="D67" s="1" t="s">
        <v>497</v>
      </c>
      <c r="E67" s="1" t="s">
        <v>533</v>
      </c>
      <c r="F67" s="1" t="s">
        <v>132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39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>
        <f t="shared" si="2"/>
        <v>0</v>
      </c>
      <c r="BF67" s="1">
        <f t="shared" si="3"/>
        <v>0</v>
      </c>
      <c r="BG67" s="9"/>
      <c r="BH67" s="59"/>
      <c r="BI67" s="9"/>
    </row>
    <row r="68" spans="1:62" hidden="1" x14ac:dyDescent="0.25">
      <c r="A68" s="59">
        <v>8</v>
      </c>
      <c r="B68" s="7">
        <v>68</v>
      </c>
      <c r="C68" s="1" t="s">
        <v>792</v>
      </c>
      <c r="D68" s="1" t="s">
        <v>114</v>
      </c>
      <c r="E68" s="1" t="s">
        <v>413</v>
      </c>
      <c r="F68" s="1" t="s">
        <v>133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39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6"/>
      <c r="BD68" s="1"/>
      <c r="BE68" s="1">
        <f t="shared" si="2"/>
        <v>0</v>
      </c>
      <c r="BF68" s="1">
        <f t="shared" si="3"/>
        <v>0</v>
      </c>
      <c r="BH68" s="59"/>
      <c r="BI68" s="9"/>
    </row>
    <row r="69" spans="1:62" hidden="1" x14ac:dyDescent="0.25">
      <c r="A69" s="59">
        <v>7</v>
      </c>
      <c r="B69" s="7">
        <v>10</v>
      </c>
      <c r="C69" s="1" t="s">
        <v>134</v>
      </c>
      <c r="D69" s="1" t="s">
        <v>767</v>
      </c>
      <c r="E69" s="1" t="s">
        <v>810</v>
      </c>
      <c r="F69" s="1" t="s">
        <v>132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40"/>
      <c r="X69" s="1"/>
      <c r="Y69" s="7"/>
      <c r="Z69" s="1"/>
      <c r="AA69" s="1"/>
      <c r="AB69" s="7"/>
      <c r="AC69" s="1"/>
      <c r="AD69" s="1"/>
      <c r="AE69" s="1"/>
      <c r="AF69" s="42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>
        <f t="shared" si="2"/>
        <v>0</v>
      </c>
      <c r="BF69" s="1">
        <f t="shared" si="3"/>
        <v>0</v>
      </c>
      <c r="BG69" s="9"/>
      <c r="BH69" s="59"/>
      <c r="BI69" s="9"/>
      <c r="BJ69" s="9"/>
    </row>
    <row r="70" spans="1:62" hidden="1" x14ac:dyDescent="0.25">
      <c r="A70" s="59">
        <v>9</v>
      </c>
      <c r="B70" s="7">
        <v>25</v>
      </c>
      <c r="C70" s="1" t="s">
        <v>134</v>
      </c>
      <c r="D70" s="1" t="s">
        <v>535</v>
      </c>
      <c r="E70" s="1" t="s">
        <v>551</v>
      </c>
      <c r="F70" s="1" t="s">
        <v>132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40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>
        <f t="shared" si="2"/>
        <v>0</v>
      </c>
      <c r="BF70" s="1">
        <f t="shared" si="3"/>
        <v>0</v>
      </c>
      <c r="BG70" s="9"/>
      <c r="BI70" s="9"/>
    </row>
    <row r="71" spans="1:62" hidden="1" x14ac:dyDescent="0.25">
      <c r="A71" s="59">
        <v>13</v>
      </c>
      <c r="B71" s="7">
        <v>7</v>
      </c>
      <c r="C71" s="1" t="s">
        <v>134</v>
      </c>
      <c r="D71" s="1" t="s">
        <v>717</v>
      </c>
      <c r="E71" s="1" t="s">
        <v>793</v>
      </c>
      <c r="F71" s="1" t="s">
        <v>133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39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6"/>
      <c r="BD71" s="1"/>
      <c r="BE71" s="1">
        <f t="shared" si="2"/>
        <v>0</v>
      </c>
      <c r="BF71" s="1">
        <f t="shared" si="3"/>
        <v>0</v>
      </c>
      <c r="BG71" s="9"/>
      <c r="BH71" s="59"/>
      <c r="BI71" s="9"/>
    </row>
    <row r="72" spans="1:62" hidden="1" x14ac:dyDescent="0.25">
      <c r="A72" s="59">
        <v>15</v>
      </c>
      <c r="B72" s="7">
        <v>12</v>
      </c>
      <c r="C72" s="1" t="s">
        <v>134</v>
      </c>
      <c r="D72" s="1" t="s">
        <v>575</v>
      </c>
      <c r="E72" s="1" t="s">
        <v>576</v>
      </c>
      <c r="F72" s="1" t="s">
        <v>832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40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>
        <f t="shared" si="2"/>
        <v>0</v>
      </c>
      <c r="BF72" s="1">
        <f t="shared" si="3"/>
        <v>0</v>
      </c>
      <c r="BG72" s="9"/>
      <c r="BI72" s="9"/>
      <c r="BJ72" s="9"/>
    </row>
    <row r="73" spans="1:62" hidden="1" x14ac:dyDescent="0.25">
      <c r="A73" s="59">
        <v>16</v>
      </c>
      <c r="B73" s="7">
        <v>74</v>
      </c>
      <c r="C73" s="1" t="s">
        <v>134</v>
      </c>
      <c r="D73" s="1" t="s">
        <v>866</v>
      </c>
      <c r="E73" s="1" t="s">
        <v>740</v>
      </c>
      <c r="F73" s="1" t="s">
        <v>863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39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>
        <f t="shared" si="2"/>
        <v>0</v>
      </c>
      <c r="BF73" s="1">
        <f t="shared" si="3"/>
        <v>0</v>
      </c>
      <c r="BG73" s="9"/>
      <c r="BH73" s="37"/>
      <c r="BI73" s="9"/>
    </row>
    <row r="74" spans="1:62" hidden="1" x14ac:dyDescent="0.25">
      <c r="A74" s="59">
        <v>17</v>
      </c>
      <c r="B74" s="7">
        <v>23</v>
      </c>
      <c r="C74" s="1" t="s">
        <v>134</v>
      </c>
      <c r="D74" s="1" t="s">
        <v>130</v>
      </c>
      <c r="E74" s="1" t="s">
        <v>109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40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>
        <f t="shared" si="2"/>
        <v>0</v>
      </c>
      <c r="BF74" s="1">
        <f t="shared" si="3"/>
        <v>0</v>
      </c>
      <c r="BG74" s="9"/>
      <c r="BI74" s="9"/>
    </row>
    <row r="75" spans="1:62" hidden="1" x14ac:dyDescent="0.25">
      <c r="A75" s="59">
        <v>18</v>
      </c>
      <c r="B75" s="7">
        <v>18</v>
      </c>
      <c r="C75" s="1" t="s">
        <v>134</v>
      </c>
      <c r="D75" s="1" t="s">
        <v>112</v>
      </c>
      <c r="E75" s="1" t="s">
        <v>810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39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6"/>
      <c r="BD75" s="1"/>
      <c r="BE75" s="1">
        <f t="shared" si="2"/>
        <v>0</v>
      </c>
      <c r="BF75" s="1">
        <f t="shared" si="3"/>
        <v>0</v>
      </c>
      <c r="BG75" s="9"/>
      <c r="BH75" s="59"/>
      <c r="BI75" s="9"/>
    </row>
    <row r="76" spans="1:62" hidden="1" x14ac:dyDescent="0.25">
      <c r="A76" s="59">
        <v>19</v>
      </c>
      <c r="B76" s="7">
        <v>2</v>
      </c>
      <c r="C76" s="1" t="s">
        <v>702</v>
      </c>
      <c r="D76" s="1" t="s">
        <v>110</v>
      </c>
      <c r="E76" s="1" t="s">
        <v>537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40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>
        <f t="shared" si="2"/>
        <v>0</v>
      </c>
      <c r="BF76" s="1">
        <f t="shared" si="3"/>
        <v>0</v>
      </c>
      <c r="BG76" s="9"/>
      <c r="BI76" s="9"/>
    </row>
    <row r="77" spans="1:62" hidden="1" x14ac:dyDescent="0.25">
      <c r="A77" s="59">
        <v>20</v>
      </c>
      <c r="B77" s="7">
        <v>99</v>
      </c>
      <c r="C77" s="1" t="s">
        <v>702</v>
      </c>
      <c r="D77" s="1" t="s">
        <v>564</v>
      </c>
      <c r="E77" s="1" t="s">
        <v>95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40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>
        <f t="shared" si="2"/>
        <v>0</v>
      </c>
      <c r="BF77" s="1">
        <f t="shared" si="3"/>
        <v>0</v>
      </c>
      <c r="BG77" s="9"/>
      <c r="BH77" s="59"/>
      <c r="BI77" s="9"/>
    </row>
    <row r="78" spans="1:62" hidden="1" x14ac:dyDescent="0.25">
      <c r="A78" s="59">
        <v>21</v>
      </c>
      <c r="B78" s="7">
        <v>66</v>
      </c>
      <c r="C78" s="1" t="s">
        <v>702</v>
      </c>
      <c r="D78" s="1" t="s">
        <v>496</v>
      </c>
      <c r="E78" s="1" t="s">
        <v>88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39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>
        <f t="shared" si="2"/>
        <v>0</v>
      </c>
      <c r="BF78" s="1">
        <f t="shared" si="3"/>
        <v>0</v>
      </c>
      <c r="BG78" s="9"/>
      <c r="BH78" s="59"/>
      <c r="BI78" s="9"/>
    </row>
    <row r="79" spans="1:62" hidden="1" x14ac:dyDescent="0.25">
      <c r="A79" s="59">
        <v>22</v>
      </c>
      <c r="B79" s="7">
        <v>77</v>
      </c>
      <c r="C79" s="1" t="s">
        <v>702</v>
      </c>
      <c r="D79" s="1" t="s">
        <v>7</v>
      </c>
      <c r="E79" s="1" t="s">
        <v>420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39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>
        <f t="shared" si="2"/>
        <v>0</v>
      </c>
      <c r="BF79" s="1">
        <f t="shared" si="3"/>
        <v>0</v>
      </c>
      <c r="BG79" s="9"/>
      <c r="BH79" s="59"/>
      <c r="BI79" s="9"/>
    </row>
    <row r="80" spans="1:62" hidden="1" x14ac:dyDescent="0.25">
      <c r="A80" s="59">
        <v>7</v>
      </c>
      <c r="B80" s="7">
        <v>105</v>
      </c>
      <c r="C80" s="1" t="s">
        <v>703</v>
      </c>
      <c r="D80" s="1" t="s">
        <v>35</v>
      </c>
      <c r="E80" s="1" t="s">
        <v>408</v>
      </c>
      <c r="F80" s="1" t="s">
        <v>132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40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>
        <f t="shared" si="2"/>
        <v>0</v>
      </c>
      <c r="BF80" s="1">
        <f t="shared" si="3"/>
        <v>0</v>
      </c>
      <c r="BG80" s="9"/>
      <c r="BH80" s="59"/>
      <c r="BI80" s="9"/>
    </row>
    <row r="81" spans="1:62" hidden="1" x14ac:dyDescent="0.25">
      <c r="A81" s="59">
        <v>8</v>
      </c>
      <c r="B81" s="7">
        <v>43</v>
      </c>
      <c r="C81" s="1" t="s">
        <v>703</v>
      </c>
      <c r="D81" s="1" t="s">
        <v>720</v>
      </c>
      <c r="E81" s="1" t="s">
        <v>109</v>
      </c>
      <c r="F81" s="1" t="s">
        <v>133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39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>
        <f t="shared" si="2"/>
        <v>0</v>
      </c>
      <c r="BF81" s="1">
        <f t="shared" si="3"/>
        <v>0</v>
      </c>
      <c r="BG81" s="9"/>
      <c r="BH81" s="59"/>
      <c r="BI81" s="9"/>
    </row>
    <row r="82" spans="1:62" hidden="1" x14ac:dyDescent="0.25">
      <c r="A82" s="59">
        <v>9</v>
      </c>
      <c r="B82" s="7">
        <v>48</v>
      </c>
      <c r="C82" s="1" t="s">
        <v>703</v>
      </c>
      <c r="D82" s="48" t="s">
        <v>157</v>
      </c>
      <c r="E82" s="48" t="s">
        <v>315</v>
      </c>
      <c r="F82" s="1" t="s">
        <v>133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40"/>
      <c r="X82" s="1"/>
      <c r="Y82" s="7"/>
      <c r="Z82" s="1"/>
      <c r="AA82" s="1"/>
      <c r="AB82" s="7"/>
      <c r="AC82" s="1"/>
      <c r="AD82" s="1"/>
      <c r="AE82" s="1"/>
      <c r="AF82" s="42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>
        <f t="shared" si="2"/>
        <v>0</v>
      </c>
      <c r="BF82" s="1">
        <f t="shared" si="3"/>
        <v>0</v>
      </c>
      <c r="BG82" s="9"/>
      <c r="BH82" s="59"/>
      <c r="BI82" s="9"/>
      <c r="BJ82" s="9"/>
    </row>
    <row r="83" spans="1:62" hidden="1" x14ac:dyDescent="0.25">
      <c r="A83" s="59">
        <v>10</v>
      </c>
      <c r="B83" s="7">
        <v>232</v>
      </c>
      <c r="C83" s="1" t="s">
        <v>703</v>
      </c>
      <c r="D83" s="1" t="s">
        <v>700</v>
      </c>
      <c r="E83" s="1" t="s">
        <v>701</v>
      </c>
      <c r="F83" s="1" t="s">
        <v>132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40"/>
      <c r="X83" s="1"/>
      <c r="Y83" s="7"/>
      <c r="Z83" s="1"/>
      <c r="AA83" s="1"/>
      <c r="AB83" s="7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>
        <f t="shared" si="2"/>
        <v>0</v>
      </c>
      <c r="BF83" s="1">
        <f t="shared" si="3"/>
        <v>0</v>
      </c>
      <c r="BG83" s="9"/>
      <c r="BI83" s="9"/>
    </row>
    <row r="84" spans="1:62" hidden="1" x14ac:dyDescent="0.25">
      <c r="A84" s="59">
        <v>14</v>
      </c>
      <c r="B84" s="7">
        <v>73</v>
      </c>
      <c r="C84" s="1" t="s">
        <v>703</v>
      </c>
      <c r="D84" s="1" t="s">
        <v>556</v>
      </c>
      <c r="E84" s="1" t="s">
        <v>557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39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>
        <f t="shared" si="2"/>
        <v>0</v>
      </c>
      <c r="BF84" s="1">
        <f t="shared" si="3"/>
        <v>0</v>
      </c>
      <c r="BG84" s="9"/>
      <c r="BH84" s="59"/>
      <c r="BI84" s="9"/>
    </row>
    <row r="85" spans="1:62" hidden="1" x14ac:dyDescent="0.25">
      <c r="A85" s="59">
        <v>15</v>
      </c>
      <c r="B85" s="7">
        <v>22</v>
      </c>
      <c r="C85" s="1" t="s">
        <v>703</v>
      </c>
      <c r="D85" s="1" t="s">
        <v>738</v>
      </c>
      <c r="E85" s="1" t="s">
        <v>740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40"/>
      <c r="X85" s="1"/>
      <c r="Y85" s="7"/>
      <c r="Z85" s="1"/>
      <c r="AA85" s="1"/>
      <c r="AB85" s="7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>
        <f t="shared" si="2"/>
        <v>0</v>
      </c>
      <c r="BF85" s="1">
        <f t="shared" si="3"/>
        <v>0</v>
      </c>
      <c r="BG85" s="9"/>
      <c r="BH85" s="59"/>
      <c r="BI85" s="9"/>
      <c r="BJ85" s="9"/>
    </row>
    <row r="86" spans="1:62" hidden="1" x14ac:dyDescent="0.25">
      <c r="A86" s="59">
        <v>16</v>
      </c>
      <c r="B86" s="7">
        <v>135</v>
      </c>
      <c r="C86" s="1" t="s">
        <v>703</v>
      </c>
      <c r="D86" s="1" t="s">
        <v>37</v>
      </c>
      <c r="E86" s="1" t="s">
        <v>95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39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>
        <f t="shared" si="2"/>
        <v>0</v>
      </c>
      <c r="BF86" s="1">
        <f t="shared" si="3"/>
        <v>0</v>
      </c>
      <c r="BG86" s="9"/>
      <c r="BI86" s="9"/>
    </row>
    <row r="87" spans="1:62" hidden="1" x14ac:dyDescent="0.25">
      <c r="A87" s="59">
        <v>17</v>
      </c>
      <c r="B87" s="7">
        <v>11</v>
      </c>
      <c r="C87" s="1" t="s">
        <v>703</v>
      </c>
      <c r="D87" s="1" t="s">
        <v>739</v>
      </c>
      <c r="E87" s="1" t="s">
        <v>551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40"/>
      <c r="X87" s="1"/>
      <c r="Y87" s="7"/>
      <c r="Z87" s="1"/>
      <c r="AA87" s="1"/>
      <c r="AB87" s="7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>
        <f t="shared" si="2"/>
        <v>0</v>
      </c>
      <c r="BF87" s="1">
        <f t="shared" si="3"/>
        <v>0</v>
      </c>
      <c r="BG87" s="9"/>
      <c r="BH87" s="59"/>
      <c r="BI87" s="9"/>
      <c r="BJ87" s="9"/>
    </row>
    <row r="88" spans="1:62" hidden="1" x14ac:dyDescent="0.25">
      <c r="A88" s="59">
        <v>18</v>
      </c>
      <c r="B88" s="7">
        <v>45</v>
      </c>
      <c r="C88" s="1" t="s">
        <v>703</v>
      </c>
      <c r="D88" s="1" t="s">
        <v>577</v>
      </c>
      <c r="E88" s="1" t="s">
        <v>740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40"/>
      <c r="X88" s="1"/>
      <c r="Y88" s="7"/>
      <c r="Z88" s="1"/>
      <c r="AA88" s="1"/>
      <c r="AB88" s="7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>
        <f t="shared" si="2"/>
        <v>0</v>
      </c>
      <c r="BF88" s="1">
        <f t="shared" si="3"/>
        <v>0</v>
      </c>
      <c r="BG88" s="9"/>
      <c r="BH88" s="59"/>
      <c r="BI88" s="9"/>
      <c r="BJ88" s="9"/>
    </row>
    <row r="89" spans="1:62" hidden="1" x14ac:dyDescent="0.25">
      <c r="A89" s="59">
        <v>4</v>
      </c>
      <c r="B89" s="7">
        <v>72</v>
      </c>
      <c r="C89" s="1" t="s">
        <v>704</v>
      </c>
      <c r="D89" s="1" t="s">
        <v>264</v>
      </c>
      <c r="E89" s="1" t="s">
        <v>347</v>
      </c>
      <c r="F89" s="1" t="s">
        <v>133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39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>
        <f t="shared" si="2"/>
        <v>0</v>
      </c>
      <c r="BF89" s="1">
        <f t="shared" si="3"/>
        <v>0</v>
      </c>
      <c r="BG89" s="9"/>
      <c r="BH89" s="59"/>
      <c r="BI89" s="9"/>
    </row>
    <row r="90" spans="1:62" hidden="1" x14ac:dyDescent="0.25">
      <c r="A90" s="59">
        <v>7</v>
      </c>
      <c r="B90" s="7">
        <v>11</v>
      </c>
      <c r="C90" s="1" t="s">
        <v>704</v>
      </c>
      <c r="D90" s="1" t="s">
        <v>795</v>
      </c>
      <c r="E90" s="1" t="s">
        <v>797</v>
      </c>
      <c r="F90" s="1" t="s">
        <v>133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39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>
        <f t="shared" si="2"/>
        <v>0</v>
      </c>
      <c r="BF90" s="1">
        <f t="shared" si="3"/>
        <v>0</v>
      </c>
      <c r="BG90" s="9"/>
      <c r="BH90" s="59"/>
      <c r="BI90" s="9"/>
    </row>
    <row r="91" spans="1:62" hidden="1" x14ac:dyDescent="0.25">
      <c r="A91" s="59">
        <v>8</v>
      </c>
      <c r="B91" s="7">
        <v>461</v>
      </c>
      <c r="C91" s="1" t="s">
        <v>704</v>
      </c>
      <c r="D91" s="1" t="s">
        <v>862</v>
      </c>
      <c r="E91" s="1" t="s">
        <v>576</v>
      </c>
      <c r="F91" s="1" t="s">
        <v>863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40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>
        <f t="shared" si="2"/>
        <v>0</v>
      </c>
      <c r="BF91" s="1">
        <f t="shared" si="3"/>
        <v>0</v>
      </c>
      <c r="BG91" s="9"/>
      <c r="BH91" s="59"/>
      <c r="BI91" s="9"/>
      <c r="BJ91" s="52"/>
    </row>
    <row r="92" spans="1:62" hidden="1" x14ac:dyDescent="0.25">
      <c r="A92" s="59">
        <v>9</v>
      </c>
      <c r="B92" s="7">
        <v>11</v>
      </c>
      <c r="C92" s="1" t="s">
        <v>704</v>
      </c>
      <c r="D92" s="1" t="s">
        <v>739</v>
      </c>
      <c r="E92" s="1" t="s">
        <v>330</v>
      </c>
      <c r="F92" s="1" t="s">
        <v>863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40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>
        <f t="shared" si="2"/>
        <v>0</v>
      </c>
      <c r="BF92" s="1">
        <f t="shared" si="3"/>
        <v>0</v>
      </c>
      <c r="BG92" s="9"/>
      <c r="BH92" s="59"/>
      <c r="BI92" s="9"/>
      <c r="BJ92" s="52"/>
    </row>
    <row r="93" spans="1:62" hidden="1" x14ac:dyDescent="0.25">
      <c r="A93" s="59">
        <v>10</v>
      </c>
      <c r="B93" s="7">
        <v>69</v>
      </c>
      <c r="C93" s="1" t="s">
        <v>704</v>
      </c>
      <c r="D93" s="1" t="s">
        <v>469</v>
      </c>
      <c r="E93" s="1" t="s">
        <v>109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40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>
        <f t="shared" si="2"/>
        <v>0</v>
      </c>
      <c r="BF93" s="1">
        <f t="shared" si="3"/>
        <v>0</v>
      </c>
      <c r="BG93" s="9"/>
      <c r="BH93" s="59"/>
      <c r="BI93" s="9"/>
    </row>
    <row r="94" spans="1:62" hidden="1" x14ac:dyDescent="0.25">
      <c r="A94" s="59">
        <v>11</v>
      </c>
      <c r="B94" s="7">
        <v>51</v>
      </c>
      <c r="C94" s="1" t="s">
        <v>704</v>
      </c>
      <c r="D94" s="1" t="s">
        <v>9</v>
      </c>
      <c r="E94" s="1" t="s">
        <v>560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39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>
        <f t="shared" si="2"/>
        <v>0</v>
      </c>
      <c r="BF94" s="1">
        <f t="shared" si="3"/>
        <v>0</v>
      </c>
      <c r="BG94" s="9"/>
      <c r="BI94" s="9"/>
    </row>
    <row r="95" spans="1:62" hidden="1" x14ac:dyDescent="0.25">
      <c r="A95" s="59">
        <v>12</v>
      </c>
      <c r="B95" s="7">
        <v>21</v>
      </c>
      <c r="C95" s="1" t="s">
        <v>704</v>
      </c>
      <c r="D95" s="1" t="s">
        <v>578</v>
      </c>
      <c r="E95" s="1" t="s">
        <v>583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40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>
        <f t="shared" si="2"/>
        <v>0</v>
      </c>
      <c r="BF95" s="1">
        <f t="shared" si="3"/>
        <v>0</v>
      </c>
      <c r="BG95" s="9"/>
      <c r="BH95" s="59"/>
      <c r="BI95" s="9"/>
      <c r="BJ95" s="9"/>
    </row>
    <row r="96" spans="1:62" hidden="1" x14ac:dyDescent="0.25">
      <c r="A96" s="59">
        <v>13</v>
      </c>
      <c r="B96" s="7">
        <v>96</v>
      </c>
      <c r="C96" s="1" t="s">
        <v>704</v>
      </c>
      <c r="D96" s="1" t="s">
        <v>314</v>
      </c>
      <c r="E96" s="1" t="s">
        <v>347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40"/>
      <c r="X96" s="1"/>
      <c r="Y96" s="7"/>
      <c r="Z96" s="1"/>
      <c r="AA96" s="1"/>
      <c r="AB96" s="7"/>
      <c r="AC96" s="1"/>
      <c r="AD96" s="1"/>
      <c r="AE96" s="1"/>
      <c r="AF96" s="7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>
        <f t="shared" si="2"/>
        <v>0</v>
      </c>
      <c r="BF96" s="1">
        <f t="shared" si="3"/>
        <v>0</v>
      </c>
      <c r="BG96" s="9"/>
      <c r="BI96" s="9"/>
    </row>
    <row r="97" spans="1:61" hidden="1" x14ac:dyDescent="0.25">
      <c r="A97" s="59">
        <v>18</v>
      </c>
      <c r="B97" s="7">
        <v>31</v>
      </c>
      <c r="C97" s="1" t="s">
        <v>705</v>
      </c>
      <c r="D97" s="1" t="s">
        <v>584</v>
      </c>
      <c r="E97" s="1" t="s">
        <v>551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39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>
        <f t="shared" si="2"/>
        <v>0</v>
      </c>
      <c r="BF97" s="1">
        <f t="shared" si="3"/>
        <v>0</v>
      </c>
      <c r="BG97" s="9"/>
      <c r="BI97" s="9"/>
    </row>
    <row r="98" spans="1:61" hidden="1" x14ac:dyDescent="0.25">
      <c r="A98" s="59">
        <v>4</v>
      </c>
      <c r="B98" s="7">
        <v>12</v>
      </c>
      <c r="C98" s="1" t="s">
        <v>705</v>
      </c>
      <c r="D98" s="1" t="s">
        <v>441</v>
      </c>
      <c r="E98" s="1" t="s">
        <v>42</v>
      </c>
      <c r="F98" s="1" t="s">
        <v>132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39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>
        <f t="shared" si="2"/>
        <v>0</v>
      </c>
      <c r="BF98" s="1">
        <f t="shared" si="3"/>
        <v>0</v>
      </c>
      <c r="BG98" s="9"/>
      <c r="BH98" s="59"/>
      <c r="BI98" s="9"/>
    </row>
    <row r="99" spans="1:61" hidden="1" x14ac:dyDescent="0.25">
      <c r="A99" s="59">
        <v>6</v>
      </c>
      <c r="B99" s="7">
        <v>74</v>
      </c>
      <c r="C99" s="1" t="s">
        <v>705</v>
      </c>
      <c r="D99" s="1" t="s">
        <v>5</v>
      </c>
      <c r="E99" s="1" t="s">
        <v>543</v>
      </c>
      <c r="F99" s="1" t="s">
        <v>132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39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>
        <f t="shared" si="2"/>
        <v>0</v>
      </c>
      <c r="BF99" s="1">
        <f t="shared" si="3"/>
        <v>0</v>
      </c>
      <c r="BG99" s="9"/>
      <c r="BI99" s="9"/>
    </row>
    <row r="100" spans="1:61" hidden="1" x14ac:dyDescent="0.25">
      <c r="A100" s="59">
        <v>7</v>
      </c>
      <c r="B100" s="7">
        <v>4</v>
      </c>
      <c r="C100" s="1" t="s">
        <v>705</v>
      </c>
      <c r="D100" s="1" t="s">
        <v>817</v>
      </c>
      <c r="E100" s="1" t="s">
        <v>42</v>
      </c>
      <c r="F100" s="1" t="s">
        <v>820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39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>
        <f t="shared" si="2"/>
        <v>0</v>
      </c>
      <c r="BF100" s="1">
        <f t="shared" si="3"/>
        <v>0</v>
      </c>
      <c r="BG100" s="9"/>
      <c r="BI100" s="9"/>
    </row>
    <row r="101" spans="1:61" hidden="1" x14ac:dyDescent="0.25">
      <c r="A101" s="59">
        <v>9</v>
      </c>
      <c r="B101" s="7">
        <v>74</v>
      </c>
      <c r="C101" s="1" t="s">
        <v>705</v>
      </c>
      <c r="D101" s="1" t="s">
        <v>290</v>
      </c>
      <c r="E101" s="1" t="s">
        <v>543</v>
      </c>
      <c r="F101" s="1" t="s">
        <v>133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39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>
        <f t="shared" si="2"/>
        <v>0</v>
      </c>
      <c r="BF101" s="1">
        <f t="shared" si="3"/>
        <v>0</v>
      </c>
      <c r="BG101" s="9"/>
      <c r="BI101" s="9"/>
    </row>
    <row r="102" spans="1:61" hidden="1" x14ac:dyDescent="0.25">
      <c r="A102" s="59">
        <v>10</v>
      </c>
      <c r="B102" s="7">
        <v>69</v>
      </c>
      <c r="C102" s="1" t="s">
        <v>705</v>
      </c>
      <c r="D102" s="1" t="s">
        <v>873</v>
      </c>
      <c r="E102" s="1" t="s">
        <v>42</v>
      </c>
      <c r="F102" s="1" t="s">
        <v>132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39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>
        <f t="shared" si="2"/>
        <v>0</v>
      </c>
      <c r="BF102" s="1">
        <f t="shared" si="3"/>
        <v>0</v>
      </c>
      <c r="BG102" s="9"/>
      <c r="BH102" s="9"/>
      <c r="BI102" s="9"/>
    </row>
    <row r="103" spans="1:61" hidden="1" x14ac:dyDescent="0.25">
      <c r="A103" s="59">
        <v>11</v>
      </c>
      <c r="B103" s="7">
        <v>55</v>
      </c>
      <c r="C103" s="1" t="s">
        <v>705</v>
      </c>
      <c r="D103" s="1" t="s">
        <v>811</v>
      </c>
      <c r="E103" s="1" t="s">
        <v>471</v>
      </c>
      <c r="F103" s="1" t="s">
        <v>132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39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>
        <f t="shared" si="2"/>
        <v>0</v>
      </c>
      <c r="BF103" s="1">
        <f t="shared" si="3"/>
        <v>0</v>
      </c>
      <c r="BG103" s="9"/>
      <c r="BI103" s="9"/>
    </row>
    <row r="104" spans="1:61" hidden="1" x14ac:dyDescent="0.25">
      <c r="A104" s="59">
        <v>12</v>
      </c>
      <c r="B104" s="7">
        <v>12</v>
      </c>
      <c r="C104" s="1" t="s">
        <v>705</v>
      </c>
      <c r="D104" s="1" t="s">
        <v>611</v>
      </c>
      <c r="E104" s="1" t="s">
        <v>437</v>
      </c>
      <c r="F104" s="1" t="s">
        <v>133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39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>
        <f t="shared" si="2"/>
        <v>0</v>
      </c>
      <c r="BF104" s="1">
        <f t="shared" si="3"/>
        <v>0</v>
      </c>
      <c r="BG104" s="9"/>
      <c r="BI104" s="9"/>
    </row>
    <row r="105" spans="1:61" hidden="1" x14ac:dyDescent="0.25">
      <c r="A105" s="59">
        <v>14</v>
      </c>
      <c r="B105" s="7">
        <v>66</v>
      </c>
      <c r="C105" s="1" t="s">
        <v>705</v>
      </c>
      <c r="D105" s="50" t="s">
        <v>833</v>
      </c>
      <c r="E105" s="1" t="s">
        <v>834</v>
      </c>
      <c r="F105" s="1" t="s">
        <v>832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39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>
        <f t="shared" si="2"/>
        <v>0</v>
      </c>
      <c r="BF105" s="1">
        <f t="shared" si="3"/>
        <v>0</v>
      </c>
      <c r="BG105" s="9"/>
    </row>
    <row r="106" spans="1:61" hidden="1" x14ac:dyDescent="0.25">
      <c r="A106" s="59">
        <v>15</v>
      </c>
      <c r="B106" s="7">
        <v>444</v>
      </c>
      <c r="C106" s="1" t="s">
        <v>705</v>
      </c>
      <c r="D106" s="50" t="s">
        <v>864</v>
      </c>
      <c r="E106" s="49" t="s">
        <v>865</v>
      </c>
      <c r="F106" s="1" t="s">
        <v>863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39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>
        <f t="shared" si="2"/>
        <v>0</v>
      </c>
      <c r="BF106" s="1">
        <f t="shared" si="3"/>
        <v>0</v>
      </c>
      <c r="BG106" s="9"/>
    </row>
    <row r="107" spans="1:61" hidden="1" x14ac:dyDescent="0.25">
      <c r="A107" s="59">
        <v>16</v>
      </c>
      <c r="B107" s="7">
        <v>236</v>
      </c>
      <c r="C107" s="1" t="s">
        <v>705</v>
      </c>
      <c r="D107" s="50" t="s">
        <v>836</v>
      </c>
      <c r="E107" s="1" t="s">
        <v>835</v>
      </c>
      <c r="F107" s="1" t="s">
        <v>832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39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>
        <f t="shared" si="2"/>
        <v>0</v>
      </c>
      <c r="BF107" s="1">
        <f t="shared" si="3"/>
        <v>0</v>
      </c>
      <c r="BG107" s="9"/>
    </row>
    <row r="108" spans="1:61" x14ac:dyDescent="0.25">
      <c r="BH108" s="59"/>
      <c r="BI108" s="59"/>
    </row>
    <row r="109" spans="1:61" x14ac:dyDescent="0.25">
      <c r="BH109" s="59"/>
      <c r="BI109" s="59"/>
    </row>
    <row r="110" spans="1:61" x14ac:dyDescent="0.25">
      <c r="B110" s="59"/>
      <c r="W110" s="59"/>
      <c r="BH110" s="59"/>
      <c r="BI110" s="59"/>
    </row>
    <row r="111" spans="1:61" x14ac:dyDescent="0.25">
      <c r="B111" s="59"/>
      <c r="W111" s="59"/>
      <c r="BH111" s="59"/>
      <c r="BI111" s="59"/>
    </row>
    <row r="112" spans="1:61" x14ac:dyDescent="0.25">
      <c r="B112" s="59"/>
      <c r="W112" s="59"/>
      <c r="BH112" s="59"/>
      <c r="BI112" s="59"/>
    </row>
    <row r="113" spans="2:61" x14ac:dyDescent="0.25">
      <c r="B113" s="59"/>
      <c r="W113" s="59"/>
      <c r="BH113" s="59"/>
      <c r="BI113" s="59"/>
    </row>
    <row r="114" spans="2:61" x14ac:dyDescent="0.25">
      <c r="B114" s="59"/>
      <c r="W114" s="59"/>
      <c r="BH114" s="59"/>
      <c r="BI114" s="59"/>
    </row>
  </sheetData>
  <sortState ref="A4:BL58">
    <sortCondition descending="1" ref="BF4:BF58"/>
  </sortState>
  <mergeCells count="1">
    <mergeCell ref="F1:F3"/>
  </mergeCells>
  <pageMargins left="0.7" right="0.7" top="0.75" bottom="0.75" header="0.3" footer="0.3"/>
  <pageSetup paperSize="9" scale="35" orientation="portrait" r:id="rId1"/>
  <colBreaks count="1" manualBreakCount="1">
    <brk id="63" max="57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5"/>
  <sheetViews>
    <sheetView view="pageBreakPreview" zoomScale="60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Z23" sqref="AZ23"/>
    </sheetView>
  </sheetViews>
  <sheetFormatPr defaultColWidth="8.85546875" defaultRowHeight="15" x14ac:dyDescent="0.25"/>
  <cols>
    <col min="1" max="1" width="4.42578125" style="59" customWidth="1"/>
    <col min="2" max="2" width="19.85546875" style="59" customWidth="1"/>
    <col min="3" max="3" width="8.7109375" style="15" bestFit="1" customWidth="1"/>
    <col min="4" max="4" width="19.28515625" style="15" bestFit="1" customWidth="1"/>
    <col min="5" max="5" width="6.28515625" style="59" bestFit="1" customWidth="1"/>
    <col min="6" max="7" width="4.140625" style="15" customWidth="1"/>
    <col min="8" max="8" width="4.140625" style="116" customWidth="1"/>
    <col min="9" max="19" width="4.140625" style="15" customWidth="1"/>
    <col min="20" max="20" width="4.85546875" style="15" customWidth="1"/>
    <col min="21" max="24" width="4.140625" style="15" customWidth="1"/>
    <col min="25" max="25" width="5.140625" style="15" customWidth="1"/>
    <col min="26" max="26" width="4" style="15" hidden="1" customWidth="1"/>
    <col min="27" max="28" width="5" style="15" hidden="1" customWidth="1"/>
    <col min="29" max="29" width="5.28515625" style="15" hidden="1" customWidth="1"/>
    <col min="30" max="30" width="5.42578125" style="15" hidden="1" customWidth="1"/>
    <col min="31" max="50" width="4.140625" style="15" hidden="1" customWidth="1"/>
    <col min="51" max="51" width="6.42578125" style="59" bestFit="1" customWidth="1"/>
    <col min="52" max="16384" width="8.85546875" style="59"/>
  </cols>
  <sheetData>
    <row r="1" spans="1:53" ht="23.25" x14ac:dyDescent="0.25">
      <c r="A1" s="127" t="s">
        <v>899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62"/>
      <c r="BA1" s="62"/>
    </row>
    <row r="2" spans="1:53" ht="24" thickBot="1" x14ac:dyDescent="0.3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62"/>
      <c r="BA2" s="62"/>
    </row>
    <row r="3" spans="1:53" ht="21.75" customHeight="1" x14ac:dyDescent="0.25">
      <c r="A3" s="128"/>
      <c r="B3" s="128"/>
      <c r="C3" s="128"/>
      <c r="D3" s="128"/>
      <c r="E3" s="130"/>
      <c r="F3" s="133"/>
      <c r="G3" s="134"/>
      <c r="H3" s="134"/>
      <c r="I3" s="134"/>
      <c r="J3" s="134"/>
      <c r="K3" s="133"/>
      <c r="L3" s="134"/>
      <c r="M3" s="134"/>
      <c r="N3" s="134"/>
      <c r="O3" s="135"/>
      <c r="P3" s="133"/>
      <c r="Q3" s="134"/>
      <c r="R3" s="134"/>
      <c r="S3" s="134"/>
      <c r="T3" s="134"/>
      <c r="U3" s="133"/>
      <c r="V3" s="134"/>
      <c r="W3" s="134"/>
      <c r="X3" s="134"/>
      <c r="Y3" s="135"/>
      <c r="Z3" s="133"/>
      <c r="AA3" s="134"/>
      <c r="AB3" s="134"/>
      <c r="AC3" s="134"/>
      <c r="AD3" s="135"/>
      <c r="AE3" s="133"/>
      <c r="AF3" s="134"/>
      <c r="AG3" s="134"/>
      <c r="AH3" s="134"/>
      <c r="AI3" s="134"/>
      <c r="AJ3" s="133"/>
      <c r="AK3" s="134"/>
      <c r="AL3" s="134"/>
      <c r="AM3" s="134"/>
      <c r="AN3" s="135"/>
      <c r="AO3" s="134"/>
      <c r="AP3" s="134"/>
      <c r="AQ3" s="134"/>
      <c r="AR3" s="134"/>
      <c r="AS3" s="135"/>
      <c r="AT3" s="134"/>
      <c r="AU3" s="134"/>
      <c r="AV3" s="134"/>
      <c r="AW3" s="134"/>
      <c r="AX3" s="135"/>
      <c r="AY3" s="136" t="s">
        <v>900</v>
      </c>
    </row>
    <row r="4" spans="1:53" ht="15.75" thickBot="1" x14ac:dyDescent="0.3">
      <c r="A4" s="129"/>
      <c r="B4" s="128"/>
      <c r="C4" s="131"/>
      <c r="D4" s="131"/>
      <c r="E4" s="132"/>
      <c r="F4" s="124" t="s">
        <v>875</v>
      </c>
      <c r="G4" s="120"/>
      <c r="H4" s="120"/>
      <c r="I4" s="120"/>
      <c r="J4" s="120"/>
      <c r="K4" s="124" t="s">
        <v>901</v>
      </c>
      <c r="L4" s="120"/>
      <c r="M4" s="120"/>
      <c r="N4" s="120"/>
      <c r="O4" s="121"/>
      <c r="P4" s="124" t="s">
        <v>902</v>
      </c>
      <c r="Q4" s="120"/>
      <c r="R4" s="120"/>
      <c r="S4" s="120"/>
      <c r="T4" s="120"/>
      <c r="U4" s="124" t="s">
        <v>903</v>
      </c>
      <c r="V4" s="120"/>
      <c r="W4" s="120"/>
      <c r="X4" s="120"/>
      <c r="Y4" s="121"/>
      <c r="Z4" s="124"/>
      <c r="AA4" s="120"/>
      <c r="AB4" s="120"/>
      <c r="AC4" s="120"/>
      <c r="AD4" s="121"/>
      <c r="AE4" s="124"/>
      <c r="AF4" s="120"/>
      <c r="AG4" s="120"/>
      <c r="AH4" s="120"/>
      <c r="AI4" s="120"/>
      <c r="AJ4" s="124"/>
      <c r="AK4" s="120"/>
      <c r="AL4" s="120"/>
      <c r="AM4" s="120"/>
      <c r="AN4" s="121"/>
      <c r="AO4" s="125"/>
      <c r="AP4" s="125"/>
      <c r="AQ4" s="125"/>
      <c r="AR4" s="125"/>
      <c r="AS4" s="126"/>
      <c r="AT4" s="120"/>
      <c r="AU4" s="120"/>
      <c r="AV4" s="120"/>
      <c r="AW4" s="120"/>
      <c r="AX4" s="121"/>
      <c r="AY4" s="137"/>
    </row>
    <row r="5" spans="1:53" s="4" customFormat="1" ht="60.75" thickBot="1" x14ac:dyDescent="0.3">
      <c r="A5" s="63" t="s">
        <v>904</v>
      </c>
      <c r="B5" s="64" t="s">
        <v>905</v>
      </c>
      <c r="C5" s="65" t="s">
        <v>906</v>
      </c>
      <c r="D5" s="65" t="s">
        <v>642</v>
      </c>
      <c r="E5" s="66" t="s">
        <v>907</v>
      </c>
      <c r="F5" s="67" t="s">
        <v>908</v>
      </c>
      <c r="G5" s="68">
        <v>1</v>
      </c>
      <c r="H5" s="69" t="s">
        <v>909</v>
      </c>
      <c r="I5" s="68">
        <v>2</v>
      </c>
      <c r="J5" s="68" t="s">
        <v>909</v>
      </c>
      <c r="K5" s="67" t="s">
        <v>908</v>
      </c>
      <c r="L5" s="68">
        <v>1</v>
      </c>
      <c r="M5" s="68" t="s">
        <v>909</v>
      </c>
      <c r="N5" s="68">
        <v>2</v>
      </c>
      <c r="O5" s="70" t="s">
        <v>909</v>
      </c>
      <c r="P5" s="67" t="s">
        <v>908</v>
      </c>
      <c r="Q5" s="68">
        <v>1</v>
      </c>
      <c r="R5" s="68" t="s">
        <v>909</v>
      </c>
      <c r="S5" s="68">
        <v>2</v>
      </c>
      <c r="T5" s="71" t="s">
        <v>909</v>
      </c>
      <c r="U5" s="67" t="s">
        <v>910</v>
      </c>
      <c r="V5" s="68">
        <v>1</v>
      </c>
      <c r="W5" s="68" t="s">
        <v>909</v>
      </c>
      <c r="X5" s="68">
        <v>2</v>
      </c>
      <c r="Y5" s="70" t="s">
        <v>909</v>
      </c>
      <c r="Z5" s="67" t="s">
        <v>908</v>
      </c>
      <c r="AA5" s="68">
        <v>1</v>
      </c>
      <c r="AB5" s="68" t="s">
        <v>909</v>
      </c>
      <c r="AC5" s="68">
        <v>2</v>
      </c>
      <c r="AD5" s="70" t="s">
        <v>909</v>
      </c>
      <c r="AE5" s="67" t="s">
        <v>908</v>
      </c>
      <c r="AF5" s="68">
        <v>1</v>
      </c>
      <c r="AG5" s="68" t="s">
        <v>909</v>
      </c>
      <c r="AH5" s="68">
        <v>2</v>
      </c>
      <c r="AI5" s="71" t="s">
        <v>909</v>
      </c>
      <c r="AJ5" s="67" t="s">
        <v>908</v>
      </c>
      <c r="AK5" s="68">
        <v>1</v>
      </c>
      <c r="AL5" s="68" t="s">
        <v>909</v>
      </c>
      <c r="AM5" s="68">
        <v>2</v>
      </c>
      <c r="AN5" s="71" t="s">
        <v>909</v>
      </c>
      <c r="AO5" s="72" t="s">
        <v>908</v>
      </c>
      <c r="AP5" s="73">
        <v>1</v>
      </c>
      <c r="AQ5" s="73" t="s">
        <v>909</v>
      </c>
      <c r="AR5" s="73">
        <v>2</v>
      </c>
      <c r="AS5" s="74" t="s">
        <v>909</v>
      </c>
      <c r="AT5" s="75" t="s">
        <v>908</v>
      </c>
      <c r="AU5" s="73">
        <v>1</v>
      </c>
      <c r="AV5" s="73" t="s">
        <v>909</v>
      </c>
      <c r="AW5" s="73">
        <v>2</v>
      </c>
      <c r="AX5" s="74" t="s">
        <v>909</v>
      </c>
      <c r="AY5" s="137"/>
    </row>
    <row r="6" spans="1:53" x14ac:dyDescent="0.25">
      <c r="A6" s="76">
        <v>1</v>
      </c>
      <c r="B6" s="77" t="s">
        <v>5</v>
      </c>
      <c r="C6" s="78"/>
      <c r="D6" s="78" t="s">
        <v>413</v>
      </c>
      <c r="E6" s="79"/>
      <c r="F6" s="80"/>
      <c r="G6" s="81">
        <v>10</v>
      </c>
      <c r="H6" s="82"/>
      <c r="I6" s="81">
        <v>1</v>
      </c>
      <c r="J6" s="81"/>
      <c r="K6" s="80"/>
      <c r="L6" s="81">
        <v>6</v>
      </c>
      <c r="M6" s="81"/>
      <c r="N6" s="81">
        <v>5</v>
      </c>
      <c r="O6" s="83"/>
      <c r="P6" s="80"/>
      <c r="Q6" s="81">
        <v>6</v>
      </c>
      <c r="R6" s="81"/>
      <c r="S6" s="81">
        <v>4</v>
      </c>
      <c r="T6" s="84"/>
      <c r="U6" s="85">
        <v>1</v>
      </c>
      <c r="V6" s="81">
        <v>5</v>
      </c>
      <c r="W6" s="86"/>
      <c r="X6" s="81">
        <v>5</v>
      </c>
      <c r="Y6" s="83"/>
      <c r="Z6" s="80"/>
      <c r="AA6" s="81"/>
      <c r="AB6" s="86"/>
      <c r="AC6" s="81"/>
      <c r="AD6" s="83"/>
      <c r="AE6" s="80"/>
      <c r="AF6" s="81"/>
      <c r="AG6" s="86"/>
      <c r="AH6" s="87"/>
      <c r="AI6" s="86"/>
      <c r="AJ6" s="80"/>
      <c r="AK6" s="87"/>
      <c r="AL6" s="86"/>
      <c r="AM6" s="87"/>
      <c r="AN6" s="84"/>
      <c r="AO6" s="88"/>
      <c r="AP6" s="89"/>
      <c r="AQ6" s="89"/>
      <c r="AR6" s="89"/>
      <c r="AS6" s="90"/>
      <c r="AT6" s="91"/>
      <c r="AU6" s="92"/>
      <c r="AV6" s="89"/>
      <c r="AW6" s="92"/>
      <c r="AX6" s="93"/>
      <c r="AY6" s="94">
        <f t="shared" ref="AY6:AY21" si="0">SUM(F6:AX6)</f>
        <v>43</v>
      </c>
    </row>
    <row r="7" spans="1:53" x14ac:dyDescent="0.25">
      <c r="A7" s="76">
        <v>2</v>
      </c>
      <c r="B7" s="77" t="s">
        <v>117</v>
      </c>
      <c r="C7" s="95"/>
      <c r="D7" s="95" t="s">
        <v>413</v>
      </c>
      <c r="E7" s="96"/>
      <c r="F7" s="97"/>
      <c r="G7" s="7"/>
      <c r="H7" s="98"/>
      <c r="I7" s="7"/>
      <c r="J7" s="7"/>
      <c r="K7" s="97"/>
      <c r="L7" s="7"/>
      <c r="M7" s="7"/>
      <c r="N7" s="7"/>
      <c r="O7" s="99"/>
      <c r="P7" s="97"/>
      <c r="Q7" s="7">
        <v>10</v>
      </c>
      <c r="R7" s="7"/>
      <c r="S7" s="7">
        <v>10</v>
      </c>
      <c r="T7" s="100"/>
      <c r="U7" s="101">
        <v>1</v>
      </c>
      <c r="V7" s="7">
        <v>10</v>
      </c>
      <c r="W7" s="102"/>
      <c r="X7" s="7">
        <v>10</v>
      </c>
      <c r="Y7" s="103"/>
      <c r="Z7" s="97"/>
      <c r="AA7" s="7"/>
      <c r="AB7" s="102"/>
      <c r="AC7" s="7"/>
      <c r="AD7" s="103"/>
      <c r="AE7" s="97"/>
      <c r="AF7" s="7"/>
      <c r="AG7" s="102"/>
      <c r="AH7" s="104"/>
      <c r="AI7" s="102"/>
      <c r="AJ7" s="97"/>
      <c r="AK7" s="104"/>
      <c r="AL7" s="102"/>
      <c r="AM7" s="104"/>
      <c r="AN7" s="105"/>
      <c r="AO7" s="97"/>
      <c r="AP7" s="102"/>
      <c r="AQ7" s="102"/>
      <c r="AR7" s="102"/>
      <c r="AS7" s="103"/>
      <c r="AT7" s="106"/>
      <c r="AU7" s="104"/>
      <c r="AV7" s="102"/>
      <c r="AW7" s="104"/>
      <c r="AX7" s="107"/>
      <c r="AY7" s="108">
        <f t="shared" si="0"/>
        <v>41</v>
      </c>
    </row>
    <row r="8" spans="1:53" x14ac:dyDescent="0.25">
      <c r="A8" s="76">
        <v>3</v>
      </c>
      <c r="B8" s="109" t="s">
        <v>87</v>
      </c>
      <c r="C8" s="95"/>
      <c r="D8" s="95" t="s">
        <v>810</v>
      </c>
      <c r="E8" s="96"/>
      <c r="F8" s="97"/>
      <c r="G8" s="7">
        <v>5</v>
      </c>
      <c r="H8" s="98"/>
      <c r="I8" s="7">
        <v>8</v>
      </c>
      <c r="J8" s="7"/>
      <c r="K8" s="97"/>
      <c r="L8" s="7">
        <v>4</v>
      </c>
      <c r="M8" s="7"/>
      <c r="N8" s="7">
        <v>10</v>
      </c>
      <c r="O8" s="99"/>
      <c r="P8" s="97"/>
      <c r="Q8" s="102"/>
      <c r="R8" s="102"/>
      <c r="S8" s="7"/>
      <c r="T8" s="100"/>
      <c r="U8" s="101">
        <v>1</v>
      </c>
      <c r="V8" s="7">
        <v>2</v>
      </c>
      <c r="W8" s="102"/>
      <c r="X8" s="7">
        <v>1</v>
      </c>
      <c r="Y8" s="103"/>
      <c r="Z8" s="97"/>
      <c r="AA8" s="7"/>
      <c r="AB8" s="102"/>
      <c r="AC8" s="7"/>
      <c r="AD8" s="103"/>
      <c r="AE8" s="97"/>
      <c r="AF8" s="7"/>
      <c r="AG8" s="102"/>
      <c r="AH8" s="104"/>
      <c r="AI8" s="102"/>
      <c r="AJ8" s="97"/>
      <c r="AK8" s="104"/>
      <c r="AL8" s="102"/>
      <c r="AM8" s="104"/>
      <c r="AN8" s="105"/>
      <c r="AO8" s="97"/>
      <c r="AP8" s="102"/>
      <c r="AQ8" s="102"/>
      <c r="AR8" s="102"/>
      <c r="AS8" s="103"/>
      <c r="AT8" s="106"/>
      <c r="AU8" s="104"/>
      <c r="AV8" s="102"/>
      <c r="AW8" s="104"/>
      <c r="AX8" s="107"/>
      <c r="AY8" s="108">
        <f t="shared" si="0"/>
        <v>31</v>
      </c>
    </row>
    <row r="9" spans="1:53" x14ac:dyDescent="0.25">
      <c r="A9" s="76">
        <v>4</v>
      </c>
      <c r="B9" s="77" t="s">
        <v>890</v>
      </c>
      <c r="C9" s="95"/>
      <c r="D9" s="95" t="s">
        <v>775</v>
      </c>
      <c r="E9" s="96"/>
      <c r="F9" s="97"/>
      <c r="G9" s="7"/>
      <c r="H9" s="102"/>
      <c r="I9" s="7"/>
      <c r="J9" s="7"/>
      <c r="K9" s="97"/>
      <c r="L9" s="7"/>
      <c r="M9" s="7"/>
      <c r="N9" s="7"/>
      <c r="O9" s="103"/>
      <c r="P9" s="97"/>
      <c r="Q9" s="7">
        <v>8</v>
      </c>
      <c r="R9" s="7"/>
      <c r="S9" s="7">
        <v>6</v>
      </c>
      <c r="T9" s="100"/>
      <c r="U9" s="101">
        <v>1</v>
      </c>
      <c r="V9" s="7">
        <v>8</v>
      </c>
      <c r="W9" s="102"/>
      <c r="X9" s="7">
        <v>8</v>
      </c>
      <c r="Y9" s="103"/>
      <c r="Z9" s="97"/>
      <c r="AA9" s="7"/>
      <c r="AB9" s="102"/>
      <c r="AC9" s="7"/>
      <c r="AD9" s="103"/>
      <c r="AE9" s="97"/>
      <c r="AF9" s="7"/>
      <c r="AG9" s="102"/>
      <c r="AH9" s="104"/>
      <c r="AI9" s="102"/>
      <c r="AJ9" s="97"/>
      <c r="AK9" s="104"/>
      <c r="AL9" s="102"/>
      <c r="AM9" s="104"/>
      <c r="AN9" s="105"/>
      <c r="AO9" s="97"/>
      <c r="AP9" s="102"/>
      <c r="AQ9" s="102"/>
      <c r="AR9" s="102"/>
      <c r="AS9" s="103"/>
      <c r="AT9" s="106"/>
      <c r="AU9" s="104"/>
      <c r="AV9" s="102"/>
      <c r="AW9" s="104"/>
      <c r="AX9" s="107"/>
      <c r="AY9" s="108">
        <f t="shared" si="0"/>
        <v>31</v>
      </c>
    </row>
    <row r="10" spans="1:53" x14ac:dyDescent="0.25">
      <c r="A10" s="76">
        <v>5</v>
      </c>
      <c r="B10" s="77" t="s">
        <v>126</v>
      </c>
      <c r="C10" s="95"/>
      <c r="D10" s="95" t="s">
        <v>821</v>
      </c>
      <c r="E10" s="96"/>
      <c r="F10" s="97"/>
      <c r="G10" s="7"/>
      <c r="H10" s="98"/>
      <c r="I10" s="7"/>
      <c r="J10" s="7"/>
      <c r="K10" s="97"/>
      <c r="L10" s="7">
        <v>10</v>
      </c>
      <c r="M10" s="7"/>
      <c r="N10" s="7">
        <v>8</v>
      </c>
      <c r="O10" s="99"/>
      <c r="P10" s="97"/>
      <c r="Q10" s="7">
        <v>4</v>
      </c>
      <c r="R10" s="7"/>
      <c r="S10" s="7">
        <v>5</v>
      </c>
      <c r="T10" s="100"/>
      <c r="U10" s="101"/>
      <c r="V10" s="7"/>
      <c r="W10" s="102"/>
      <c r="X10" s="7"/>
      <c r="Y10" s="103"/>
      <c r="Z10" s="97"/>
      <c r="AA10" s="7"/>
      <c r="AB10" s="102"/>
      <c r="AC10" s="7"/>
      <c r="AD10" s="103"/>
      <c r="AE10" s="97"/>
      <c r="AF10" s="7"/>
      <c r="AG10" s="102"/>
      <c r="AH10" s="104"/>
      <c r="AI10" s="102"/>
      <c r="AJ10" s="97"/>
      <c r="AK10" s="104"/>
      <c r="AL10" s="102"/>
      <c r="AM10" s="104"/>
      <c r="AN10" s="105"/>
      <c r="AO10" s="97"/>
      <c r="AP10" s="102"/>
      <c r="AQ10" s="102"/>
      <c r="AR10" s="102"/>
      <c r="AS10" s="103"/>
      <c r="AT10" s="106"/>
      <c r="AU10" s="104"/>
      <c r="AV10" s="102"/>
      <c r="AW10" s="104"/>
      <c r="AX10" s="107"/>
      <c r="AY10" s="108">
        <f t="shared" si="0"/>
        <v>27</v>
      </c>
    </row>
    <row r="11" spans="1:53" x14ac:dyDescent="0.25">
      <c r="A11" s="76">
        <v>6</v>
      </c>
      <c r="B11" s="77" t="s">
        <v>12</v>
      </c>
      <c r="C11" s="95"/>
      <c r="D11" s="95" t="s">
        <v>538</v>
      </c>
      <c r="E11" s="96"/>
      <c r="F11" s="97"/>
      <c r="G11" s="7">
        <v>8</v>
      </c>
      <c r="H11" s="98"/>
      <c r="I11" s="7">
        <v>10</v>
      </c>
      <c r="J11" s="102"/>
      <c r="K11" s="97"/>
      <c r="L11" s="7"/>
      <c r="M11" s="102"/>
      <c r="N11" s="7"/>
      <c r="O11" s="103"/>
      <c r="P11" s="97"/>
      <c r="Q11" s="7"/>
      <c r="R11" s="7"/>
      <c r="S11" s="7"/>
      <c r="T11" s="100"/>
      <c r="U11" s="101">
        <v>1</v>
      </c>
      <c r="V11" s="7">
        <v>4</v>
      </c>
      <c r="W11" s="102"/>
      <c r="X11" s="7">
        <v>4</v>
      </c>
      <c r="Y11" s="103"/>
      <c r="Z11" s="97"/>
      <c r="AA11" s="7"/>
      <c r="AB11" s="102"/>
      <c r="AC11" s="7"/>
      <c r="AD11" s="103"/>
      <c r="AE11" s="110"/>
      <c r="AF11" s="104"/>
      <c r="AG11" s="111"/>
      <c r="AH11" s="104"/>
      <c r="AI11" s="111"/>
      <c r="AJ11" s="97"/>
      <c r="AK11" s="104"/>
      <c r="AL11" s="102"/>
      <c r="AM11" s="104"/>
      <c r="AN11" s="105"/>
      <c r="AO11" s="97"/>
      <c r="AP11" s="102"/>
      <c r="AQ11" s="102"/>
      <c r="AR11" s="102"/>
      <c r="AS11" s="103"/>
      <c r="AT11" s="106"/>
      <c r="AU11" s="104"/>
      <c r="AV11" s="102"/>
      <c r="AW11" s="104"/>
      <c r="AX11" s="107"/>
      <c r="AY11" s="108">
        <f t="shared" si="0"/>
        <v>27</v>
      </c>
    </row>
    <row r="12" spans="1:53" x14ac:dyDescent="0.25">
      <c r="A12" s="76">
        <v>7</v>
      </c>
      <c r="B12" s="77" t="s">
        <v>911</v>
      </c>
      <c r="C12" s="95"/>
      <c r="D12" s="95" t="s">
        <v>543</v>
      </c>
      <c r="E12" s="96"/>
      <c r="F12" s="97"/>
      <c r="G12" s="7">
        <v>6</v>
      </c>
      <c r="H12" s="102"/>
      <c r="I12" s="7">
        <v>6</v>
      </c>
      <c r="J12" s="7"/>
      <c r="K12" s="97"/>
      <c r="L12" s="7">
        <v>5</v>
      </c>
      <c r="M12" s="7"/>
      <c r="N12" s="7">
        <v>4</v>
      </c>
      <c r="O12" s="99"/>
      <c r="P12" s="97"/>
      <c r="Q12" s="7"/>
      <c r="R12" s="102"/>
      <c r="S12" s="7"/>
      <c r="T12" s="100"/>
      <c r="U12" s="101">
        <v>1</v>
      </c>
      <c r="V12" s="7">
        <v>3</v>
      </c>
      <c r="W12" s="102"/>
      <c r="X12" s="7">
        <v>1</v>
      </c>
      <c r="Y12" s="103"/>
      <c r="Z12" s="97"/>
      <c r="AA12" s="7"/>
      <c r="AB12" s="102"/>
      <c r="AC12" s="7"/>
      <c r="AD12" s="103"/>
      <c r="AE12" s="97"/>
      <c r="AF12" s="7"/>
      <c r="AG12" s="102"/>
      <c r="AH12" s="104"/>
      <c r="AI12" s="102"/>
      <c r="AJ12" s="97"/>
      <c r="AK12" s="104"/>
      <c r="AL12" s="102"/>
      <c r="AM12" s="104"/>
      <c r="AN12" s="105"/>
      <c r="AO12" s="97"/>
      <c r="AP12" s="102"/>
      <c r="AQ12" s="102"/>
      <c r="AR12" s="102"/>
      <c r="AS12" s="103"/>
      <c r="AT12" s="106"/>
      <c r="AU12" s="104"/>
      <c r="AV12" s="102"/>
      <c r="AW12" s="104"/>
      <c r="AX12" s="107"/>
      <c r="AY12" s="108">
        <f t="shared" si="0"/>
        <v>26</v>
      </c>
    </row>
    <row r="13" spans="1:53" x14ac:dyDescent="0.25">
      <c r="A13" s="76">
        <v>8</v>
      </c>
      <c r="B13" s="77" t="s">
        <v>91</v>
      </c>
      <c r="C13" s="95"/>
      <c r="D13" s="95" t="s">
        <v>810</v>
      </c>
      <c r="E13" s="96"/>
      <c r="F13" s="97"/>
      <c r="G13" s="7"/>
      <c r="H13" s="98"/>
      <c r="I13" s="7"/>
      <c r="J13" s="7"/>
      <c r="K13" s="97"/>
      <c r="L13" s="7"/>
      <c r="M13" s="7"/>
      <c r="N13" s="7"/>
      <c r="O13" s="99"/>
      <c r="P13" s="97"/>
      <c r="Q13" s="7"/>
      <c r="R13" s="102"/>
      <c r="S13" s="7"/>
      <c r="T13" s="100"/>
      <c r="U13" s="101">
        <v>1</v>
      </c>
      <c r="V13" s="7">
        <v>6</v>
      </c>
      <c r="W13" s="102"/>
      <c r="X13" s="7">
        <v>6</v>
      </c>
      <c r="Y13" s="103"/>
      <c r="Z13" s="97"/>
      <c r="AA13" s="7"/>
      <c r="AB13" s="102"/>
      <c r="AC13" s="7"/>
      <c r="AD13" s="103"/>
      <c r="AE13" s="97"/>
      <c r="AF13" s="7"/>
      <c r="AG13" s="102"/>
      <c r="AH13" s="104"/>
      <c r="AI13" s="102"/>
      <c r="AJ13" s="97"/>
      <c r="AK13" s="104"/>
      <c r="AL13" s="102"/>
      <c r="AM13" s="104"/>
      <c r="AN13" s="105"/>
      <c r="AO13" s="97"/>
      <c r="AP13" s="102"/>
      <c r="AQ13" s="102"/>
      <c r="AR13" s="102"/>
      <c r="AS13" s="103"/>
      <c r="AT13" s="106"/>
      <c r="AU13" s="104"/>
      <c r="AV13" s="102"/>
      <c r="AW13" s="104"/>
      <c r="AX13" s="107"/>
      <c r="AY13" s="108">
        <f t="shared" si="0"/>
        <v>13</v>
      </c>
    </row>
    <row r="14" spans="1:53" x14ac:dyDescent="0.25">
      <c r="A14" s="76">
        <v>9</v>
      </c>
      <c r="B14" s="77" t="s">
        <v>891</v>
      </c>
      <c r="C14" s="95"/>
      <c r="D14" s="95" t="s">
        <v>543</v>
      </c>
      <c r="E14" s="96"/>
      <c r="F14" s="97"/>
      <c r="G14" s="7"/>
      <c r="H14" s="98"/>
      <c r="I14" s="7"/>
      <c r="J14" s="7"/>
      <c r="K14" s="97"/>
      <c r="L14" s="7"/>
      <c r="M14" s="7"/>
      <c r="N14" s="7"/>
      <c r="O14" s="99"/>
      <c r="P14" s="97"/>
      <c r="Q14" s="7">
        <v>2</v>
      </c>
      <c r="R14" s="102"/>
      <c r="S14" s="7">
        <v>3</v>
      </c>
      <c r="T14" s="100"/>
      <c r="U14" s="101">
        <v>1</v>
      </c>
      <c r="V14" s="7">
        <v>3</v>
      </c>
      <c r="W14" s="102"/>
      <c r="X14" s="7">
        <v>3</v>
      </c>
      <c r="Y14" s="103"/>
      <c r="Z14" s="97"/>
      <c r="AA14" s="7"/>
      <c r="AB14" s="102"/>
      <c r="AC14" s="7"/>
      <c r="AD14" s="103"/>
      <c r="AE14" s="97"/>
      <c r="AF14" s="7"/>
      <c r="AG14" s="102"/>
      <c r="AH14" s="104"/>
      <c r="AI14" s="102"/>
      <c r="AJ14" s="97"/>
      <c r="AK14" s="104"/>
      <c r="AL14" s="102"/>
      <c r="AM14" s="104"/>
      <c r="AN14" s="105"/>
      <c r="AO14" s="97"/>
      <c r="AP14" s="102"/>
      <c r="AQ14" s="102"/>
      <c r="AR14" s="102"/>
      <c r="AS14" s="103"/>
      <c r="AT14" s="106"/>
      <c r="AU14" s="104"/>
      <c r="AV14" s="102"/>
      <c r="AW14" s="104"/>
      <c r="AX14" s="107"/>
      <c r="AY14" s="108">
        <f t="shared" si="0"/>
        <v>12</v>
      </c>
    </row>
    <row r="15" spans="1:53" x14ac:dyDescent="0.25">
      <c r="A15" s="76">
        <v>10</v>
      </c>
      <c r="B15" s="77" t="s">
        <v>493</v>
      </c>
      <c r="C15" s="95"/>
      <c r="D15" s="95" t="s">
        <v>894</v>
      </c>
      <c r="E15" s="96"/>
      <c r="F15" s="97"/>
      <c r="G15" s="7"/>
      <c r="H15" s="98"/>
      <c r="I15" s="7"/>
      <c r="J15" s="7"/>
      <c r="K15" s="97"/>
      <c r="L15" s="7"/>
      <c r="M15" s="7"/>
      <c r="N15" s="7"/>
      <c r="O15" s="99"/>
      <c r="P15" s="97"/>
      <c r="Q15" s="7">
        <v>3</v>
      </c>
      <c r="R15" s="7"/>
      <c r="S15" s="7">
        <v>8</v>
      </c>
      <c r="T15" s="105"/>
      <c r="U15" s="101"/>
      <c r="V15" s="7"/>
      <c r="W15" s="102"/>
      <c r="X15" s="7"/>
      <c r="Y15" s="103"/>
      <c r="Z15" s="97"/>
      <c r="AA15" s="7"/>
      <c r="AB15" s="102"/>
      <c r="AC15" s="7"/>
      <c r="AD15" s="103"/>
      <c r="AE15" s="97"/>
      <c r="AF15" s="7"/>
      <c r="AG15" s="102"/>
      <c r="AH15" s="104"/>
      <c r="AI15" s="102"/>
      <c r="AJ15" s="97"/>
      <c r="AK15" s="104"/>
      <c r="AL15" s="102"/>
      <c r="AM15" s="104"/>
      <c r="AN15" s="105"/>
      <c r="AO15" s="97"/>
      <c r="AP15" s="102"/>
      <c r="AQ15" s="102"/>
      <c r="AR15" s="102"/>
      <c r="AS15" s="103"/>
      <c r="AT15" s="106"/>
      <c r="AU15" s="104"/>
      <c r="AV15" s="102"/>
      <c r="AW15" s="104"/>
      <c r="AX15" s="107"/>
      <c r="AY15" s="108">
        <f t="shared" si="0"/>
        <v>11</v>
      </c>
    </row>
    <row r="16" spans="1:53" x14ac:dyDescent="0.25">
      <c r="A16" s="76">
        <v>11</v>
      </c>
      <c r="B16" s="77" t="s">
        <v>848</v>
      </c>
      <c r="C16" s="95"/>
      <c r="D16" s="95" t="s">
        <v>893</v>
      </c>
      <c r="E16" s="96"/>
      <c r="F16" s="97"/>
      <c r="G16" s="7"/>
      <c r="H16" s="98"/>
      <c r="I16" s="7"/>
      <c r="J16" s="7"/>
      <c r="K16" s="97"/>
      <c r="L16" s="7"/>
      <c r="M16" s="7"/>
      <c r="N16" s="7"/>
      <c r="O16" s="99"/>
      <c r="P16" s="97"/>
      <c r="Q16" s="7"/>
      <c r="R16" s="102"/>
      <c r="S16" s="7"/>
      <c r="T16" s="100"/>
      <c r="U16" s="101">
        <v>1</v>
      </c>
      <c r="V16" s="7">
        <v>1</v>
      </c>
      <c r="W16" s="102"/>
      <c r="X16" s="7">
        <v>2</v>
      </c>
      <c r="Y16" s="103"/>
      <c r="Z16" s="97"/>
      <c r="AA16" s="7"/>
      <c r="AB16" s="102"/>
      <c r="AC16" s="7"/>
      <c r="AD16" s="103"/>
      <c r="AE16" s="97"/>
      <c r="AF16" s="7"/>
      <c r="AG16" s="102"/>
      <c r="AH16" s="104"/>
      <c r="AI16" s="102"/>
      <c r="AJ16" s="97"/>
      <c r="AK16" s="104"/>
      <c r="AL16" s="102"/>
      <c r="AM16" s="104"/>
      <c r="AN16" s="105"/>
      <c r="AO16" s="97"/>
      <c r="AP16" s="102"/>
      <c r="AQ16" s="102"/>
      <c r="AR16" s="102"/>
      <c r="AS16" s="103"/>
      <c r="AT16" s="106"/>
      <c r="AU16" s="104"/>
      <c r="AV16" s="102"/>
      <c r="AW16" s="104"/>
      <c r="AX16" s="107"/>
      <c r="AY16" s="108">
        <f t="shared" si="0"/>
        <v>4</v>
      </c>
    </row>
    <row r="17" spans="1:52" x14ac:dyDescent="0.25">
      <c r="A17" s="76">
        <v>12</v>
      </c>
      <c r="B17" s="77" t="s">
        <v>754</v>
      </c>
      <c r="C17" s="95"/>
      <c r="D17" s="95" t="s">
        <v>682</v>
      </c>
      <c r="E17" s="96"/>
      <c r="F17" s="97"/>
      <c r="G17" s="7"/>
      <c r="H17" s="98"/>
      <c r="I17" s="7"/>
      <c r="J17" s="98"/>
      <c r="K17" s="97"/>
      <c r="L17" s="7"/>
      <c r="M17" s="7"/>
      <c r="N17" s="7"/>
      <c r="O17" s="99"/>
      <c r="P17" s="97"/>
      <c r="Q17" s="7"/>
      <c r="R17" s="102"/>
      <c r="S17" s="102"/>
      <c r="T17" s="100"/>
      <c r="U17" s="101"/>
      <c r="V17" s="7"/>
      <c r="W17" s="102"/>
      <c r="X17" s="7"/>
      <c r="Y17" s="103"/>
      <c r="Z17" s="97"/>
      <c r="AA17" s="7"/>
      <c r="AB17" s="102"/>
      <c r="AC17" s="7"/>
      <c r="AD17" s="103"/>
      <c r="AE17" s="97"/>
      <c r="AF17" s="7"/>
      <c r="AG17" s="102"/>
      <c r="AH17" s="104"/>
      <c r="AI17" s="102"/>
      <c r="AJ17" s="97"/>
      <c r="AK17" s="104"/>
      <c r="AL17" s="102"/>
      <c r="AM17" s="104"/>
      <c r="AN17" s="105"/>
      <c r="AO17" s="97"/>
      <c r="AP17" s="102"/>
      <c r="AQ17" s="102"/>
      <c r="AR17" s="102"/>
      <c r="AS17" s="103"/>
      <c r="AT17" s="106"/>
      <c r="AU17" s="104"/>
      <c r="AV17" s="102"/>
      <c r="AW17" s="104"/>
      <c r="AX17" s="107"/>
      <c r="AY17" s="108">
        <f t="shared" si="0"/>
        <v>0</v>
      </c>
    </row>
    <row r="18" spans="1:52" x14ac:dyDescent="0.25">
      <c r="A18" s="76">
        <v>13</v>
      </c>
      <c r="B18" s="109" t="s">
        <v>767</v>
      </c>
      <c r="C18" s="95"/>
      <c r="D18" s="95" t="s">
        <v>810</v>
      </c>
      <c r="E18" s="96"/>
      <c r="F18" s="97"/>
      <c r="G18" s="7"/>
      <c r="H18" s="98"/>
      <c r="I18" s="7"/>
      <c r="J18" s="7"/>
      <c r="K18" s="97"/>
      <c r="L18" s="7"/>
      <c r="M18" s="7"/>
      <c r="N18" s="7"/>
      <c r="O18" s="99"/>
      <c r="P18" s="97"/>
      <c r="Q18" s="7"/>
      <c r="R18" s="102"/>
      <c r="S18" s="7"/>
      <c r="T18" s="100"/>
      <c r="U18" s="101"/>
      <c r="V18" s="7"/>
      <c r="W18" s="102"/>
      <c r="X18" s="7"/>
      <c r="Y18" s="103"/>
      <c r="Z18" s="97"/>
      <c r="AA18" s="7"/>
      <c r="AB18" s="102"/>
      <c r="AC18" s="7"/>
      <c r="AD18" s="103"/>
      <c r="AE18" s="97"/>
      <c r="AF18" s="7"/>
      <c r="AG18" s="102"/>
      <c r="AH18" s="104"/>
      <c r="AI18" s="102"/>
      <c r="AJ18" s="97"/>
      <c r="AK18" s="104"/>
      <c r="AL18" s="102"/>
      <c r="AM18" s="104"/>
      <c r="AN18" s="105"/>
      <c r="AO18" s="97"/>
      <c r="AP18" s="102"/>
      <c r="AQ18" s="102"/>
      <c r="AR18" s="102"/>
      <c r="AS18" s="103"/>
      <c r="AT18" s="106"/>
      <c r="AU18" s="102"/>
      <c r="AV18" s="102"/>
      <c r="AW18" s="102"/>
      <c r="AX18" s="107"/>
      <c r="AY18" s="108">
        <f t="shared" si="0"/>
        <v>0</v>
      </c>
    </row>
    <row r="19" spans="1:52" x14ac:dyDescent="0.25">
      <c r="A19" s="76">
        <v>14</v>
      </c>
      <c r="B19" s="77" t="s">
        <v>425</v>
      </c>
      <c r="C19" s="95"/>
      <c r="D19" s="95" t="s">
        <v>413</v>
      </c>
      <c r="E19" s="96"/>
      <c r="F19" s="97"/>
      <c r="G19" s="7"/>
      <c r="H19" s="98"/>
      <c r="I19" s="7"/>
      <c r="J19" s="7"/>
      <c r="K19" s="97"/>
      <c r="L19" s="7"/>
      <c r="M19" s="7"/>
      <c r="N19" s="7"/>
      <c r="O19" s="99"/>
      <c r="P19" s="97"/>
      <c r="Q19" s="7"/>
      <c r="R19" s="102"/>
      <c r="S19" s="7"/>
      <c r="T19" s="100"/>
      <c r="U19" s="101"/>
      <c r="V19" s="7"/>
      <c r="W19" s="102"/>
      <c r="X19" s="7"/>
      <c r="Y19" s="103"/>
      <c r="Z19" s="97"/>
      <c r="AA19" s="7"/>
      <c r="AB19" s="102"/>
      <c r="AC19" s="7"/>
      <c r="AD19" s="103"/>
      <c r="AE19" s="97"/>
      <c r="AF19" s="7"/>
      <c r="AG19" s="102"/>
      <c r="AH19" s="104"/>
      <c r="AI19" s="102"/>
      <c r="AJ19" s="97"/>
      <c r="AK19" s="104"/>
      <c r="AL19" s="102"/>
      <c r="AM19" s="104"/>
      <c r="AN19" s="105"/>
      <c r="AO19" s="97"/>
      <c r="AP19" s="102"/>
      <c r="AQ19" s="102"/>
      <c r="AR19" s="102"/>
      <c r="AS19" s="103"/>
      <c r="AT19" s="106"/>
      <c r="AU19" s="104"/>
      <c r="AV19" s="102"/>
      <c r="AW19" s="104"/>
      <c r="AX19" s="107"/>
      <c r="AY19" s="108">
        <f t="shared" si="0"/>
        <v>0</v>
      </c>
    </row>
    <row r="20" spans="1:52" x14ac:dyDescent="0.25">
      <c r="A20" s="76">
        <v>15</v>
      </c>
      <c r="B20" s="77" t="s">
        <v>497</v>
      </c>
      <c r="C20" s="95"/>
      <c r="D20" s="95" t="s">
        <v>533</v>
      </c>
      <c r="E20" s="96"/>
      <c r="F20" s="97"/>
      <c r="G20" s="7"/>
      <c r="H20" s="98"/>
      <c r="I20" s="7"/>
      <c r="J20" s="7"/>
      <c r="K20" s="97"/>
      <c r="L20" s="7"/>
      <c r="M20" s="102"/>
      <c r="N20" s="7"/>
      <c r="O20" s="99"/>
      <c r="P20" s="97"/>
      <c r="Q20" s="7"/>
      <c r="R20" s="102"/>
      <c r="S20" s="7"/>
      <c r="T20" s="100"/>
      <c r="U20" s="101"/>
      <c r="V20" s="7"/>
      <c r="W20" s="102"/>
      <c r="X20" s="7"/>
      <c r="Y20" s="103"/>
      <c r="Z20" s="97"/>
      <c r="AA20" s="7"/>
      <c r="AB20" s="102"/>
      <c r="AC20" s="7"/>
      <c r="AD20" s="103"/>
      <c r="AE20" s="97"/>
      <c r="AF20" s="7"/>
      <c r="AG20" s="102"/>
      <c r="AH20" s="104"/>
      <c r="AI20" s="102"/>
      <c r="AJ20" s="97"/>
      <c r="AK20" s="104"/>
      <c r="AL20" s="102"/>
      <c r="AM20" s="104"/>
      <c r="AN20" s="105"/>
      <c r="AO20" s="97"/>
      <c r="AP20" s="102"/>
      <c r="AQ20" s="102"/>
      <c r="AR20" s="102"/>
      <c r="AS20" s="103"/>
      <c r="AT20" s="106"/>
      <c r="AU20" s="104"/>
      <c r="AV20" s="102"/>
      <c r="AW20" s="104"/>
      <c r="AX20" s="107"/>
      <c r="AY20" s="108">
        <f t="shared" si="0"/>
        <v>0</v>
      </c>
    </row>
    <row r="21" spans="1:52" ht="15.75" thickBot="1" x14ac:dyDescent="0.3">
      <c r="A21" s="76">
        <v>16</v>
      </c>
      <c r="B21" s="77" t="s">
        <v>112</v>
      </c>
      <c r="C21" s="95"/>
      <c r="D21" s="95" t="s">
        <v>810</v>
      </c>
      <c r="E21" s="96"/>
      <c r="F21" s="97"/>
      <c r="G21" s="7"/>
      <c r="H21" s="98"/>
      <c r="I21" s="7"/>
      <c r="J21" s="7"/>
      <c r="K21" s="97"/>
      <c r="L21" s="7"/>
      <c r="M21" s="102"/>
      <c r="N21" s="7"/>
      <c r="O21" s="103"/>
      <c r="P21" s="97"/>
      <c r="Q21" s="7"/>
      <c r="R21" s="102"/>
      <c r="S21" s="7"/>
      <c r="T21" s="105"/>
      <c r="U21" s="101"/>
      <c r="V21" s="7"/>
      <c r="W21" s="102"/>
      <c r="X21" s="7"/>
      <c r="Y21" s="103"/>
      <c r="Z21" s="97"/>
      <c r="AA21" s="7"/>
      <c r="AB21" s="102"/>
      <c r="AC21" s="7"/>
      <c r="AD21" s="103"/>
      <c r="AE21" s="97"/>
      <c r="AF21" s="7"/>
      <c r="AG21" s="102"/>
      <c r="AH21" s="104"/>
      <c r="AI21" s="102"/>
      <c r="AJ21" s="97"/>
      <c r="AK21" s="104"/>
      <c r="AL21" s="102"/>
      <c r="AM21" s="104"/>
      <c r="AN21" s="105"/>
      <c r="AO21" s="97"/>
      <c r="AP21" s="102"/>
      <c r="AQ21" s="102"/>
      <c r="AR21" s="102"/>
      <c r="AS21" s="103"/>
      <c r="AT21" s="106"/>
      <c r="AU21" s="104"/>
      <c r="AV21" s="102"/>
      <c r="AW21" s="104"/>
      <c r="AX21" s="107"/>
      <c r="AY21" s="108">
        <f t="shared" si="0"/>
        <v>0</v>
      </c>
    </row>
    <row r="22" spans="1:52" s="112" customFormat="1" x14ac:dyDescent="0.25">
      <c r="C22" s="113"/>
      <c r="D22" s="113"/>
      <c r="F22" s="122"/>
      <c r="G22" s="122"/>
      <c r="H22" s="122"/>
      <c r="I22" s="122"/>
      <c r="J22" s="122"/>
      <c r="K22" s="122"/>
      <c r="L22" s="122"/>
      <c r="M22" s="122"/>
      <c r="N22" s="122"/>
      <c r="O22" s="113"/>
      <c r="P22" s="122"/>
      <c r="Q22" s="122"/>
      <c r="R22" s="122"/>
      <c r="S22" s="122"/>
      <c r="T22" s="122"/>
      <c r="U22" s="122"/>
      <c r="V22" s="122"/>
      <c r="W22" s="122"/>
      <c r="X22" s="122"/>
      <c r="Y22" s="113"/>
      <c r="Z22" s="122"/>
      <c r="AA22" s="122"/>
      <c r="AB22" s="122"/>
      <c r="AC22" s="122"/>
      <c r="AD22" s="113"/>
      <c r="AE22" s="122"/>
      <c r="AF22" s="122"/>
      <c r="AG22" s="122"/>
      <c r="AH22" s="122"/>
      <c r="AI22" s="122"/>
      <c r="AJ22" s="123"/>
      <c r="AK22" s="123"/>
      <c r="AL22" s="123"/>
      <c r="AM22" s="123"/>
      <c r="AN22" s="123"/>
      <c r="AO22" s="113"/>
      <c r="AP22" s="113"/>
      <c r="AQ22" s="113"/>
      <c r="AR22" s="113"/>
      <c r="AS22" s="113"/>
      <c r="AT22" s="123"/>
      <c r="AU22" s="123"/>
      <c r="AV22" s="123"/>
      <c r="AW22" s="123"/>
      <c r="AX22" s="123"/>
      <c r="AY22" s="114"/>
    </row>
    <row r="23" spans="1:52" ht="25.5" x14ac:dyDescent="0.25">
      <c r="B23" s="115" t="s">
        <v>912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</row>
    <row r="24" spans="1:52" x14ac:dyDescent="0.25"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</row>
    <row r="25" spans="1:52" x14ac:dyDescent="0.25">
      <c r="B25" s="59" t="s">
        <v>913</v>
      </c>
      <c r="G25" s="15">
        <f>COUNTA(G6:G21)</f>
        <v>4</v>
      </c>
      <c r="I25" s="15">
        <f>COUNTA(I6:I21)</f>
        <v>4</v>
      </c>
      <c r="L25" s="15">
        <f>COUNTA(L6:L21)</f>
        <v>4</v>
      </c>
      <c r="N25" s="15">
        <f>COUNTA(N6:N21)</f>
        <v>4</v>
      </c>
      <c r="Q25" s="15">
        <f>COUNTA(Q6:Q21)</f>
        <v>6</v>
      </c>
      <c r="S25" s="15">
        <f>COUNTA(S6:S21)</f>
        <v>6</v>
      </c>
      <c r="U25" s="15">
        <f>COUNTA(U6:U21)</f>
        <v>9</v>
      </c>
      <c r="V25" s="15">
        <f>COUNTA(V6:V21)</f>
        <v>9</v>
      </c>
      <c r="X25" s="15">
        <f>COUNTA(X6:X21)</f>
        <v>9</v>
      </c>
      <c r="AY25" s="59">
        <f>ROUND(AVERAGE(G25:X25),1)</f>
        <v>6.1</v>
      </c>
      <c r="AZ25" s="59" t="s">
        <v>914</v>
      </c>
    </row>
  </sheetData>
  <sortState ref="A4:AW10">
    <sortCondition descending="1" ref="AP4:AP10"/>
  </sortState>
  <mergeCells count="30">
    <mergeCell ref="A1:AY2"/>
    <mergeCell ref="A3:B4"/>
    <mergeCell ref="C3:E4"/>
    <mergeCell ref="F3:J3"/>
    <mergeCell ref="K3:O3"/>
    <mergeCell ref="P3:T3"/>
    <mergeCell ref="U3:Y3"/>
    <mergeCell ref="Z3:AD3"/>
    <mergeCell ref="AE3:AI3"/>
    <mergeCell ref="AJ3:AN3"/>
    <mergeCell ref="AO3:AS3"/>
    <mergeCell ref="AT3:AX3"/>
    <mergeCell ref="AY3:AY5"/>
    <mergeCell ref="F4:J4"/>
    <mergeCell ref="K4:O4"/>
    <mergeCell ref="P4:T4"/>
    <mergeCell ref="AT4:AX4"/>
    <mergeCell ref="F22:J22"/>
    <mergeCell ref="K22:N22"/>
    <mergeCell ref="P22:T22"/>
    <mergeCell ref="U22:X22"/>
    <mergeCell ref="Z22:AC22"/>
    <mergeCell ref="AE22:AI22"/>
    <mergeCell ref="AJ22:AN22"/>
    <mergeCell ref="AT22:AX22"/>
    <mergeCell ref="U4:Y4"/>
    <mergeCell ref="Z4:AD4"/>
    <mergeCell ref="AE4:AI4"/>
    <mergeCell ref="AJ4:AN4"/>
    <mergeCell ref="AO4:AS4"/>
  </mergeCells>
  <phoneticPr fontId="17" type="noConversion"/>
  <pageMargins left="0.7" right="0.7" top="0.75" bottom="0.75" header="0.3" footer="0.3"/>
  <pageSetup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zoomScale="77" zoomScaleNormal="77" workbookViewId="0">
      <selection activeCell="X22" sqref="X22"/>
    </sheetView>
  </sheetViews>
  <sheetFormatPr defaultRowHeight="15" x14ac:dyDescent="0.25"/>
  <cols>
    <col min="1" max="1" width="3.5703125" customWidth="1"/>
    <col min="2" max="2" width="5.28515625" customWidth="1"/>
    <col min="3" max="3" width="17.7109375" customWidth="1"/>
    <col min="4" max="4" width="18.5703125" customWidth="1"/>
    <col min="5" max="8" width="15.28515625" hidden="1" customWidth="1"/>
    <col min="10" max="10" width="11" customWidth="1"/>
    <col min="12" max="12" width="17.140625" style="15" customWidth="1"/>
    <col min="13" max="13" width="10.5703125" style="16" customWidth="1"/>
    <col min="14" max="14" width="6.7109375" customWidth="1"/>
    <col min="16" max="20" width="9.140625" customWidth="1"/>
    <col min="22" max="22" width="0" hidden="1" customWidth="1"/>
  </cols>
  <sheetData>
    <row r="1" spans="1:22" x14ac:dyDescent="0.25">
      <c r="E1" t="s">
        <v>670</v>
      </c>
      <c r="F1">
        <v>2018</v>
      </c>
      <c r="G1">
        <v>2016</v>
      </c>
      <c r="H1">
        <v>2015</v>
      </c>
      <c r="I1" s="138" t="s">
        <v>781</v>
      </c>
      <c r="J1" s="139"/>
      <c r="K1" s="140"/>
      <c r="L1" s="138" t="s">
        <v>778</v>
      </c>
      <c r="M1" s="139"/>
      <c r="N1" s="140"/>
      <c r="Q1" t="s">
        <v>683</v>
      </c>
      <c r="R1" t="s">
        <v>684</v>
      </c>
      <c r="S1" t="s">
        <v>780</v>
      </c>
    </row>
    <row r="2" spans="1:22" x14ac:dyDescent="0.25">
      <c r="B2" s="1" t="s">
        <v>640</v>
      </c>
      <c r="C2" s="1" t="s">
        <v>641</v>
      </c>
      <c r="D2" s="1" t="s">
        <v>642</v>
      </c>
      <c r="E2" s="1"/>
      <c r="F2" s="1"/>
      <c r="G2" s="1"/>
      <c r="H2" s="1"/>
      <c r="I2" s="1" t="s">
        <v>643</v>
      </c>
      <c r="J2" s="1" t="s">
        <v>644</v>
      </c>
      <c r="K2" s="1" t="s">
        <v>645</v>
      </c>
      <c r="L2" s="7" t="s">
        <v>678</v>
      </c>
      <c r="M2" s="44" t="s">
        <v>73</v>
      </c>
      <c r="N2" s="45" t="s">
        <v>646</v>
      </c>
      <c r="Q2">
        <v>1</v>
      </c>
      <c r="R2">
        <v>1</v>
      </c>
      <c r="S2">
        <v>2</v>
      </c>
      <c r="V2" t="s">
        <v>779</v>
      </c>
    </row>
    <row r="3" spans="1:22" x14ac:dyDescent="0.25">
      <c r="A3">
        <v>1</v>
      </c>
      <c r="B3">
        <v>13</v>
      </c>
      <c r="C3" t="s">
        <v>117</v>
      </c>
      <c r="D3" t="s">
        <v>679</v>
      </c>
      <c r="E3">
        <v>12</v>
      </c>
      <c r="F3">
        <v>18</v>
      </c>
      <c r="G3">
        <v>14</v>
      </c>
      <c r="H3">
        <v>22</v>
      </c>
      <c r="I3">
        <f t="shared" ref="I3:I43" si="0">SUM(E3:G3)</f>
        <v>44</v>
      </c>
      <c r="J3">
        <f>3+9+5+14</f>
        <v>31</v>
      </c>
      <c r="K3">
        <f>3+9+5+14</f>
        <v>31</v>
      </c>
      <c r="L3" s="15" t="s">
        <v>776</v>
      </c>
      <c r="M3" s="16">
        <v>6.8634259259259256E-4</v>
      </c>
      <c r="N3">
        <v>2018</v>
      </c>
      <c r="P3">
        <f t="shared" ref="P3:P43" si="1">I3*$Q$2+(J3*$R$2)+K3*$S$2</f>
        <v>137</v>
      </c>
      <c r="V3">
        <v>31</v>
      </c>
    </row>
    <row r="4" spans="1:22" x14ac:dyDescent="0.25">
      <c r="A4">
        <v>2</v>
      </c>
      <c r="B4">
        <v>34</v>
      </c>
      <c r="C4" t="s">
        <v>12</v>
      </c>
      <c r="D4" t="s">
        <v>491</v>
      </c>
      <c r="E4">
        <v>14</v>
      </c>
      <c r="F4">
        <v>18</v>
      </c>
      <c r="G4">
        <v>16</v>
      </c>
      <c r="H4">
        <v>20</v>
      </c>
      <c r="I4">
        <f t="shared" si="0"/>
        <v>48</v>
      </c>
      <c r="J4">
        <f>2+3+4+7</f>
        <v>16</v>
      </c>
      <c r="K4">
        <f>1+3+4</f>
        <v>8</v>
      </c>
      <c r="L4" s="15" t="s">
        <v>777</v>
      </c>
      <c r="M4" s="16">
        <v>7.2390046296296308E-4</v>
      </c>
      <c r="N4">
        <v>2017</v>
      </c>
      <c r="P4">
        <f t="shared" si="1"/>
        <v>80</v>
      </c>
      <c r="V4">
        <v>8</v>
      </c>
    </row>
    <row r="5" spans="1:22" x14ac:dyDescent="0.25">
      <c r="A5">
        <v>3</v>
      </c>
      <c r="B5">
        <v>75</v>
      </c>
      <c r="C5" t="s">
        <v>91</v>
      </c>
      <c r="D5" t="s">
        <v>88</v>
      </c>
      <c r="E5">
        <v>18</v>
      </c>
      <c r="F5">
        <v>18</v>
      </c>
      <c r="G5">
        <v>16</v>
      </c>
      <c r="H5">
        <v>12</v>
      </c>
      <c r="I5">
        <f t="shared" si="0"/>
        <v>52</v>
      </c>
      <c r="J5">
        <f>11+2+7+2</f>
        <v>22</v>
      </c>
      <c r="L5" s="15" t="s">
        <v>647</v>
      </c>
      <c r="M5" s="16">
        <v>7.4814814814814807E-4</v>
      </c>
      <c r="N5">
        <v>2017</v>
      </c>
      <c r="P5">
        <f t="shared" si="1"/>
        <v>74</v>
      </c>
    </row>
    <row r="6" spans="1:22" x14ac:dyDescent="0.25">
      <c r="A6">
        <v>4</v>
      </c>
      <c r="B6">
        <v>511</v>
      </c>
      <c r="C6" t="s">
        <v>92</v>
      </c>
      <c r="D6" t="s">
        <v>538</v>
      </c>
      <c r="E6">
        <v>18</v>
      </c>
      <c r="F6">
        <v>18</v>
      </c>
      <c r="G6">
        <v>16</v>
      </c>
      <c r="H6">
        <v>16</v>
      </c>
      <c r="I6">
        <f t="shared" si="0"/>
        <v>52</v>
      </c>
      <c r="J6">
        <f>8+3+2+7</f>
        <v>20</v>
      </c>
      <c r="L6" s="15" t="s">
        <v>648</v>
      </c>
      <c r="M6" s="16">
        <v>7.671180555555555E-4</v>
      </c>
      <c r="N6">
        <v>2017</v>
      </c>
      <c r="P6">
        <f t="shared" si="1"/>
        <v>72</v>
      </c>
    </row>
    <row r="7" spans="1:22" x14ac:dyDescent="0.25">
      <c r="A7">
        <v>5</v>
      </c>
      <c r="B7">
        <v>25</v>
      </c>
      <c r="C7" t="s">
        <v>535</v>
      </c>
      <c r="D7" t="s">
        <v>681</v>
      </c>
      <c r="E7">
        <v>16</v>
      </c>
      <c r="F7">
        <v>14</v>
      </c>
      <c r="G7">
        <v>18</v>
      </c>
      <c r="I7">
        <f t="shared" si="0"/>
        <v>48</v>
      </c>
      <c r="J7">
        <f>2+10+1</f>
        <v>13</v>
      </c>
      <c r="L7" s="15" t="s">
        <v>658</v>
      </c>
      <c r="M7" s="16">
        <v>7.2373842592592585E-4</v>
      </c>
      <c r="N7">
        <v>2017</v>
      </c>
      <c r="P7">
        <f t="shared" si="1"/>
        <v>61</v>
      </c>
    </row>
    <row r="8" spans="1:22" x14ac:dyDescent="0.25">
      <c r="A8">
        <v>6</v>
      </c>
      <c r="B8">
        <v>37</v>
      </c>
      <c r="C8" t="s">
        <v>108</v>
      </c>
      <c r="D8" t="s">
        <v>115</v>
      </c>
      <c r="E8">
        <v>10</v>
      </c>
      <c r="F8">
        <v>8</v>
      </c>
      <c r="G8">
        <v>14</v>
      </c>
      <c r="H8">
        <v>22</v>
      </c>
      <c r="I8">
        <f t="shared" si="0"/>
        <v>32</v>
      </c>
      <c r="J8">
        <f>3+5+8+3</f>
        <v>19</v>
      </c>
      <c r="L8" s="15" t="s">
        <v>650</v>
      </c>
      <c r="M8" s="16">
        <v>7.4873842592592581E-4</v>
      </c>
      <c r="N8">
        <v>2017</v>
      </c>
      <c r="P8">
        <f t="shared" si="1"/>
        <v>51</v>
      </c>
    </row>
    <row r="9" spans="1:22" x14ac:dyDescent="0.25">
      <c r="A9">
        <v>7</v>
      </c>
      <c r="B9">
        <v>33</v>
      </c>
      <c r="C9" t="s">
        <v>5</v>
      </c>
      <c r="D9" t="s">
        <v>413</v>
      </c>
      <c r="E9">
        <v>18</v>
      </c>
      <c r="F9">
        <v>14</v>
      </c>
      <c r="G9">
        <v>8</v>
      </c>
      <c r="H9">
        <v>19</v>
      </c>
      <c r="I9">
        <f t="shared" si="0"/>
        <v>40</v>
      </c>
      <c r="J9">
        <f>5+3+1</f>
        <v>9</v>
      </c>
      <c r="L9" s="15" t="s">
        <v>649</v>
      </c>
      <c r="M9" s="16">
        <v>7.210648148148149E-4</v>
      </c>
      <c r="N9">
        <v>2018</v>
      </c>
      <c r="P9">
        <f t="shared" si="1"/>
        <v>49</v>
      </c>
    </row>
    <row r="10" spans="1:22" x14ac:dyDescent="0.25">
      <c r="A10">
        <v>8</v>
      </c>
      <c r="B10">
        <v>83</v>
      </c>
      <c r="C10" t="s">
        <v>418</v>
      </c>
      <c r="D10" t="s">
        <v>95</v>
      </c>
      <c r="E10">
        <v>0</v>
      </c>
      <c r="F10">
        <v>6</v>
      </c>
      <c r="G10">
        <v>18</v>
      </c>
      <c r="H10">
        <v>20</v>
      </c>
      <c r="I10">
        <f t="shared" si="0"/>
        <v>24</v>
      </c>
      <c r="J10">
        <f>9+7+4</f>
        <v>20</v>
      </c>
      <c r="L10" s="15" t="s">
        <v>668</v>
      </c>
      <c r="M10" s="9">
        <v>7.4804398148148148E-4</v>
      </c>
      <c r="N10">
        <v>2016</v>
      </c>
      <c r="P10">
        <f t="shared" si="1"/>
        <v>44</v>
      </c>
      <c r="V10">
        <v>1</v>
      </c>
    </row>
    <row r="11" spans="1:22" x14ac:dyDescent="0.25">
      <c r="A11">
        <v>9</v>
      </c>
      <c r="B11">
        <v>15</v>
      </c>
      <c r="C11" t="s">
        <v>87</v>
      </c>
      <c r="D11" t="s">
        <v>545</v>
      </c>
      <c r="E11">
        <v>10</v>
      </c>
      <c r="F11">
        <v>10</v>
      </c>
      <c r="G11">
        <v>16</v>
      </c>
      <c r="H11">
        <v>20</v>
      </c>
      <c r="I11">
        <f t="shared" si="0"/>
        <v>36</v>
      </c>
      <c r="J11">
        <f>2+1+1</f>
        <v>4</v>
      </c>
      <c r="K11">
        <v>1</v>
      </c>
      <c r="L11" s="15" t="s">
        <v>659</v>
      </c>
      <c r="M11" s="16">
        <v>7.5642361111111125E-4</v>
      </c>
      <c r="N11">
        <v>2017</v>
      </c>
      <c r="P11">
        <f t="shared" si="1"/>
        <v>42</v>
      </c>
    </row>
    <row r="12" spans="1:22" x14ac:dyDescent="0.25">
      <c r="A12">
        <v>10</v>
      </c>
      <c r="B12">
        <v>51</v>
      </c>
      <c r="C12" t="s">
        <v>9</v>
      </c>
      <c r="D12" t="s">
        <v>546</v>
      </c>
      <c r="E12">
        <v>10</v>
      </c>
      <c r="F12">
        <v>2</v>
      </c>
      <c r="G12">
        <v>18</v>
      </c>
      <c r="H12">
        <v>17</v>
      </c>
      <c r="I12">
        <f t="shared" si="0"/>
        <v>30</v>
      </c>
      <c r="J12">
        <f>4+2</f>
        <v>6</v>
      </c>
      <c r="L12" s="15" t="s">
        <v>661</v>
      </c>
      <c r="M12" s="16">
        <v>7.4258101851851861E-4</v>
      </c>
      <c r="N12">
        <v>2017</v>
      </c>
      <c r="P12">
        <f t="shared" si="1"/>
        <v>36</v>
      </c>
      <c r="V12">
        <v>9</v>
      </c>
    </row>
    <row r="13" spans="1:22" x14ac:dyDescent="0.25">
      <c r="A13">
        <v>11</v>
      </c>
      <c r="B13">
        <v>12</v>
      </c>
      <c r="C13" t="s">
        <v>441</v>
      </c>
      <c r="D13" t="s">
        <v>773</v>
      </c>
      <c r="E13">
        <v>10</v>
      </c>
      <c r="F13">
        <v>12</v>
      </c>
      <c r="G13">
        <v>6</v>
      </c>
      <c r="I13">
        <f t="shared" si="0"/>
        <v>28</v>
      </c>
      <c r="J13">
        <v>8</v>
      </c>
      <c r="K13" s="15"/>
      <c r="L13" s="15" t="s">
        <v>789</v>
      </c>
      <c r="M13" s="16">
        <v>8.0208333333333336E-4</v>
      </c>
      <c r="N13">
        <v>2018</v>
      </c>
      <c r="P13">
        <f t="shared" si="1"/>
        <v>36</v>
      </c>
    </row>
    <row r="14" spans="1:22" s="35" customFormat="1" x14ac:dyDescent="0.25">
      <c r="A14">
        <v>12</v>
      </c>
      <c r="B14" s="35">
        <v>68</v>
      </c>
      <c r="C14" s="35" t="s">
        <v>114</v>
      </c>
      <c r="D14" s="35" t="s">
        <v>494</v>
      </c>
      <c r="E14" s="35">
        <v>10</v>
      </c>
      <c r="F14" s="35">
        <v>4</v>
      </c>
      <c r="G14" s="35">
        <v>8</v>
      </c>
      <c r="H14" s="35">
        <v>6</v>
      </c>
      <c r="I14">
        <f t="shared" si="0"/>
        <v>22</v>
      </c>
      <c r="J14" s="35">
        <f>3+2</f>
        <v>5</v>
      </c>
      <c r="K14" s="35">
        <f>2+2</f>
        <v>4</v>
      </c>
      <c r="L14" s="36" t="s">
        <v>675</v>
      </c>
      <c r="M14" s="43">
        <v>7.3586805555555558E-4</v>
      </c>
      <c r="N14" s="35">
        <v>2016</v>
      </c>
      <c r="P14" s="35">
        <f t="shared" si="1"/>
        <v>35</v>
      </c>
      <c r="V14" s="35">
        <v>4</v>
      </c>
    </row>
    <row r="15" spans="1:22" x14ac:dyDescent="0.25">
      <c r="A15">
        <v>13</v>
      </c>
      <c r="B15">
        <v>66</v>
      </c>
      <c r="C15" t="s">
        <v>496</v>
      </c>
      <c r="D15" t="s">
        <v>88</v>
      </c>
      <c r="E15">
        <v>14</v>
      </c>
      <c r="F15">
        <v>4</v>
      </c>
      <c r="G15">
        <v>8</v>
      </c>
      <c r="I15">
        <f t="shared" si="0"/>
        <v>26</v>
      </c>
      <c r="J15">
        <f>5+2</f>
        <v>7</v>
      </c>
      <c r="L15" s="15" t="s">
        <v>651</v>
      </c>
      <c r="M15" s="16">
        <v>7.4064814814814816E-4</v>
      </c>
      <c r="N15">
        <v>2017</v>
      </c>
      <c r="P15">
        <f t="shared" si="1"/>
        <v>33</v>
      </c>
    </row>
    <row r="16" spans="1:22" x14ac:dyDescent="0.25">
      <c r="A16">
        <v>14</v>
      </c>
      <c r="B16">
        <v>19</v>
      </c>
      <c r="C16" t="s">
        <v>663</v>
      </c>
      <c r="D16" t="s">
        <v>561</v>
      </c>
      <c r="E16">
        <v>2</v>
      </c>
      <c r="F16">
        <v>0</v>
      </c>
      <c r="G16">
        <v>2</v>
      </c>
      <c r="H16">
        <v>9</v>
      </c>
      <c r="I16">
        <f t="shared" si="0"/>
        <v>4</v>
      </c>
      <c r="J16">
        <f>2+2+5</f>
        <v>9</v>
      </c>
      <c r="K16">
        <f>4+5</f>
        <v>9</v>
      </c>
      <c r="L16" s="15" t="s">
        <v>680</v>
      </c>
      <c r="M16" s="9">
        <v>7.1700231481481485E-4</v>
      </c>
      <c r="N16">
        <v>2016</v>
      </c>
      <c r="P16">
        <f t="shared" si="1"/>
        <v>31</v>
      </c>
    </row>
    <row r="17" spans="1:22" x14ac:dyDescent="0.25">
      <c r="A17">
        <v>15</v>
      </c>
      <c r="B17">
        <v>2</v>
      </c>
      <c r="C17" t="s">
        <v>110</v>
      </c>
      <c r="D17" t="s">
        <v>537</v>
      </c>
      <c r="E17">
        <v>10</v>
      </c>
      <c r="F17">
        <v>8</v>
      </c>
      <c r="G17">
        <v>8</v>
      </c>
      <c r="H17">
        <v>17</v>
      </c>
      <c r="I17">
        <f t="shared" si="0"/>
        <v>26</v>
      </c>
      <c r="J17">
        <f>2+2+1</f>
        <v>5</v>
      </c>
      <c r="L17" s="15" t="s">
        <v>674</v>
      </c>
      <c r="M17" s="16">
        <v>7.3251157407407412E-4</v>
      </c>
      <c r="N17">
        <v>2015</v>
      </c>
      <c r="P17">
        <f t="shared" si="1"/>
        <v>31</v>
      </c>
    </row>
    <row r="18" spans="1:22" x14ac:dyDescent="0.25">
      <c r="A18">
        <v>16</v>
      </c>
      <c r="B18">
        <v>7</v>
      </c>
      <c r="C18" t="s">
        <v>235</v>
      </c>
      <c r="D18" t="s">
        <v>585</v>
      </c>
      <c r="E18">
        <v>14</v>
      </c>
      <c r="F18">
        <v>10</v>
      </c>
      <c r="I18">
        <f t="shared" si="0"/>
        <v>24</v>
      </c>
      <c r="J18">
        <f>1+3</f>
        <v>4</v>
      </c>
      <c r="K18">
        <v>1</v>
      </c>
      <c r="L18" s="15" t="s">
        <v>652</v>
      </c>
      <c r="M18" s="16">
        <v>7.1546296296296299E-4</v>
      </c>
      <c r="N18">
        <v>2017</v>
      </c>
      <c r="P18">
        <f t="shared" si="1"/>
        <v>30</v>
      </c>
      <c r="V18">
        <v>4</v>
      </c>
    </row>
    <row r="19" spans="1:22" x14ac:dyDescent="0.25">
      <c r="A19">
        <v>17</v>
      </c>
      <c r="B19">
        <v>135</v>
      </c>
      <c r="C19" t="s">
        <v>37</v>
      </c>
      <c r="D19" t="s">
        <v>95</v>
      </c>
      <c r="E19">
        <v>14</v>
      </c>
      <c r="F19">
        <v>4</v>
      </c>
      <c r="G19">
        <v>8</v>
      </c>
      <c r="H19">
        <v>3</v>
      </c>
      <c r="I19">
        <f t="shared" si="0"/>
        <v>26</v>
      </c>
      <c r="J19">
        <f>1+2</f>
        <v>3</v>
      </c>
      <c r="L19" s="15" t="s">
        <v>672</v>
      </c>
      <c r="M19" s="16">
        <v>7.374768518518519E-4</v>
      </c>
      <c r="N19">
        <v>2017</v>
      </c>
      <c r="P19">
        <f t="shared" si="1"/>
        <v>29</v>
      </c>
    </row>
    <row r="20" spans="1:22" x14ac:dyDescent="0.25">
      <c r="A20">
        <v>18</v>
      </c>
      <c r="B20">
        <v>26</v>
      </c>
      <c r="C20" t="s">
        <v>120</v>
      </c>
      <c r="D20" t="s">
        <v>540</v>
      </c>
      <c r="E20">
        <v>8</v>
      </c>
      <c r="F20">
        <v>0</v>
      </c>
      <c r="G20">
        <v>16</v>
      </c>
      <c r="H20">
        <v>7</v>
      </c>
      <c r="I20">
        <f t="shared" si="0"/>
        <v>24</v>
      </c>
      <c r="J20">
        <f>2+1</f>
        <v>3</v>
      </c>
      <c r="L20" s="15" t="s">
        <v>660</v>
      </c>
      <c r="M20" s="16">
        <v>7.7187499999999999E-4</v>
      </c>
      <c r="N20">
        <v>2017</v>
      </c>
      <c r="P20">
        <f t="shared" si="1"/>
        <v>27</v>
      </c>
    </row>
    <row r="21" spans="1:22" x14ac:dyDescent="0.25">
      <c r="A21">
        <v>19</v>
      </c>
      <c r="B21">
        <v>10</v>
      </c>
      <c r="C21" t="s">
        <v>493</v>
      </c>
      <c r="D21" t="s">
        <v>682</v>
      </c>
      <c r="E21">
        <v>10</v>
      </c>
      <c r="F21">
        <v>6</v>
      </c>
      <c r="G21">
        <v>2</v>
      </c>
      <c r="I21">
        <f t="shared" si="0"/>
        <v>18</v>
      </c>
      <c r="J21">
        <f>4+1</f>
        <v>5</v>
      </c>
      <c r="K21">
        <v>1</v>
      </c>
      <c r="L21" s="15" t="s">
        <v>654</v>
      </c>
      <c r="M21" s="16">
        <v>7.1621527777777775E-4</v>
      </c>
      <c r="N21">
        <v>2017</v>
      </c>
      <c r="O21" t="s">
        <v>34</v>
      </c>
      <c r="P21">
        <f t="shared" si="1"/>
        <v>25</v>
      </c>
      <c r="V21">
        <v>3</v>
      </c>
    </row>
    <row r="22" spans="1:22" x14ac:dyDescent="0.25">
      <c r="A22">
        <v>20</v>
      </c>
      <c r="B22">
        <v>73</v>
      </c>
      <c r="C22" t="s">
        <v>116</v>
      </c>
      <c r="D22" t="s">
        <v>413</v>
      </c>
      <c r="E22">
        <v>0</v>
      </c>
      <c r="F22">
        <v>0</v>
      </c>
      <c r="G22">
        <v>14</v>
      </c>
      <c r="H22">
        <v>2</v>
      </c>
      <c r="I22">
        <f t="shared" si="0"/>
        <v>14</v>
      </c>
      <c r="J22">
        <f>7+2</f>
        <v>9</v>
      </c>
      <c r="L22" s="15" t="s">
        <v>673</v>
      </c>
      <c r="M22" s="16">
        <v>7.4120370370370366E-4</v>
      </c>
      <c r="N22">
        <v>2016</v>
      </c>
      <c r="P22">
        <f t="shared" si="1"/>
        <v>23</v>
      </c>
    </row>
    <row r="23" spans="1:22" x14ac:dyDescent="0.25">
      <c r="A23">
        <v>21</v>
      </c>
      <c r="B23">
        <v>226</v>
      </c>
      <c r="C23" t="s">
        <v>541</v>
      </c>
      <c r="D23" t="s">
        <v>542</v>
      </c>
      <c r="E23">
        <v>14</v>
      </c>
      <c r="F23">
        <v>8</v>
      </c>
      <c r="I23">
        <f t="shared" si="0"/>
        <v>22</v>
      </c>
      <c r="J23">
        <v>1</v>
      </c>
      <c r="L23" s="15" t="s">
        <v>653</v>
      </c>
      <c r="M23" s="16">
        <v>7.3586805555555558E-4</v>
      </c>
      <c r="N23">
        <v>2017</v>
      </c>
      <c r="P23">
        <f t="shared" si="1"/>
        <v>23</v>
      </c>
    </row>
    <row r="24" spans="1:22" x14ac:dyDescent="0.25">
      <c r="A24">
        <v>22</v>
      </c>
      <c r="B24">
        <v>44</v>
      </c>
      <c r="C24" t="s">
        <v>590</v>
      </c>
      <c r="D24" t="s">
        <v>419</v>
      </c>
      <c r="E24">
        <v>10</v>
      </c>
      <c r="F24">
        <v>8</v>
      </c>
      <c r="I24">
        <f t="shared" si="0"/>
        <v>18</v>
      </c>
      <c r="J24">
        <f>4+1</f>
        <v>5</v>
      </c>
      <c r="L24" s="15" t="s">
        <v>656</v>
      </c>
      <c r="M24" s="16">
        <v>8.3026620370370372E-4</v>
      </c>
      <c r="N24">
        <v>2017</v>
      </c>
      <c r="P24">
        <f t="shared" si="1"/>
        <v>23</v>
      </c>
      <c r="V24">
        <v>1</v>
      </c>
    </row>
    <row r="25" spans="1:22" x14ac:dyDescent="0.25">
      <c r="A25">
        <v>23</v>
      </c>
      <c r="B25">
        <v>17</v>
      </c>
      <c r="C25" t="s">
        <v>289</v>
      </c>
      <c r="D25" t="s">
        <v>95</v>
      </c>
      <c r="E25">
        <v>14</v>
      </c>
      <c r="F25">
        <v>4</v>
      </c>
      <c r="I25">
        <f t="shared" si="0"/>
        <v>18</v>
      </c>
      <c r="J25">
        <v>3</v>
      </c>
      <c r="L25" s="15" t="s">
        <v>655</v>
      </c>
      <c r="M25" s="16">
        <v>7.466319444444444E-4</v>
      </c>
      <c r="N25">
        <v>2017</v>
      </c>
      <c r="P25">
        <f t="shared" si="1"/>
        <v>21</v>
      </c>
      <c r="U25" t="s">
        <v>34</v>
      </c>
      <c r="V25">
        <v>1</v>
      </c>
    </row>
    <row r="26" spans="1:22" x14ac:dyDescent="0.25">
      <c r="A26">
        <v>24</v>
      </c>
      <c r="B26">
        <v>10</v>
      </c>
      <c r="C26" t="s">
        <v>152</v>
      </c>
      <c r="D26" t="s">
        <v>426</v>
      </c>
      <c r="E26">
        <v>6</v>
      </c>
      <c r="F26">
        <v>2</v>
      </c>
      <c r="G26">
        <v>2</v>
      </c>
      <c r="H26">
        <v>3</v>
      </c>
      <c r="I26">
        <f t="shared" si="0"/>
        <v>10</v>
      </c>
      <c r="J26">
        <f>2+1</f>
        <v>3</v>
      </c>
      <c r="K26">
        <f>2+1</f>
        <v>3</v>
      </c>
      <c r="L26" s="15" t="s">
        <v>664</v>
      </c>
      <c r="M26" s="16">
        <v>7.0193287037037045E-4</v>
      </c>
      <c r="N26">
        <v>2017</v>
      </c>
      <c r="P26">
        <f t="shared" si="1"/>
        <v>19</v>
      </c>
    </row>
    <row r="27" spans="1:22" x14ac:dyDescent="0.25">
      <c r="A27">
        <v>25</v>
      </c>
      <c r="B27">
        <v>19</v>
      </c>
      <c r="C27" t="s">
        <v>126</v>
      </c>
      <c r="D27" t="s">
        <v>561</v>
      </c>
      <c r="E27">
        <v>8</v>
      </c>
      <c r="F27">
        <v>2</v>
      </c>
      <c r="G27">
        <v>6</v>
      </c>
      <c r="H27">
        <v>12</v>
      </c>
      <c r="I27">
        <f t="shared" si="0"/>
        <v>16</v>
      </c>
      <c r="J27">
        <f>1+1</f>
        <v>2</v>
      </c>
      <c r="L27" s="15" t="s">
        <v>665</v>
      </c>
      <c r="M27" s="31">
        <v>7.4184027777777779E-4</v>
      </c>
      <c r="N27">
        <v>2016</v>
      </c>
      <c r="P27">
        <f t="shared" si="1"/>
        <v>18</v>
      </c>
    </row>
    <row r="28" spans="1:22" x14ac:dyDescent="0.25">
      <c r="A28">
        <v>26</v>
      </c>
      <c r="B28">
        <v>73</v>
      </c>
      <c r="C28" t="s">
        <v>698</v>
      </c>
      <c r="D28" t="s">
        <v>551</v>
      </c>
      <c r="F28">
        <v>12</v>
      </c>
      <c r="I28">
        <f t="shared" si="0"/>
        <v>12</v>
      </c>
      <c r="J28">
        <v>6</v>
      </c>
      <c r="L28" s="15" t="s">
        <v>652</v>
      </c>
      <c r="M28" s="16">
        <v>7.5115740740740742E-4</v>
      </c>
      <c r="N28">
        <v>2018</v>
      </c>
      <c r="P28">
        <f t="shared" si="1"/>
        <v>18</v>
      </c>
    </row>
    <row r="29" spans="1:22" x14ac:dyDescent="0.25">
      <c r="A29">
        <v>27</v>
      </c>
      <c r="B29">
        <v>99</v>
      </c>
      <c r="C29" t="s">
        <v>165</v>
      </c>
      <c r="D29" t="s">
        <v>454</v>
      </c>
      <c r="E29">
        <v>6</v>
      </c>
      <c r="F29">
        <v>0</v>
      </c>
      <c r="G29">
        <v>6</v>
      </c>
      <c r="H29">
        <v>6</v>
      </c>
      <c r="I29">
        <f t="shared" si="0"/>
        <v>12</v>
      </c>
      <c r="J29">
        <v>5</v>
      </c>
      <c r="L29" s="15" t="s">
        <v>662</v>
      </c>
      <c r="M29" s="19">
        <v>7.2561342592592599E-4</v>
      </c>
      <c r="N29">
        <v>2016</v>
      </c>
      <c r="P29">
        <f t="shared" si="1"/>
        <v>17</v>
      </c>
    </row>
    <row r="30" spans="1:22" x14ac:dyDescent="0.25">
      <c r="A30">
        <v>28</v>
      </c>
      <c r="B30">
        <v>999</v>
      </c>
      <c r="C30" t="s">
        <v>564</v>
      </c>
      <c r="D30" t="s">
        <v>95</v>
      </c>
      <c r="E30">
        <v>6</v>
      </c>
      <c r="F30">
        <v>8</v>
      </c>
      <c r="I30">
        <f t="shared" si="0"/>
        <v>14</v>
      </c>
      <c r="J30">
        <f>1+2</f>
        <v>3</v>
      </c>
      <c r="L30" s="15" t="s">
        <v>783</v>
      </c>
      <c r="M30" s="16">
        <v>7.5903935185185189E-4</v>
      </c>
      <c r="N30">
        <v>2017</v>
      </c>
      <c r="P30">
        <f t="shared" si="1"/>
        <v>17</v>
      </c>
    </row>
    <row r="31" spans="1:22" x14ac:dyDescent="0.25">
      <c r="A31">
        <v>29</v>
      </c>
      <c r="B31">
        <v>9</v>
      </c>
      <c r="C31" t="s">
        <v>281</v>
      </c>
      <c r="D31" t="s">
        <v>487</v>
      </c>
      <c r="E31">
        <v>4</v>
      </c>
      <c r="F31">
        <v>0</v>
      </c>
      <c r="H31">
        <v>5</v>
      </c>
      <c r="I31">
        <f t="shared" si="0"/>
        <v>4</v>
      </c>
      <c r="J31">
        <f>2+2</f>
        <v>4</v>
      </c>
      <c r="K31">
        <f>2+2</f>
        <v>4</v>
      </c>
      <c r="L31" s="15" t="s">
        <v>667</v>
      </c>
      <c r="M31" s="19">
        <v>7.1156250000000006E-4</v>
      </c>
      <c r="N31">
        <v>2015</v>
      </c>
      <c r="P31">
        <f t="shared" si="1"/>
        <v>16</v>
      </c>
      <c r="T31" t="s">
        <v>34</v>
      </c>
      <c r="V31">
        <v>2</v>
      </c>
    </row>
    <row r="32" spans="1:22" x14ac:dyDescent="0.25">
      <c r="A32">
        <v>30</v>
      </c>
      <c r="B32">
        <v>77</v>
      </c>
      <c r="C32" t="s">
        <v>695</v>
      </c>
      <c r="D32" t="s">
        <v>347</v>
      </c>
      <c r="F32">
        <v>14</v>
      </c>
      <c r="I32">
        <f t="shared" si="0"/>
        <v>14</v>
      </c>
      <c r="J32">
        <v>2</v>
      </c>
      <c r="L32" s="15" t="s">
        <v>785</v>
      </c>
      <c r="M32" s="16">
        <v>7.6940972222222222E-4</v>
      </c>
      <c r="N32">
        <v>2018</v>
      </c>
      <c r="P32">
        <f t="shared" si="1"/>
        <v>16</v>
      </c>
      <c r="V32">
        <v>1</v>
      </c>
    </row>
    <row r="33" spans="1:16" x14ac:dyDescent="0.25">
      <c r="A33">
        <v>31</v>
      </c>
      <c r="B33">
        <v>6</v>
      </c>
      <c r="C33" t="s">
        <v>497</v>
      </c>
      <c r="D33" t="s">
        <v>533</v>
      </c>
      <c r="E33">
        <v>6</v>
      </c>
      <c r="F33">
        <v>4</v>
      </c>
      <c r="G33">
        <v>2</v>
      </c>
      <c r="I33">
        <f t="shared" si="0"/>
        <v>12</v>
      </c>
      <c r="J33">
        <v>1</v>
      </c>
      <c r="K33">
        <v>1</v>
      </c>
      <c r="L33" s="15" t="s">
        <v>782</v>
      </c>
      <c r="M33" s="16">
        <v>7.1245370370370375E-4</v>
      </c>
      <c r="N33">
        <v>2017</v>
      </c>
      <c r="P33">
        <f t="shared" si="1"/>
        <v>15</v>
      </c>
    </row>
    <row r="34" spans="1:16" x14ac:dyDescent="0.25">
      <c r="A34">
        <v>32</v>
      </c>
      <c r="B34">
        <v>23</v>
      </c>
      <c r="C34" t="s">
        <v>130</v>
      </c>
      <c r="D34" t="s">
        <v>109</v>
      </c>
      <c r="E34">
        <v>4</v>
      </c>
      <c r="F34">
        <v>2</v>
      </c>
      <c r="G34">
        <v>6</v>
      </c>
      <c r="H34">
        <v>6</v>
      </c>
      <c r="I34">
        <f t="shared" si="0"/>
        <v>12</v>
      </c>
      <c r="J34">
        <f>1+1</f>
        <v>2</v>
      </c>
      <c r="L34" s="15" t="s">
        <v>676</v>
      </c>
      <c r="M34" s="16">
        <v>7.6940972222222222E-4</v>
      </c>
      <c r="N34">
        <v>2014</v>
      </c>
      <c r="P34">
        <f t="shared" si="1"/>
        <v>14</v>
      </c>
    </row>
    <row r="35" spans="1:16" x14ac:dyDescent="0.25">
      <c r="A35">
        <v>33</v>
      </c>
      <c r="B35">
        <v>11</v>
      </c>
      <c r="C35" t="s">
        <v>124</v>
      </c>
      <c r="D35" t="s">
        <v>109</v>
      </c>
      <c r="E35">
        <v>4</v>
      </c>
      <c r="F35">
        <v>2</v>
      </c>
      <c r="G35">
        <v>6</v>
      </c>
      <c r="H35">
        <v>8</v>
      </c>
      <c r="I35">
        <f t="shared" si="0"/>
        <v>12</v>
      </c>
      <c r="L35" s="15" t="s">
        <v>666</v>
      </c>
      <c r="M35" s="16">
        <v>7.6478009259259262E-4</v>
      </c>
      <c r="N35">
        <v>2016</v>
      </c>
      <c r="P35">
        <f t="shared" si="1"/>
        <v>12</v>
      </c>
    </row>
    <row r="36" spans="1:16" x14ac:dyDescent="0.25">
      <c r="A36">
        <v>34</v>
      </c>
      <c r="B36">
        <v>105</v>
      </c>
      <c r="C36" t="s">
        <v>35</v>
      </c>
      <c r="D36" t="s">
        <v>408</v>
      </c>
      <c r="E36">
        <v>8</v>
      </c>
      <c r="F36">
        <v>4</v>
      </c>
      <c r="H36">
        <v>4</v>
      </c>
      <c r="I36">
        <f t="shared" si="0"/>
        <v>12</v>
      </c>
      <c r="L36" s="15" t="s">
        <v>671</v>
      </c>
      <c r="M36" s="16">
        <v>7.7101851851851854E-4</v>
      </c>
      <c r="N36">
        <v>2017</v>
      </c>
      <c r="P36">
        <f t="shared" si="1"/>
        <v>12</v>
      </c>
    </row>
    <row r="37" spans="1:16" x14ac:dyDescent="0.25">
      <c r="A37">
        <v>35</v>
      </c>
      <c r="B37">
        <v>23</v>
      </c>
      <c r="C37" t="s">
        <v>531</v>
      </c>
      <c r="D37" t="s">
        <v>532</v>
      </c>
      <c r="E37">
        <v>4</v>
      </c>
      <c r="F37">
        <v>0</v>
      </c>
      <c r="I37">
        <f t="shared" si="0"/>
        <v>4</v>
      </c>
      <c r="J37">
        <v>2</v>
      </c>
      <c r="K37">
        <v>2</v>
      </c>
      <c r="L37" s="15" t="s">
        <v>657</v>
      </c>
      <c r="M37" s="16">
        <v>7.1621527777777775E-4</v>
      </c>
      <c r="N37">
        <v>2017</v>
      </c>
      <c r="P37">
        <f t="shared" si="1"/>
        <v>10</v>
      </c>
    </row>
    <row r="38" spans="1:16" x14ac:dyDescent="0.25">
      <c r="A38">
        <v>36</v>
      </c>
      <c r="B38">
        <v>3</v>
      </c>
      <c r="C38" t="s">
        <v>549</v>
      </c>
      <c r="D38" t="s">
        <v>550</v>
      </c>
      <c r="F38">
        <v>8</v>
      </c>
      <c r="I38">
        <f t="shared" si="0"/>
        <v>8</v>
      </c>
      <c r="J38">
        <v>2</v>
      </c>
      <c r="L38" s="15" t="s">
        <v>784</v>
      </c>
      <c r="M38" s="16">
        <v>7.6219907407407399E-4</v>
      </c>
      <c r="N38">
        <v>2017</v>
      </c>
      <c r="P38">
        <f t="shared" si="1"/>
        <v>10</v>
      </c>
    </row>
    <row r="39" spans="1:16" x14ac:dyDescent="0.25">
      <c r="A39">
        <v>37</v>
      </c>
      <c r="B39">
        <v>32</v>
      </c>
      <c r="C39" t="s">
        <v>700</v>
      </c>
      <c r="D39" t="s">
        <v>701</v>
      </c>
      <c r="F39">
        <v>8</v>
      </c>
      <c r="I39">
        <f t="shared" si="0"/>
        <v>8</v>
      </c>
      <c r="J39">
        <v>2</v>
      </c>
      <c r="L39" s="15" t="s">
        <v>786</v>
      </c>
      <c r="M39" s="16">
        <v>7.5903935185185189E-4</v>
      </c>
      <c r="N39">
        <v>2018</v>
      </c>
      <c r="P39">
        <f t="shared" si="1"/>
        <v>10</v>
      </c>
    </row>
    <row r="40" spans="1:16" x14ac:dyDescent="0.25">
      <c r="A40">
        <v>39</v>
      </c>
      <c r="B40">
        <v>78</v>
      </c>
      <c r="C40" t="s">
        <v>2</v>
      </c>
      <c r="D40" t="s">
        <v>426</v>
      </c>
      <c r="E40">
        <v>2</v>
      </c>
      <c r="F40">
        <v>6</v>
      </c>
      <c r="I40">
        <f t="shared" si="0"/>
        <v>8</v>
      </c>
      <c r="L40" s="15" t="s">
        <v>677</v>
      </c>
      <c r="M40" s="16">
        <v>7.3377314814814822E-4</v>
      </c>
      <c r="N40">
        <v>2014</v>
      </c>
      <c r="P40">
        <f t="shared" si="1"/>
        <v>8</v>
      </c>
    </row>
    <row r="41" spans="1:16" x14ac:dyDescent="0.25">
      <c r="A41">
        <v>41</v>
      </c>
      <c r="B41">
        <v>80</v>
      </c>
      <c r="C41" t="s">
        <v>634</v>
      </c>
      <c r="D41" t="s">
        <v>635</v>
      </c>
      <c r="F41">
        <v>6</v>
      </c>
      <c r="I41">
        <f t="shared" si="0"/>
        <v>6</v>
      </c>
      <c r="J41">
        <v>2</v>
      </c>
      <c r="L41" s="15" t="s">
        <v>787</v>
      </c>
      <c r="M41" s="16">
        <v>8.0787037037037036E-4</v>
      </c>
      <c r="N41">
        <v>2018</v>
      </c>
      <c r="P41">
        <f t="shared" si="1"/>
        <v>8</v>
      </c>
    </row>
    <row r="42" spans="1:16" x14ac:dyDescent="0.25">
      <c r="A42">
        <v>42</v>
      </c>
      <c r="B42">
        <v>100</v>
      </c>
      <c r="C42" t="s">
        <v>414</v>
      </c>
      <c r="D42" t="s">
        <v>729</v>
      </c>
      <c r="F42">
        <v>6</v>
      </c>
      <c r="I42">
        <f t="shared" si="0"/>
        <v>6</v>
      </c>
      <c r="L42" s="15" t="s">
        <v>788</v>
      </c>
      <c r="M42" s="16">
        <v>7.0370370370370378E-4</v>
      </c>
      <c r="N42">
        <v>2018</v>
      </c>
      <c r="P42">
        <f t="shared" si="1"/>
        <v>6</v>
      </c>
    </row>
    <row r="43" spans="1:16" x14ac:dyDescent="0.25">
      <c r="A43">
        <v>45</v>
      </c>
      <c r="B43">
        <v>40</v>
      </c>
      <c r="C43" t="s">
        <v>438</v>
      </c>
      <c r="D43" t="s">
        <v>439</v>
      </c>
      <c r="F43">
        <v>2</v>
      </c>
      <c r="H43">
        <v>7</v>
      </c>
      <c r="I43">
        <f t="shared" si="0"/>
        <v>2</v>
      </c>
      <c r="J43">
        <v>3</v>
      </c>
      <c r="L43" s="15" t="s">
        <v>669</v>
      </c>
      <c r="M43" s="16">
        <v>7.3118055555555555E-4</v>
      </c>
      <c r="N43">
        <v>2015</v>
      </c>
      <c r="P43">
        <f t="shared" si="1"/>
        <v>5</v>
      </c>
    </row>
  </sheetData>
  <sortState ref="B7:P43">
    <sortCondition descending="1" ref="P7:P43"/>
  </sortState>
  <mergeCells count="2">
    <mergeCell ref="I1:K1"/>
    <mergeCell ref="L1:N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7"/>
  <sheetViews>
    <sheetView view="pageBreakPreview" topLeftCell="A61" zoomScale="60" zoomScaleNormal="100" workbookViewId="0">
      <selection activeCell="K10" sqref="K10"/>
    </sheetView>
  </sheetViews>
  <sheetFormatPr defaultRowHeight="15" x14ac:dyDescent="0.25"/>
  <cols>
    <col min="4" max="4" width="17.42578125" bestFit="1" customWidth="1"/>
    <col min="5" max="5" width="18.42578125" bestFit="1" customWidth="1"/>
  </cols>
  <sheetData>
    <row r="2" spans="1:9" x14ac:dyDescent="0.25">
      <c r="F2" t="s">
        <v>73</v>
      </c>
      <c r="G2" t="s">
        <v>253</v>
      </c>
      <c r="H2" t="s">
        <v>837</v>
      </c>
      <c r="I2" t="s">
        <v>869</v>
      </c>
    </row>
    <row r="3" spans="1:9" x14ac:dyDescent="0.25">
      <c r="D3" t="s">
        <v>34</v>
      </c>
      <c r="E3" t="s">
        <v>34</v>
      </c>
    </row>
    <row r="4" spans="1:9" x14ac:dyDescent="0.25">
      <c r="A4">
        <v>1</v>
      </c>
      <c r="B4">
        <v>996</v>
      </c>
      <c r="C4" t="s">
        <v>704</v>
      </c>
      <c r="D4" t="s">
        <v>860</v>
      </c>
      <c r="E4" t="s">
        <v>557</v>
      </c>
      <c r="F4" t="s">
        <v>855</v>
      </c>
      <c r="G4" t="s">
        <v>370</v>
      </c>
      <c r="H4" t="s">
        <v>840</v>
      </c>
      <c r="I4">
        <v>107.3</v>
      </c>
    </row>
    <row r="5" spans="1:9" x14ac:dyDescent="0.25">
      <c r="A5">
        <v>2</v>
      </c>
      <c r="B5">
        <v>73</v>
      </c>
      <c r="C5" t="s">
        <v>702</v>
      </c>
      <c r="D5" t="s">
        <v>698</v>
      </c>
      <c r="E5" t="s">
        <v>701</v>
      </c>
      <c r="F5" t="s">
        <v>813</v>
      </c>
      <c r="G5" t="s">
        <v>620</v>
      </c>
      <c r="H5" t="s">
        <v>838</v>
      </c>
      <c r="I5">
        <v>103.8</v>
      </c>
    </row>
    <row r="6" spans="1:9" x14ac:dyDescent="0.25">
      <c r="A6">
        <v>3</v>
      </c>
      <c r="B6">
        <v>1</v>
      </c>
      <c r="C6" t="s">
        <v>792</v>
      </c>
      <c r="D6" t="s">
        <v>117</v>
      </c>
      <c r="E6" t="s">
        <v>775</v>
      </c>
      <c r="F6" t="s">
        <v>859</v>
      </c>
      <c r="G6" t="s">
        <v>299</v>
      </c>
      <c r="H6" t="s">
        <v>430</v>
      </c>
      <c r="I6">
        <v>59.8</v>
      </c>
    </row>
    <row r="7" spans="1:9" x14ac:dyDescent="0.25">
      <c r="A7">
        <v>4</v>
      </c>
      <c r="B7">
        <v>15</v>
      </c>
      <c r="C7" t="s">
        <v>749</v>
      </c>
      <c r="D7" t="s">
        <v>87</v>
      </c>
      <c r="E7" t="s">
        <v>810</v>
      </c>
      <c r="F7" t="s">
        <v>851</v>
      </c>
      <c r="G7" t="s">
        <v>352</v>
      </c>
      <c r="H7" t="s">
        <v>843</v>
      </c>
      <c r="I7">
        <v>103.4</v>
      </c>
    </row>
    <row r="8" spans="1:9" x14ac:dyDescent="0.25">
      <c r="A8">
        <v>5</v>
      </c>
      <c r="B8">
        <v>511</v>
      </c>
      <c r="C8" t="s">
        <v>703</v>
      </c>
      <c r="D8" t="s">
        <v>92</v>
      </c>
      <c r="E8" t="s">
        <v>559</v>
      </c>
      <c r="F8" t="s">
        <v>853</v>
      </c>
      <c r="G8" t="s">
        <v>804</v>
      </c>
      <c r="H8" t="s">
        <v>506</v>
      </c>
      <c r="I8">
        <v>105.7</v>
      </c>
    </row>
    <row r="9" spans="1:9" x14ac:dyDescent="0.25">
      <c r="A9">
        <v>6</v>
      </c>
      <c r="B9">
        <v>17</v>
      </c>
      <c r="C9" t="s">
        <v>705</v>
      </c>
      <c r="D9" t="s">
        <v>289</v>
      </c>
      <c r="E9" t="s">
        <v>42</v>
      </c>
      <c r="F9" t="s">
        <v>830</v>
      </c>
      <c r="G9" t="s">
        <v>434</v>
      </c>
      <c r="I9">
        <v>110.2</v>
      </c>
    </row>
    <row r="10" spans="1:9" x14ac:dyDescent="0.25">
      <c r="A10">
        <v>7</v>
      </c>
      <c r="B10">
        <v>8</v>
      </c>
      <c r="C10" t="s">
        <v>685</v>
      </c>
      <c r="D10" t="s">
        <v>235</v>
      </c>
      <c r="E10" t="s">
        <v>40</v>
      </c>
      <c r="F10" t="s">
        <v>850</v>
      </c>
      <c r="G10" t="s">
        <v>72</v>
      </c>
      <c r="H10" t="s">
        <v>434</v>
      </c>
      <c r="I10">
        <v>59.1</v>
      </c>
    </row>
    <row r="11" spans="1:9" x14ac:dyDescent="0.25">
      <c r="A11">
        <v>8</v>
      </c>
      <c r="B11">
        <v>34</v>
      </c>
      <c r="C11" t="s">
        <v>792</v>
      </c>
      <c r="D11" t="s">
        <v>12</v>
      </c>
      <c r="E11" t="s">
        <v>491</v>
      </c>
      <c r="F11" t="s">
        <v>825</v>
      </c>
      <c r="G11" t="s">
        <v>722</v>
      </c>
      <c r="H11" t="s">
        <v>457</v>
      </c>
    </row>
    <row r="12" spans="1:9" x14ac:dyDescent="0.25">
      <c r="A12">
        <v>9</v>
      </c>
      <c r="B12">
        <v>126</v>
      </c>
      <c r="C12" t="s">
        <v>703</v>
      </c>
      <c r="D12" t="s">
        <v>815</v>
      </c>
      <c r="E12" t="s">
        <v>95</v>
      </c>
      <c r="F12" t="s">
        <v>140</v>
      </c>
      <c r="I12">
        <v>102.8</v>
      </c>
    </row>
    <row r="13" spans="1:9" x14ac:dyDescent="0.25">
      <c r="A13">
        <v>10</v>
      </c>
      <c r="B13">
        <v>77</v>
      </c>
      <c r="C13" t="s">
        <v>703</v>
      </c>
      <c r="D13" t="s">
        <v>695</v>
      </c>
      <c r="E13" t="s">
        <v>347</v>
      </c>
      <c r="F13" t="s">
        <v>745</v>
      </c>
      <c r="H13" t="s">
        <v>381</v>
      </c>
      <c r="I13">
        <v>106.4</v>
      </c>
    </row>
    <row r="14" spans="1:9" x14ac:dyDescent="0.25">
      <c r="A14">
        <v>11</v>
      </c>
      <c r="B14">
        <v>44</v>
      </c>
      <c r="C14" t="s">
        <v>705</v>
      </c>
      <c r="D14" t="s">
        <v>590</v>
      </c>
      <c r="E14" t="s">
        <v>543</v>
      </c>
      <c r="F14" t="s">
        <v>229</v>
      </c>
      <c r="G14" t="s">
        <v>277</v>
      </c>
      <c r="H14" t="s">
        <v>380</v>
      </c>
    </row>
    <row r="15" spans="1:9" x14ac:dyDescent="0.25">
      <c r="A15">
        <v>12</v>
      </c>
      <c r="B15">
        <v>25</v>
      </c>
      <c r="C15" t="s">
        <v>704</v>
      </c>
      <c r="D15" t="s">
        <v>848</v>
      </c>
      <c r="E15" t="s">
        <v>861</v>
      </c>
      <c r="F15" t="s">
        <v>857</v>
      </c>
      <c r="H15" t="s">
        <v>841</v>
      </c>
      <c r="I15">
        <v>106.1</v>
      </c>
    </row>
    <row r="16" spans="1:9" x14ac:dyDescent="0.25">
      <c r="A16">
        <v>13</v>
      </c>
      <c r="B16">
        <v>15</v>
      </c>
      <c r="C16" t="s">
        <v>704</v>
      </c>
      <c r="D16" t="s">
        <v>613</v>
      </c>
      <c r="E16" t="s">
        <v>725</v>
      </c>
      <c r="F16" t="s">
        <v>296</v>
      </c>
      <c r="G16" t="s">
        <v>806</v>
      </c>
      <c r="I16">
        <v>106.6</v>
      </c>
    </row>
    <row r="17" spans="1:9" x14ac:dyDescent="0.25">
      <c r="A17">
        <v>14</v>
      </c>
      <c r="B17">
        <v>38</v>
      </c>
      <c r="C17" t="s">
        <v>703</v>
      </c>
      <c r="D17" t="s">
        <v>807</v>
      </c>
      <c r="E17" t="s">
        <v>808</v>
      </c>
      <c r="F17" t="s">
        <v>64</v>
      </c>
      <c r="I17">
        <v>104.8</v>
      </c>
    </row>
    <row r="18" spans="1:9" x14ac:dyDescent="0.25">
      <c r="A18">
        <v>15</v>
      </c>
      <c r="B18">
        <v>19</v>
      </c>
      <c r="C18" t="s">
        <v>749</v>
      </c>
      <c r="D18" t="s">
        <v>126</v>
      </c>
      <c r="E18" t="s">
        <v>821</v>
      </c>
      <c r="F18" t="s">
        <v>223</v>
      </c>
      <c r="G18" t="s">
        <v>801</v>
      </c>
    </row>
    <row r="19" spans="1:9" x14ac:dyDescent="0.25">
      <c r="A19">
        <v>16</v>
      </c>
      <c r="B19">
        <v>15</v>
      </c>
      <c r="C19" t="s">
        <v>705</v>
      </c>
      <c r="D19" t="s">
        <v>794</v>
      </c>
      <c r="E19" t="s">
        <v>725</v>
      </c>
      <c r="F19" t="s">
        <v>856</v>
      </c>
      <c r="G19" t="s">
        <v>366</v>
      </c>
    </row>
    <row r="20" spans="1:9" x14ac:dyDescent="0.25">
      <c r="A20">
        <v>17</v>
      </c>
      <c r="B20">
        <v>226</v>
      </c>
      <c r="C20" t="s">
        <v>702</v>
      </c>
      <c r="D20" t="s">
        <v>541</v>
      </c>
      <c r="E20" t="s">
        <v>542</v>
      </c>
      <c r="F20" t="s">
        <v>223</v>
      </c>
      <c r="I20">
        <v>101.8</v>
      </c>
    </row>
    <row r="21" spans="1:9" x14ac:dyDescent="0.25">
      <c r="A21">
        <v>18</v>
      </c>
      <c r="B21">
        <v>75</v>
      </c>
      <c r="C21" t="s">
        <v>749</v>
      </c>
      <c r="D21" t="s">
        <v>91</v>
      </c>
      <c r="E21" t="s">
        <v>810</v>
      </c>
      <c r="F21" t="s">
        <v>84</v>
      </c>
      <c r="G21" t="s">
        <v>801</v>
      </c>
    </row>
    <row r="22" spans="1:9" x14ac:dyDescent="0.25">
      <c r="A22">
        <v>19</v>
      </c>
      <c r="B22">
        <v>777</v>
      </c>
      <c r="C22" t="s">
        <v>703</v>
      </c>
      <c r="D22" t="s">
        <v>809</v>
      </c>
      <c r="E22" t="s">
        <v>536</v>
      </c>
      <c r="F22" t="s">
        <v>221</v>
      </c>
      <c r="I22">
        <v>103.4</v>
      </c>
    </row>
    <row r="23" spans="1:9" x14ac:dyDescent="0.25">
      <c r="A23">
        <v>20</v>
      </c>
      <c r="B23">
        <v>37</v>
      </c>
      <c r="C23" t="s">
        <v>702</v>
      </c>
      <c r="D23" t="s">
        <v>108</v>
      </c>
      <c r="E23" t="s">
        <v>115</v>
      </c>
      <c r="F23" t="s">
        <v>222</v>
      </c>
    </row>
    <row r="24" spans="1:9" x14ac:dyDescent="0.25">
      <c r="A24">
        <v>21</v>
      </c>
      <c r="B24">
        <v>12</v>
      </c>
      <c r="C24" t="s">
        <v>705</v>
      </c>
      <c r="D24" t="s">
        <v>441</v>
      </c>
      <c r="E24" t="s">
        <v>42</v>
      </c>
      <c r="F24" t="s">
        <v>696</v>
      </c>
      <c r="G24" t="s">
        <v>457</v>
      </c>
    </row>
    <row r="25" spans="1:9" x14ac:dyDescent="0.25">
      <c r="A25">
        <v>22</v>
      </c>
      <c r="B25">
        <v>10</v>
      </c>
      <c r="C25" t="s">
        <v>792</v>
      </c>
      <c r="D25" t="s">
        <v>493</v>
      </c>
      <c r="E25" t="s">
        <v>682</v>
      </c>
      <c r="F25" t="s">
        <v>800</v>
      </c>
      <c r="G25" t="s">
        <v>616</v>
      </c>
      <c r="I25">
        <v>59.9</v>
      </c>
    </row>
    <row r="26" spans="1:9" x14ac:dyDescent="0.25">
      <c r="A26">
        <v>23</v>
      </c>
      <c r="B26">
        <v>67</v>
      </c>
      <c r="C26" t="s">
        <v>703</v>
      </c>
      <c r="D26" t="s">
        <v>829</v>
      </c>
      <c r="E26" t="s">
        <v>109</v>
      </c>
      <c r="F26" t="s">
        <v>854</v>
      </c>
    </row>
    <row r="27" spans="1:9" x14ac:dyDescent="0.25">
      <c r="A27">
        <v>24</v>
      </c>
      <c r="B27">
        <v>80</v>
      </c>
      <c r="C27" t="s">
        <v>705</v>
      </c>
      <c r="D27" t="s">
        <v>634</v>
      </c>
      <c r="E27" t="s">
        <v>849</v>
      </c>
      <c r="F27" t="s">
        <v>696</v>
      </c>
    </row>
    <row r="28" spans="1:9" x14ac:dyDescent="0.25">
      <c r="A28">
        <v>25</v>
      </c>
      <c r="B28">
        <v>74</v>
      </c>
      <c r="C28" t="s">
        <v>705</v>
      </c>
      <c r="D28" t="s">
        <v>5</v>
      </c>
      <c r="E28" t="s">
        <v>543</v>
      </c>
      <c r="F28" t="s">
        <v>301</v>
      </c>
    </row>
    <row r="29" spans="1:9" x14ac:dyDescent="0.25">
      <c r="A29">
        <v>26</v>
      </c>
      <c r="B29">
        <v>10</v>
      </c>
      <c r="C29" t="s">
        <v>749</v>
      </c>
      <c r="D29" t="s">
        <v>767</v>
      </c>
      <c r="E29" t="s">
        <v>810</v>
      </c>
      <c r="F29" t="s">
        <v>84</v>
      </c>
    </row>
    <row r="30" spans="1:9" x14ac:dyDescent="0.25">
      <c r="A30">
        <v>27</v>
      </c>
      <c r="B30">
        <v>7</v>
      </c>
      <c r="C30" t="s">
        <v>791</v>
      </c>
      <c r="D30" t="s">
        <v>566</v>
      </c>
      <c r="E30" t="s">
        <v>629</v>
      </c>
      <c r="F30" t="s">
        <v>770</v>
      </c>
    </row>
    <row r="31" spans="1:9" x14ac:dyDescent="0.25">
      <c r="A31">
        <v>28</v>
      </c>
      <c r="B31">
        <v>991</v>
      </c>
      <c r="C31" t="s">
        <v>703</v>
      </c>
      <c r="D31" t="s">
        <v>845</v>
      </c>
      <c r="E31" t="s">
        <v>846</v>
      </c>
      <c r="F31" t="s">
        <v>852</v>
      </c>
    </row>
    <row r="32" spans="1:9" x14ac:dyDescent="0.25">
      <c r="A32">
        <v>29</v>
      </c>
      <c r="B32">
        <v>105</v>
      </c>
      <c r="C32" t="s">
        <v>703</v>
      </c>
      <c r="D32" t="s">
        <v>35</v>
      </c>
      <c r="E32" t="s">
        <v>408</v>
      </c>
      <c r="F32" t="s">
        <v>816</v>
      </c>
      <c r="G32" t="s">
        <v>805</v>
      </c>
    </row>
    <row r="33" spans="1:9" x14ac:dyDescent="0.25">
      <c r="A33">
        <v>30</v>
      </c>
      <c r="B33">
        <v>25</v>
      </c>
      <c r="C33" t="s">
        <v>702</v>
      </c>
      <c r="D33" t="s">
        <v>535</v>
      </c>
      <c r="E33" t="s">
        <v>551</v>
      </c>
      <c r="F33" t="s">
        <v>768</v>
      </c>
    </row>
    <row r="34" spans="1:9" x14ac:dyDescent="0.25">
      <c r="A34">
        <v>31</v>
      </c>
      <c r="B34">
        <v>4</v>
      </c>
      <c r="C34" t="s">
        <v>705</v>
      </c>
      <c r="D34" t="s">
        <v>817</v>
      </c>
      <c r="E34" t="s">
        <v>42</v>
      </c>
      <c r="F34" t="s">
        <v>818</v>
      </c>
    </row>
    <row r="35" spans="1:9" x14ac:dyDescent="0.25">
      <c r="A35">
        <v>32</v>
      </c>
      <c r="B35">
        <v>43</v>
      </c>
      <c r="C35" t="s">
        <v>703</v>
      </c>
      <c r="D35" t="s">
        <v>720</v>
      </c>
      <c r="E35" t="s">
        <v>109</v>
      </c>
      <c r="G35" t="s">
        <v>803</v>
      </c>
    </row>
    <row r="36" spans="1:9" x14ac:dyDescent="0.25">
      <c r="A36">
        <v>33</v>
      </c>
      <c r="B36">
        <v>72</v>
      </c>
      <c r="C36" t="s">
        <v>704</v>
      </c>
      <c r="D36" t="s">
        <v>264</v>
      </c>
      <c r="E36" t="s">
        <v>347</v>
      </c>
      <c r="G36" t="s">
        <v>798</v>
      </c>
    </row>
    <row r="37" spans="1:9" x14ac:dyDescent="0.25">
      <c r="A37">
        <v>34</v>
      </c>
      <c r="B37">
        <v>101</v>
      </c>
      <c r="C37" t="s">
        <v>705</v>
      </c>
      <c r="D37" t="s">
        <v>847</v>
      </c>
      <c r="E37" t="s">
        <v>321</v>
      </c>
      <c r="F37" t="s">
        <v>858</v>
      </c>
    </row>
    <row r="38" spans="1:9" x14ac:dyDescent="0.25">
      <c r="A38">
        <v>35</v>
      </c>
      <c r="B38">
        <v>14</v>
      </c>
      <c r="C38" t="s">
        <v>702</v>
      </c>
      <c r="D38" t="s">
        <v>549</v>
      </c>
      <c r="E38" t="s">
        <v>550</v>
      </c>
      <c r="F38" t="s">
        <v>84</v>
      </c>
    </row>
    <row r="39" spans="1:9" x14ac:dyDescent="0.25">
      <c r="A39">
        <v>36</v>
      </c>
      <c r="B39">
        <v>48</v>
      </c>
      <c r="C39" t="s">
        <v>703</v>
      </c>
      <c r="D39" t="s">
        <v>157</v>
      </c>
      <c r="E39" t="s">
        <v>315</v>
      </c>
      <c r="G39" t="s">
        <v>476</v>
      </c>
    </row>
    <row r="40" spans="1:9" x14ac:dyDescent="0.25">
      <c r="A40">
        <v>37</v>
      </c>
      <c r="B40">
        <v>88</v>
      </c>
      <c r="C40" t="s">
        <v>792</v>
      </c>
      <c r="D40" t="s">
        <v>796</v>
      </c>
      <c r="E40" t="s">
        <v>775</v>
      </c>
      <c r="F40" t="s">
        <v>732</v>
      </c>
    </row>
    <row r="41" spans="1:9" x14ac:dyDescent="0.25">
      <c r="A41">
        <v>38</v>
      </c>
      <c r="B41">
        <v>232</v>
      </c>
      <c r="C41" t="s">
        <v>703</v>
      </c>
      <c r="D41" t="s">
        <v>700</v>
      </c>
      <c r="E41" t="s">
        <v>701</v>
      </c>
      <c r="F41" t="s">
        <v>498</v>
      </c>
    </row>
    <row r="42" spans="1:9" x14ac:dyDescent="0.25">
      <c r="A42">
        <v>39</v>
      </c>
      <c r="B42">
        <v>9</v>
      </c>
      <c r="C42" t="s">
        <v>134</v>
      </c>
      <c r="D42" t="s">
        <v>867</v>
      </c>
      <c r="E42" t="s">
        <v>868</v>
      </c>
      <c r="I42">
        <v>103.01</v>
      </c>
    </row>
    <row r="43" spans="1:9" x14ac:dyDescent="0.25">
      <c r="A43">
        <v>40</v>
      </c>
      <c r="B43">
        <v>691</v>
      </c>
      <c r="C43" t="s">
        <v>702</v>
      </c>
      <c r="D43" t="s">
        <v>282</v>
      </c>
      <c r="E43" t="s">
        <v>347</v>
      </c>
      <c r="F43" t="s">
        <v>872</v>
      </c>
    </row>
    <row r="44" spans="1:9" x14ac:dyDescent="0.25">
      <c r="A44">
        <v>41</v>
      </c>
      <c r="B44">
        <v>83</v>
      </c>
      <c r="C44" t="s">
        <v>791</v>
      </c>
      <c r="D44" t="s">
        <v>418</v>
      </c>
      <c r="E44" t="s">
        <v>551</v>
      </c>
      <c r="F44" t="s">
        <v>825</v>
      </c>
    </row>
    <row r="45" spans="1:9" x14ac:dyDescent="0.25">
      <c r="A45">
        <v>42</v>
      </c>
      <c r="B45">
        <v>74</v>
      </c>
      <c r="C45" t="s">
        <v>705</v>
      </c>
      <c r="D45" t="s">
        <v>290</v>
      </c>
      <c r="E45" t="s">
        <v>543</v>
      </c>
      <c r="F45" t="s">
        <v>77</v>
      </c>
    </row>
    <row r="46" spans="1:9" x14ac:dyDescent="0.25">
      <c r="A46">
        <v>43</v>
      </c>
      <c r="B46">
        <v>6</v>
      </c>
      <c r="C46" t="s">
        <v>792</v>
      </c>
      <c r="D46" t="s">
        <v>497</v>
      </c>
      <c r="E46" t="s">
        <v>533</v>
      </c>
      <c r="F46" t="s">
        <v>814</v>
      </c>
    </row>
    <row r="47" spans="1:9" x14ac:dyDescent="0.25">
      <c r="A47">
        <v>44</v>
      </c>
      <c r="B47">
        <v>2</v>
      </c>
      <c r="C47" t="s">
        <v>704</v>
      </c>
      <c r="D47" t="s">
        <v>110</v>
      </c>
      <c r="E47" t="s">
        <v>311</v>
      </c>
      <c r="F47" t="s">
        <v>293</v>
      </c>
    </row>
    <row r="48" spans="1:9" x14ac:dyDescent="0.25">
      <c r="A48">
        <v>45</v>
      </c>
      <c r="B48">
        <v>68</v>
      </c>
      <c r="C48" t="s">
        <v>792</v>
      </c>
      <c r="D48" t="s">
        <v>114</v>
      </c>
      <c r="E48" t="s">
        <v>413</v>
      </c>
      <c r="G48" t="s">
        <v>799</v>
      </c>
    </row>
    <row r="49" spans="1:9" x14ac:dyDescent="0.25">
      <c r="A49">
        <v>46</v>
      </c>
      <c r="B49">
        <v>7</v>
      </c>
      <c r="C49" t="s">
        <v>702</v>
      </c>
      <c r="D49" t="s">
        <v>717</v>
      </c>
      <c r="E49" t="s">
        <v>793</v>
      </c>
      <c r="F49" t="s">
        <v>34</v>
      </c>
      <c r="G49" t="s">
        <v>802</v>
      </c>
    </row>
    <row r="50" spans="1:9" x14ac:dyDescent="0.25">
      <c r="A50">
        <v>47</v>
      </c>
      <c r="B50">
        <v>11</v>
      </c>
      <c r="C50" t="s">
        <v>702</v>
      </c>
      <c r="D50" t="s">
        <v>823</v>
      </c>
      <c r="E50" t="s">
        <v>533</v>
      </c>
      <c r="F50" t="s">
        <v>736</v>
      </c>
    </row>
    <row r="51" spans="1:9" x14ac:dyDescent="0.25">
      <c r="A51">
        <v>48</v>
      </c>
      <c r="B51">
        <v>100</v>
      </c>
      <c r="C51" t="s">
        <v>685</v>
      </c>
      <c r="D51" t="s">
        <v>14</v>
      </c>
      <c r="E51" t="s">
        <v>415</v>
      </c>
      <c r="F51" t="s">
        <v>814</v>
      </c>
    </row>
    <row r="52" spans="1:9" x14ac:dyDescent="0.25">
      <c r="A52">
        <v>49</v>
      </c>
      <c r="B52">
        <v>19</v>
      </c>
      <c r="C52" t="s">
        <v>792</v>
      </c>
      <c r="D52" t="s">
        <v>425</v>
      </c>
      <c r="E52" t="s">
        <v>821</v>
      </c>
      <c r="F52" t="s">
        <v>826</v>
      </c>
    </row>
    <row r="53" spans="1:9" x14ac:dyDescent="0.25">
      <c r="A53">
        <v>50</v>
      </c>
      <c r="B53">
        <v>69</v>
      </c>
      <c r="C53" t="s">
        <v>705</v>
      </c>
      <c r="D53" t="s">
        <v>873</v>
      </c>
      <c r="E53" t="s">
        <v>42</v>
      </c>
      <c r="F53" t="s">
        <v>225</v>
      </c>
    </row>
    <row r="54" spans="1:9" x14ac:dyDescent="0.25">
      <c r="A54">
        <v>51</v>
      </c>
      <c r="B54">
        <v>44</v>
      </c>
      <c r="C54" t="s">
        <v>703</v>
      </c>
      <c r="D54" t="s">
        <v>824</v>
      </c>
      <c r="E54" t="s">
        <v>576</v>
      </c>
      <c r="F54" t="s">
        <v>64</v>
      </c>
    </row>
    <row r="55" spans="1:9" x14ac:dyDescent="0.25">
      <c r="A55">
        <v>52</v>
      </c>
      <c r="B55">
        <v>55</v>
      </c>
      <c r="C55" t="s">
        <v>705</v>
      </c>
      <c r="D55" t="s">
        <v>811</v>
      </c>
      <c r="E55" t="s">
        <v>471</v>
      </c>
      <c r="F55" t="s">
        <v>827</v>
      </c>
    </row>
    <row r="56" spans="1:9" x14ac:dyDescent="0.25">
      <c r="A56">
        <v>53</v>
      </c>
      <c r="B56">
        <v>12</v>
      </c>
      <c r="C56" t="s">
        <v>705</v>
      </c>
      <c r="D56" t="s">
        <v>611</v>
      </c>
      <c r="E56" t="s">
        <v>437</v>
      </c>
      <c r="G56" t="s">
        <v>727</v>
      </c>
    </row>
    <row r="57" spans="1:9" x14ac:dyDescent="0.25">
      <c r="A57">
        <v>54</v>
      </c>
      <c r="B57">
        <v>33</v>
      </c>
      <c r="C57" t="s">
        <v>792</v>
      </c>
      <c r="D57" t="s">
        <v>5</v>
      </c>
      <c r="E57" t="s">
        <v>413</v>
      </c>
      <c r="F57" t="s">
        <v>750</v>
      </c>
    </row>
    <row r="58" spans="1:9" x14ac:dyDescent="0.25">
      <c r="A58">
        <v>55</v>
      </c>
      <c r="B58">
        <v>11</v>
      </c>
      <c r="C58" t="s">
        <v>703</v>
      </c>
      <c r="D58" t="s">
        <v>124</v>
      </c>
      <c r="E58" t="s">
        <v>109</v>
      </c>
    </row>
    <row r="59" spans="1:9" x14ac:dyDescent="0.25">
      <c r="A59">
        <v>56</v>
      </c>
      <c r="B59">
        <v>12</v>
      </c>
      <c r="C59" t="s">
        <v>702</v>
      </c>
      <c r="D59" t="s">
        <v>575</v>
      </c>
      <c r="E59" t="s">
        <v>576</v>
      </c>
      <c r="H59" t="s">
        <v>839</v>
      </c>
    </row>
    <row r="60" spans="1:9" x14ac:dyDescent="0.25">
      <c r="A60">
        <v>57</v>
      </c>
      <c r="B60">
        <v>13</v>
      </c>
      <c r="C60" t="s">
        <v>705</v>
      </c>
      <c r="D60" t="s">
        <v>609</v>
      </c>
      <c r="E60" t="s">
        <v>42</v>
      </c>
      <c r="F60" t="s">
        <v>831</v>
      </c>
    </row>
    <row r="61" spans="1:9" x14ac:dyDescent="0.25">
      <c r="A61">
        <v>58</v>
      </c>
      <c r="B61">
        <v>74</v>
      </c>
      <c r="C61" t="s">
        <v>702</v>
      </c>
      <c r="D61" t="s">
        <v>866</v>
      </c>
      <c r="E61" t="s">
        <v>740</v>
      </c>
      <c r="I61">
        <v>102.6</v>
      </c>
    </row>
    <row r="62" spans="1:9" x14ac:dyDescent="0.25">
      <c r="A62">
        <v>59</v>
      </c>
      <c r="B62">
        <v>66</v>
      </c>
      <c r="C62" t="s">
        <v>705</v>
      </c>
      <c r="D62" t="s">
        <v>833</v>
      </c>
      <c r="E62" t="s">
        <v>834</v>
      </c>
      <c r="H62" t="s">
        <v>842</v>
      </c>
    </row>
    <row r="63" spans="1:9" x14ac:dyDescent="0.25">
      <c r="A63">
        <v>60</v>
      </c>
      <c r="B63">
        <v>444</v>
      </c>
      <c r="C63" t="s">
        <v>705</v>
      </c>
      <c r="D63" t="s">
        <v>864</v>
      </c>
      <c r="E63" t="s">
        <v>865</v>
      </c>
      <c r="I63">
        <v>110.1</v>
      </c>
    </row>
    <row r="64" spans="1:9" x14ac:dyDescent="0.25">
      <c r="A64">
        <v>61</v>
      </c>
      <c r="B64">
        <v>236</v>
      </c>
      <c r="C64" t="s">
        <v>705</v>
      </c>
      <c r="D64" t="s">
        <v>836</v>
      </c>
      <c r="E64" t="s">
        <v>835</v>
      </c>
      <c r="H64" t="s">
        <v>844</v>
      </c>
    </row>
    <row r="65" spans="1:9" x14ac:dyDescent="0.25">
      <c r="A65">
        <v>62</v>
      </c>
      <c r="B65">
        <v>23</v>
      </c>
      <c r="C65" t="s">
        <v>702</v>
      </c>
      <c r="D65" t="s">
        <v>130</v>
      </c>
      <c r="E65" t="s">
        <v>109</v>
      </c>
    </row>
    <row r="66" spans="1:9" x14ac:dyDescent="0.25">
      <c r="A66">
        <v>63</v>
      </c>
      <c r="B66">
        <v>11</v>
      </c>
      <c r="C66" t="s">
        <v>704</v>
      </c>
      <c r="D66" t="s">
        <v>795</v>
      </c>
      <c r="E66" t="s">
        <v>797</v>
      </c>
      <c r="G66" t="s">
        <v>798</v>
      </c>
    </row>
    <row r="67" spans="1:9" x14ac:dyDescent="0.25">
      <c r="A67">
        <v>64</v>
      </c>
      <c r="B67">
        <v>41</v>
      </c>
      <c r="C67" t="s">
        <v>705</v>
      </c>
      <c r="D67" t="s">
        <v>591</v>
      </c>
      <c r="E67" t="s">
        <v>828</v>
      </c>
      <c r="F67" t="s">
        <v>799</v>
      </c>
    </row>
    <row r="68" spans="1:9" x14ac:dyDescent="0.25">
      <c r="A68">
        <v>65</v>
      </c>
      <c r="B68">
        <v>461</v>
      </c>
      <c r="C68" t="s">
        <v>704</v>
      </c>
      <c r="D68" t="s">
        <v>862</v>
      </c>
      <c r="E68" t="s">
        <v>576</v>
      </c>
      <c r="I68" t="s">
        <v>871</v>
      </c>
    </row>
    <row r="69" spans="1:9" x14ac:dyDescent="0.25">
      <c r="A69">
        <v>66</v>
      </c>
      <c r="B69">
        <v>11</v>
      </c>
      <c r="C69" t="s">
        <v>704</v>
      </c>
      <c r="D69" t="s">
        <v>739</v>
      </c>
      <c r="E69" t="s">
        <v>330</v>
      </c>
      <c r="I69" t="s">
        <v>870</v>
      </c>
    </row>
    <row r="70" spans="1:9" x14ac:dyDescent="0.25">
      <c r="A70">
        <v>67</v>
      </c>
      <c r="B70">
        <v>1</v>
      </c>
      <c r="C70" t="s">
        <v>791</v>
      </c>
      <c r="D70" t="s">
        <v>117</v>
      </c>
      <c r="E70" t="s">
        <v>679</v>
      </c>
      <c r="F70" t="s">
        <v>812</v>
      </c>
      <c r="G70" t="s">
        <v>299</v>
      </c>
    </row>
    <row r="71" spans="1:9" x14ac:dyDescent="0.25">
      <c r="A71">
        <v>68</v>
      </c>
      <c r="B71">
        <v>78</v>
      </c>
      <c r="C71" t="s">
        <v>685</v>
      </c>
      <c r="D71" t="s">
        <v>2</v>
      </c>
      <c r="E71" t="s">
        <v>687</v>
      </c>
      <c r="F71" t="s">
        <v>731</v>
      </c>
    </row>
    <row r="72" spans="1:9" x14ac:dyDescent="0.25">
      <c r="A72">
        <v>69</v>
      </c>
      <c r="B72">
        <v>10</v>
      </c>
      <c r="C72" t="s">
        <v>685</v>
      </c>
      <c r="D72" t="s">
        <v>152</v>
      </c>
      <c r="E72" t="s">
        <v>686</v>
      </c>
      <c r="G72" t="s">
        <v>225</v>
      </c>
    </row>
    <row r="73" spans="1:9" x14ac:dyDescent="0.25">
      <c r="A73">
        <v>70</v>
      </c>
      <c r="B73">
        <v>99</v>
      </c>
      <c r="C73" t="s">
        <v>685</v>
      </c>
      <c r="D73" t="s">
        <v>165</v>
      </c>
      <c r="E73" t="s">
        <v>454</v>
      </c>
    </row>
    <row r="74" spans="1:9" x14ac:dyDescent="0.25">
      <c r="A74">
        <v>71</v>
      </c>
      <c r="B74">
        <v>18</v>
      </c>
      <c r="C74" t="s">
        <v>749</v>
      </c>
      <c r="D74" t="s">
        <v>112</v>
      </c>
      <c r="E74" t="s">
        <v>810</v>
      </c>
    </row>
    <row r="75" spans="1:9" x14ac:dyDescent="0.25">
      <c r="A75">
        <v>72</v>
      </c>
      <c r="B75">
        <v>2</v>
      </c>
      <c r="C75" t="s">
        <v>702</v>
      </c>
      <c r="D75" t="s">
        <v>110</v>
      </c>
      <c r="E75" t="s">
        <v>537</v>
      </c>
      <c r="F75" t="s">
        <v>221</v>
      </c>
    </row>
    <row r="76" spans="1:9" x14ac:dyDescent="0.25">
      <c r="A76">
        <v>73</v>
      </c>
      <c r="B76">
        <v>99</v>
      </c>
      <c r="C76" t="s">
        <v>702</v>
      </c>
      <c r="D76" t="s">
        <v>564</v>
      </c>
      <c r="E76" t="s">
        <v>95</v>
      </c>
      <c r="F76" t="s">
        <v>84</v>
      </c>
    </row>
    <row r="77" spans="1:9" x14ac:dyDescent="0.25">
      <c r="A77">
        <v>74</v>
      </c>
      <c r="B77">
        <v>66</v>
      </c>
      <c r="C77" t="s">
        <v>702</v>
      </c>
      <c r="D77" t="s">
        <v>496</v>
      </c>
      <c r="E77" t="s">
        <v>88</v>
      </c>
      <c r="F77" t="s">
        <v>689</v>
      </c>
    </row>
    <row r="78" spans="1:9" x14ac:dyDescent="0.25">
      <c r="A78">
        <v>75</v>
      </c>
      <c r="B78">
        <v>77</v>
      </c>
      <c r="C78" t="s">
        <v>702</v>
      </c>
      <c r="D78" t="s">
        <v>7</v>
      </c>
      <c r="E78" t="s">
        <v>420</v>
      </c>
      <c r="F78" t="s">
        <v>63</v>
      </c>
    </row>
    <row r="79" spans="1:9" x14ac:dyDescent="0.25">
      <c r="A79">
        <v>76</v>
      </c>
      <c r="B79">
        <v>73</v>
      </c>
      <c r="C79" t="s">
        <v>703</v>
      </c>
      <c r="D79" t="s">
        <v>556</v>
      </c>
      <c r="E79" t="s">
        <v>557</v>
      </c>
    </row>
    <row r="80" spans="1:9" x14ac:dyDescent="0.25">
      <c r="A80">
        <v>77</v>
      </c>
      <c r="B80">
        <v>22</v>
      </c>
      <c r="C80" t="s">
        <v>703</v>
      </c>
      <c r="D80" t="s">
        <v>738</v>
      </c>
      <c r="E80" t="s">
        <v>740</v>
      </c>
    </row>
    <row r="81" spans="1:6" x14ac:dyDescent="0.25">
      <c r="A81">
        <v>78</v>
      </c>
      <c r="B81">
        <v>135</v>
      </c>
      <c r="C81" t="s">
        <v>703</v>
      </c>
      <c r="D81" t="s">
        <v>37</v>
      </c>
      <c r="E81" t="s">
        <v>95</v>
      </c>
      <c r="F81" t="s">
        <v>688</v>
      </c>
    </row>
    <row r="82" spans="1:6" x14ac:dyDescent="0.25">
      <c r="A82">
        <v>79</v>
      </c>
      <c r="B82">
        <v>11</v>
      </c>
      <c r="C82" t="s">
        <v>703</v>
      </c>
      <c r="D82" t="s">
        <v>739</v>
      </c>
      <c r="E82" t="s">
        <v>551</v>
      </c>
    </row>
    <row r="83" spans="1:6" x14ac:dyDescent="0.25">
      <c r="A83">
        <v>80</v>
      </c>
      <c r="B83">
        <v>45</v>
      </c>
      <c r="C83" t="s">
        <v>703</v>
      </c>
      <c r="D83" t="s">
        <v>577</v>
      </c>
      <c r="E83" t="s">
        <v>740</v>
      </c>
    </row>
    <row r="84" spans="1:6" x14ac:dyDescent="0.25">
      <c r="A84">
        <v>81</v>
      </c>
      <c r="B84">
        <v>69</v>
      </c>
      <c r="C84" t="s">
        <v>704</v>
      </c>
      <c r="D84" t="s">
        <v>469</v>
      </c>
      <c r="E84" t="s">
        <v>109</v>
      </c>
    </row>
    <row r="85" spans="1:6" x14ac:dyDescent="0.25">
      <c r="A85">
        <v>82</v>
      </c>
      <c r="B85">
        <v>51</v>
      </c>
      <c r="C85" t="s">
        <v>704</v>
      </c>
      <c r="D85" t="s">
        <v>9</v>
      </c>
      <c r="E85" t="s">
        <v>560</v>
      </c>
    </row>
    <row r="86" spans="1:6" x14ac:dyDescent="0.25">
      <c r="A86">
        <v>83</v>
      </c>
      <c r="B86">
        <v>21</v>
      </c>
      <c r="C86" t="s">
        <v>704</v>
      </c>
      <c r="D86" t="s">
        <v>578</v>
      </c>
      <c r="E86" t="s">
        <v>583</v>
      </c>
    </row>
    <row r="87" spans="1:6" x14ac:dyDescent="0.25">
      <c r="A87">
        <v>84</v>
      </c>
      <c r="B87">
        <v>96</v>
      </c>
      <c r="C87" t="s">
        <v>704</v>
      </c>
      <c r="D87" t="s">
        <v>314</v>
      </c>
      <c r="E87" t="s">
        <v>347</v>
      </c>
    </row>
  </sheetData>
  <pageMargins left="0.7" right="0.7" top="0.75" bottom="0.75" header="0.3" footer="0.3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2"/>
  <sheetViews>
    <sheetView view="pageBreakPreview" topLeftCell="A43" zoomScale="60" zoomScaleNormal="100" workbookViewId="0">
      <selection activeCell="P15" sqref="P15"/>
    </sheetView>
  </sheetViews>
  <sheetFormatPr defaultRowHeight="15" x14ac:dyDescent="0.25"/>
  <cols>
    <col min="6" max="6" width="12.28515625" bestFit="1" customWidth="1"/>
  </cols>
  <sheetData>
    <row r="2" spans="1:11" x14ac:dyDescent="0.25">
      <c r="G2" t="s">
        <v>73</v>
      </c>
      <c r="H2" t="s">
        <v>74</v>
      </c>
      <c r="I2" t="s">
        <v>217</v>
      </c>
      <c r="J2" t="s">
        <v>253</v>
      </c>
      <c r="K2" t="s">
        <v>742</v>
      </c>
    </row>
    <row r="3" spans="1:11" x14ac:dyDescent="0.25">
      <c r="D3" t="s">
        <v>34</v>
      </c>
      <c r="E3" t="s">
        <v>34</v>
      </c>
    </row>
    <row r="4" spans="1:11" x14ac:dyDescent="0.25">
      <c r="A4">
        <v>1</v>
      </c>
      <c r="B4">
        <v>13</v>
      </c>
      <c r="C4" t="s">
        <v>530</v>
      </c>
      <c r="D4" t="s">
        <v>117</v>
      </c>
      <c r="E4" t="s">
        <v>756</v>
      </c>
      <c r="G4" t="s">
        <v>769</v>
      </c>
      <c r="H4" t="s">
        <v>708</v>
      </c>
      <c r="I4" t="s">
        <v>596</v>
      </c>
      <c r="J4" t="s">
        <v>299</v>
      </c>
      <c r="K4" t="s">
        <v>307</v>
      </c>
    </row>
    <row r="5" spans="1:11" x14ac:dyDescent="0.25">
      <c r="A5">
        <v>2</v>
      </c>
      <c r="B5">
        <v>34</v>
      </c>
      <c r="C5" t="s">
        <v>702</v>
      </c>
      <c r="D5" t="s">
        <v>12</v>
      </c>
      <c r="E5" t="s">
        <v>491</v>
      </c>
      <c r="G5" t="s">
        <v>751</v>
      </c>
      <c r="H5" t="s">
        <v>555</v>
      </c>
      <c r="I5" t="s">
        <v>758</v>
      </c>
      <c r="J5" t="s">
        <v>75</v>
      </c>
      <c r="K5" t="s">
        <v>64</v>
      </c>
    </row>
    <row r="6" spans="1:11" x14ac:dyDescent="0.25">
      <c r="A6">
        <v>3</v>
      </c>
      <c r="B6">
        <v>75</v>
      </c>
      <c r="C6" t="s">
        <v>749</v>
      </c>
      <c r="D6" t="s">
        <v>91</v>
      </c>
      <c r="E6" t="s">
        <v>748</v>
      </c>
      <c r="G6" t="s">
        <v>733</v>
      </c>
      <c r="H6" t="s">
        <v>711</v>
      </c>
      <c r="I6" t="s">
        <v>764</v>
      </c>
      <c r="J6" t="s">
        <v>721</v>
      </c>
      <c r="K6" t="s">
        <v>745</v>
      </c>
    </row>
    <row r="7" spans="1:11" x14ac:dyDescent="0.25">
      <c r="A7">
        <v>4</v>
      </c>
      <c r="B7">
        <v>511</v>
      </c>
      <c r="C7" t="s">
        <v>704</v>
      </c>
      <c r="D7" t="s">
        <v>92</v>
      </c>
      <c r="E7" t="s">
        <v>538</v>
      </c>
      <c r="G7" t="s">
        <v>752</v>
      </c>
      <c r="H7" t="s">
        <v>568</v>
      </c>
      <c r="I7" t="s">
        <v>762</v>
      </c>
      <c r="J7" t="s">
        <v>728</v>
      </c>
    </row>
    <row r="8" spans="1:11" x14ac:dyDescent="0.25">
      <c r="A8">
        <v>5</v>
      </c>
      <c r="B8">
        <v>12</v>
      </c>
      <c r="C8" t="s">
        <v>705</v>
      </c>
      <c r="D8" t="s">
        <v>441</v>
      </c>
      <c r="E8" t="s">
        <v>773</v>
      </c>
      <c r="G8" t="s">
        <v>696</v>
      </c>
      <c r="H8" t="s">
        <v>714</v>
      </c>
      <c r="I8" t="s">
        <v>520</v>
      </c>
      <c r="J8" t="s">
        <v>623</v>
      </c>
    </row>
    <row r="9" spans="1:11" x14ac:dyDescent="0.25">
      <c r="A9">
        <v>6</v>
      </c>
      <c r="B9">
        <v>77</v>
      </c>
      <c r="C9" t="s">
        <v>703</v>
      </c>
      <c r="D9" t="s">
        <v>695</v>
      </c>
      <c r="E9" t="s">
        <v>347</v>
      </c>
      <c r="G9" t="s">
        <v>224</v>
      </c>
      <c r="H9" t="s">
        <v>710</v>
      </c>
      <c r="I9" t="s">
        <v>238</v>
      </c>
      <c r="J9" t="s">
        <v>722</v>
      </c>
      <c r="K9" t="s">
        <v>618</v>
      </c>
    </row>
    <row r="10" spans="1:11" x14ac:dyDescent="0.25">
      <c r="A10">
        <v>7</v>
      </c>
      <c r="B10">
        <v>33</v>
      </c>
      <c r="C10" t="s">
        <v>530</v>
      </c>
      <c r="D10" t="s">
        <v>5</v>
      </c>
      <c r="E10" t="s">
        <v>413</v>
      </c>
      <c r="G10" t="s">
        <v>750</v>
      </c>
      <c r="H10" t="s">
        <v>709</v>
      </c>
      <c r="I10" t="s">
        <v>757</v>
      </c>
      <c r="K10" t="s">
        <v>303</v>
      </c>
    </row>
    <row r="11" spans="1:11" x14ac:dyDescent="0.25">
      <c r="A11">
        <v>8</v>
      </c>
      <c r="B11">
        <v>73</v>
      </c>
      <c r="C11" t="s">
        <v>703</v>
      </c>
      <c r="D11" t="s">
        <v>698</v>
      </c>
      <c r="E11" t="s">
        <v>551</v>
      </c>
      <c r="G11" t="s">
        <v>690</v>
      </c>
      <c r="H11" t="s">
        <v>712</v>
      </c>
      <c r="I11" t="s">
        <v>213</v>
      </c>
      <c r="J11" t="s">
        <v>726</v>
      </c>
      <c r="K11" t="s">
        <v>71</v>
      </c>
    </row>
    <row r="12" spans="1:11" x14ac:dyDescent="0.25">
      <c r="A12">
        <v>9</v>
      </c>
      <c r="B12">
        <v>25</v>
      </c>
      <c r="C12" t="s">
        <v>685</v>
      </c>
      <c r="D12" t="s">
        <v>535</v>
      </c>
      <c r="E12" t="s">
        <v>551</v>
      </c>
      <c r="G12" t="s">
        <v>730</v>
      </c>
      <c r="J12" t="s">
        <v>75</v>
      </c>
      <c r="K12" t="s">
        <v>498</v>
      </c>
    </row>
    <row r="13" spans="1:11" x14ac:dyDescent="0.25">
      <c r="A13">
        <v>10</v>
      </c>
      <c r="B13">
        <v>2</v>
      </c>
      <c r="C13" t="s">
        <v>702</v>
      </c>
      <c r="D13" t="s">
        <v>110</v>
      </c>
      <c r="E13" t="s">
        <v>537</v>
      </c>
      <c r="G13" t="s">
        <v>221</v>
      </c>
    </row>
    <row r="14" spans="1:11" x14ac:dyDescent="0.25">
      <c r="A14">
        <v>11</v>
      </c>
      <c r="B14">
        <v>99</v>
      </c>
      <c r="C14" t="s">
        <v>702</v>
      </c>
      <c r="D14" t="s">
        <v>564</v>
      </c>
      <c r="E14" t="s">
        <v>95</v>
      </c>
      <c r="G14" t="s">
        <v>84</v>
      </c>
      <c r="I14" t="s">
        <v>760</v>
      </c>
    </row>
    <row r="15" spans="1:11" x14ac:dyDescent="0.25">
      <c r="A15">
        <v>12</v>
      </c>
      <c r="B15">
        <v>232</v>
      </c>
      <c r="C15" t="s">
        <v>703</v>
      </c>
      <c r="D15" t="s">
        <v>700</v>
      </c>
      <c r="E15" t="s">
        <v>701</v>
      </c>
      <c r="G15" t="s">
        <v>498</v>
      </c>
      <c r="H15" t="s">
        <v>194</v>
      </c>
    </row>
    <row r="16" spans="1:11" x14ac:dyDescent="0.25">
      <c r="A16">
        <v>13</v>
      </c>
      <c r="B16">
        <v>37</v>
      </c>
      <c r="C16" t="s">
        <v>703</v>
      </c>
      <c r="D16" t="s">
        <v>108</v>
      </c>
      <c r="E16" t="s">
        <v>115</v>
      </c>
      <c r="G16" t="s">
        <v>65</v>
      </c>
      <c r="H16" t="s">
        <v>716</v>
      </c>
      <c r="I16" t="s">
        <v>761</v>
      </c>
    </row>
    <row r="17" spans="1:11" x14ac:dyDescent="0.25">
      <c r="A17">
        <v>14</v>
      </c>
      <c r="B17">
        <v>83</v>
      </c>
      <c r="C17" t="s">
        <v>703</v>
      </c>
      <c r="D17" t="s">
        <v>418</v>
      </c>
      <c r="E17" t="s">
        <v>536</v>
      </c>
      <c r="G17" t="s">
        <v>736</v>
      </c>
      <c r="H17" t="s">
        <v>175</v>
      </c>
    </row>
    <row r="18" spans="1:11" x14ac:dyDescent="0.25">
      <c r="A18">
        <v>15</v>
      </c>
      <c r="B18">
        <v>15</v>
      </c>
      <c r="C18" t="s">
        <v>702</v>
      </c>
      <c r="D18" t="s">
        <v>87</v>
      </c>
      <c r="E18" t="s">
        <v>735</v>
      </c>
      <c r="G18" t="s">
        <v>688</v>
      </c>
      <c r="I18" t="s">
        <v>759</v>
      </c>
      <c r="J18" t="s">
        <v>394</v>
      </c>
      <c r="K18" t="s">
        <v>746</v>
      </c>
    </row>
    <row r="19" spans="1:11" x14ac:dyDescent="0.25">
      <c r="A19">
        <v>16</v>
      </c>
      <c r="B19">
        <v>3</v>
      </c>
      <c r="C19" t="s">
        <v>702</v>
      </c>
      <c r="D19" t="s">
        <v>549</v>
      </c>
      <c r="E19" t="s">
        <v>550</v>
      </c>
      <c r="G19" t="s">
        <v>691</v>
      </c>
    </row>
    <row r="20" spans="1:11" x14ac:dyDescent="0.25">
      <c r="A20">
        <v>17</v>
      </c>
      <c r="B20">
        <v>7</v>
      </c>
      <c r="C20" t="s">
        <v>685</v>
      </c>
      <c r="D20" t="s">
        <v>235</v>
      </c>
      <c r="E20" t="s">
        <v>40</v>
      </c>
      <c r="G20" t="s">
        <v>766</v>
      </c>
      <c r="K20" t="s">
        <v>743</v>
      </c>
    </row>
    <row r="21" spans="1:11" x14ac:dyDescent="0.25">
      <c r="A21">
        <v>18</v>
      </c>
      <c r="B21">
        <v>80</v>
      </c>
      <c r="C21" t="s">
        <v>705</v>
      </c>
      <c r="D21" t="s">
        <v>634</v>
      </c>
      <c r="E21" t="s">
        <v>635</v>
      </c>
      <c r="G21" t="s">
        <v>753</v>
      </c>
      <c r="H21" t="s">
        <v>715</v>
      </c>
    </row>
    <row r="22" spans="1:11" x14ac:dyDescent="0.25">
      <c r="A22">
        <v>19</v>
      </c>
      <c r="B22">
        <v>10</v>
      </c>
      <c r="C22" t="s">
        <v>530</v>
      </c>
      <c r="D22" t="s">
        <v>493</v>
      </c>
      <c r="E22" t="s">
        <v>682</v>
      </c>
      <c r="G22" t="s">
        <v>694</v>
      </c>
      <c r="J22" t="s">
        <v>616</v>
      </c>
    </row>
    <row r="23" spans="1:11" x14ac:dyDescent="0.25">
      <c r="A23">
        <v>20</v>
      </c>
      <c r="B23">
        <v>226</v>
      </c>
      <c r="C23" t="s">
        <v>702</v>
      </c>
      <c r="D23" t="s">
        <v>541</v>
      </c>
      <c r="E23" t="s">
        <v>542</v>
      </c>
      <c r="G23" t="s">
        <v>734</v>
      </c>
      <c r="H23" t="s">
        <v>172</v>
      </c>
      <c r="J23" t="s">
        <v>146</v>
      </c>
    </row>
    <row r="24" spans="1:11" x14ac:dyDescent="0.25">
      <c r="A24">
        <v>21</v>
      </c>
      <c r="B24">
        <v>100</v>
      </c>
      <c r="C24" t="s">
        <v>685</v>
      </c>
      <c r="D24" t="s">
        <v>414</v>
      </c>
      <c r="E24" t="s">
        <v>729</v>
      </c>
      <c r="G24" t="s">
        <v>732</v>
      </c>
    </row>
    <row r="25" spans="1:11" x14ac:dyDescent="0.25">
      <c r="A25">
        <v>22</v>
      </c>
      <c r="B25">
        <v>44</v>
      </c>
      <c r="C25" t="s">
        <v>705</v>
      </c>
      <c r="D25" t="s">
        <v>590</v>
      </c>
      <c r="E25" t="s">
        <v>419</v>
      </c>
      <c r="G25" t="s">
        <v>229</v>
      </c>
      <c r="I25" t="s">
        <v>763</v>
      </c>
      <c r="J25" t="s">
        <v>364</v>
      </c>
    </row>
    <row r="26" spans="1:11" x14ac:dyDescent="0.25">
      <c r="A26">
        <v>23</v>
      </c>
      <c r="B26">
        <v>6</v>
      </c>
      <c r="C26" t="s">
        <v>530</v>
      </c>
      <c r="D26" t="s">
        <v>497</v>
      </c>
      <c r="E26" t="s">
        <v>533</v>
      </c>
      <c r="G26" t="s">
        <v>770</v>
      </c>
    </row>
    <row r="27" spans="1:11" x14ac:dyDescent="0.25">
      <c r="A27">
        <v>24</v>
      </c>
      <c r="B27">
        <v>15</v>
      </c>
      <c r="C27" t="s">
        <v>704</v>
      </c>
      <c r="D27" t="s">
        <v>613</v>
      </c>
      <c r="E27" t="s">
        <v>725</v>
      </c>
      <c r="G27" t="s">
        <v>296</v>
      </c>
      <c r="J27" t="s">
        <v>392</v>
      </c>
      <c r="K27" t="s">
        <v>747</v>
      </c>
    </row>
    <row r="28" spans="1:11" x14ac:dyDescent="0.25">
      <c r="A28">
        <v>25</v>
      </c>
      <c r="B28">
        <v>66</v>
      </c>
      <c r="C28" t="s">
        <v>702</v>
      </c>
      <c r="D28" t="s">
        <v>496</v>
      </c>
      <c r="E28" t="s">
        <v>88</v>
      </c>
      <c r="G28" t="s">
        <v>689</v>
      </c>
      <c r="H28" t="s">
        <v>608</v>
      </c>
    </row>
    <row r="29" spans="1:11" x14ac:dyDescent="0.25">
      <c r="A29">
        <v>26</v>
      </c>
      <c r="B29">
        <v>78</v>
      </c>
      <c r="C29" t="s">
        <v>685</v>
      </c>
      <c r="D29" t="s">
        <v>2</v>
      </c>
      <c r="E29" t="s">
        <v>687</v>
      </c>
      <c r="G29" t="s">
        <v>731</v>
      </c>
    </row>
    <row r="30" spans="1:11" x14ac:dyDescent="0.25">
      <c r="A30">
        <v>27</v>
      </c>
      <c r="B30">
        <v>53</v>
      </c>
      <c r="C30" t="s">
        <v>704</v>
      </c>
      <c r="D30" t="s">
        <v>699</v>
      </c>
      <c r="E30" t="s">
        <v>551</v>
      </c>
      <c r="G30" t="s">
        <v>737</v>
      </c>
      <c r="H30" t="s">
        <v>713</v>
      </c>
    </row>
    <row r="31" spans="1:11" x14ac:dyDescent="0.25">
      <c r="A31">
        <v>28</v>
      </c>
      <c r="B31">
        <v>77</v>
      </c>
      <c r="C31" t="s">
        <v>702</v>
      </c>
      <c r="D31" t="s">
        <v>7</v>
      </c>
      <c r="E31" t="s">
        <v>420</v>
      </c>
      <c r="G31" t="s">
        <v>63</v>
      </c>
      <c r="H31" t="s">
        <v>216</v>
      </c>
    </row>
    <row r="32" spans="1:11" x14ac:dyDescent="0.25">
      <c r="A32">
        <v>29</v>
      </c>
      <c r="B32">
        <v>43</v>
      </c>
      <c r="C32" t="s">
        <v>703</v>
      </c>
      <c r="D32" t="s">
        <v>720</v>
      </c>
      <c r="E32" t="s">
        <v>109</v>
      </c>
      <c r="J32" t="s">
        <v>626</v>
      </c>
    </row>
    <row r="33" spans="1:11" x14ac:dyDescent="0.25">
      <c r="A33">
        <v>30</v>
      </c>
      <c r="B33">
        <v>996</v>
      </c>
      <c r="C33" t="s">
        <v>705</v>
      </c>
      <c r="D33" t="s">
        <v>772</v>
      </c>
      <c r="E33" t="s">
        <v>557</v>
      </c>
      <c r="G33" t="s">
        <v>774</v>
      </c>
    </row>
    <row r="34" spans="1:11" x14ac:dyDescent="0.25">
      <c r="A34">
        <v>31</v>
      </c>
      <c r="B34">
        <v>73</v>
      </c>
      <c r="C34" t="s">
        <v>703</v>
      </c>
      <c r="D34" t="s">
        <v>556</v>
      </c>
      <c r="E34" t="s">
        <v>557</v>
      </c>
      <c r="H34" t="s">
        <v>630</v>
      </c>
    </row>
    <row r="35" spans="1:11" x14ac:dyDescent="0.25">
      <c r="A35">
        <v>32</v>
      </c>
      <c r="B35">
        <v>22</v>
      </c>
      <c r="C35" t="s">
        <v>703</v>
      </c>
      <c r="D35" t="s">
        <v>738</v>
      </c>
      <c r="E35" t="s">
        <v>740</v>
      </c>
      <c r="K35" t="s">
        <v>745</v>
      </c>
    </row>
    <row r="36" spans="1:11" x14ac:dyDescent="0.25">
      <c r="A36">
        <v>33</v>
      </c>
      <c r="B36">
        <v>40</v>
      </c>
      <c r="C36" t="s">
        <v>685</v>
      </c>
      <c r="D36" t="s">
        <v>438</v>
      </c>
      <c r="E36" t="s">
        <v>439</v>
      </c>
      <c r="H36" t="s">
        <v>170</v>
      </c>
    </row>
    <row r="37" spans="1:11" x14ac:dyDescent="0.25">
      <c r="A37">
        <v>34</v>
      </c>
      <c r="B37">
        <v>68</v>
      </c>
      <c r="C37" t="s">
        <v>702</v>
      </c>
      <c r="D37" t="s">
        <v>114</v>
      </c>
      <c r="E37" t="s">
        <v>129</v>
      </c>
      <c r="K37" t="s">
        <v>744</v>
      </c>
    </row>
    <row r="38" spans="1:11" x14ac:dyDescent="0.25">
      <c r="A38">
        <v>35</v>
      </c>
      <c r="B38">
        <v>135</v>
      </c>
      <c r="C38" t="s">
        <v>703</v>
      </c>
      <c r="D38" t="s">
        <v>37</v>
      </c>
      <c r="E38" t="s">
        <v>95</v>
      </c>
      <c r="G38" t="s">
        <v>688</v>
      </c>
    </row>
    <row r="39" spans="1:11" x14ac:dyDescent="0.25">
      <c r="A39">
        <v>36</v>
      </c>
      <c r="B39">
        <v>23</v>
      </c>
      <c r="C39" t="s">
        <v>703</v>
      </c>
      <c r="D39" t="s">
        <v>130</v>
      </c>
      <c r="E39" t="s">
        <v>109</v>
      </c>
      <c r="H39" t="s">
        <v>518</v>
      </c>
    </row>
    <row r="40" spans="1:11" x14ac:dyDescent="0.25">
      <c r="A40">
        <v>37</v>
      </c>
      <c r="B40">
        <v>17</v>
      </c>
      <c r="C40" t="s">
        <v>703</v>
      </c>
      <c r="D40" t="s">
        <v>289</v>
      </c>
      <c r="E40" t="s">
        <v>741</v>
      </c>
      <c r="J40" t="s">
        <v>727</v>
      </c>
    </row>
    <row r="41" spans="1:11" x14ac:dyDescent="0.25">
      <c r="A41">
        <v>38</v>
      </c>
      <c r="B41">
        <v>10</v>
      </c>
      <c r="C41" t="s">
        <v>703</v>
      </c>
      <c r="D41" t="s">
        <v>771</v>
      </c>
      <c r="E41" t="s">
        <v>748</v>
      </c>
      <c r="G41" t="s">
        <v>688</v>
      </c>
    </row>
    <row r="42" spans="1:11" x14ac:dyDescent="0.25">
      <c r="A42">
        <v>39</v>
      </c>
      <c r="B42">
        <v>112</v>
      </c>
      <c r="C42" t="s">
        <v>705</v>
      </c>
      <c r="D42" t="s">
        <v>183</v>
      </c>
      <c r="E42" t="s">
        <v>693</v>
      </c>
      <c r="G42" t="s">
        <v>697</v>
      </c>
    </row>
    <row r="43" spans="1:11" x14ac:dyDescent="0.25">
      <c r="A43">
        <v>40</v>
      </c>
      <c r="B43">
        <v>3</v>
      </c>
      <c r="C43" t="s">
        <v>588</v>
      </c>
      <c r="D43" t="s">
        <v>12</v>
      </c>
      <c r="E43" t="s">
        <v>533</v>
      </c>
      <c r="G43" t="s">
        <v>307</v>
      </c>
    </row>
    <row r="44" spans="1:11" x14ac:dyDescent="0.25">
      <c r="A44">
        <v>41</v>
      </c>
      <c r="B44">
        <v>51</v>
      </c>
      <c r="C44" t="s">
        <v>703</v>
      </c>
      <c r="D44" t="s">
        <v>9</v>
      </c>
      <c r="E44" t="s">
        <v>546</v>
      </c>
      <c r="G44" t="s">
        <v>690</v>
      </c>
    </row>
    <row r="45" spans="1:11" x14ac:dyDescent="0.25">
      <c r="A45">
        <v>42</v>
      </c>
      <c r="B45">
        <v>105</v>
      </c>
      <c r="C45" t="s">
        <v>703</v>
      </c>
      <c r="D45" t="s">
        <v>35</v>
      </c>
      <c r="E45" t="s">
        <v>408</v>
      </c>
      <c r="H45" t="s">
        <v>518</v>
      </c>
    </row>
    <row r="46" spans="1:11" x14ac:dyDescent="0.25">
      <c r="A46">
        <v>43</v>
      </c>
      <c r="B46">
        <v>69</v>
      </c>
      <c r="C46" t="s">
        <v>704</v>
      </c>
      <c r="D46" t="s">
        <v>469</v>
      </c>
      <c r="E46" t="s">
        <v>109</v>
      </c>
      <c r="H46" t="s">
        <v>600</v>
      </c>
    </row>
    <row r="47" spans="1:11" x14ac:dyDescent="0.25">
      <c r="A47">
        <v>44</v>
      </c>
      <c r="B47">
        <v>31</v>
      </c>
      <c r="C47" t="s">
        <v>705</v>
      </c>
      <c r="D47" t="s">
        <v>570</v>
      </c>
      <c r="E47" t="s">
        <v>419</v>
      </c>
      <c r="G47" t="s">
        <v>765</v>
      </c>
    </row>
    <row r="48" spans="1:11" x14ac:dyDescent="0.25">
      <c r="A48">
        <v>45</v>
      </c>
      <c r="B48">
        <v>19</v>
      </c>
      <c r="C48" t="s">
        <v>749</v>
      </c>
      <c r="D48" t="s">
        <v>126</v>
      </c>
      <c r="E48" t="s">
        <v>561</v>
      </c>
      <c r="H48" t="s">
        <v>709</v>
      </c>
    </row>
    <row r="49" spans="1:11" x14ac:dyDescent="0.25">
      <c r="A49">
        <v>46</v>
      </c>
      <c r="B49">
        <v>11</v>
      </c>
      <c r="C49" t="s">
        <v>703</v>
      </c>
      <c r="D49" t="s">
        <v>739</v>
      </c>
      <c r="E49" t="s">
        <v>551</v>
      </c>
      <c r="K49" t="s">
        <v>68</v>
      </c>
    </row>
    <row r="50" spans="1:11" x14ac:dyDescent="0.25">
      <c r="A50">
        <v>47</v>
      </c>
      <c r="B50">
        <v>45</v>
      </c>
      <c r="C50" t="s">
        <v>703</v>
      </c>
      <c r="D50" t="s">
        <v>577</v>
      </c>
      <c r="E50" t="s">
        <v>740</v>
      </c>
      <c r="K50" t="s">
        <v>500</v>
      </c>
    </row>
    <row r="51" spans="1:11" x14ac:dyDescent="0.25">
      <c r="A51">
        <v>48</v>
      </c>
      <c r="B51">
        <v>373</v>
      </c>
      <c r="C51" t="s">
        <v>705</v>
      </c>
      <c r="D51" t="s">
        <v>612</v>
      </c>
      <c r="E51" t="s">
        <v>437</v>
      </c>
      <c r="I51" t="s">
        <v>189</v>
      </c>
    </row>
    <row r="52" spans="1:11" x14ac:dyDescent="0.25">
      <c r="A52">
        <v>49</v>
      </c>
      <c r="B52">
        <v>69</v>
      </c>
      <c r="C52" t="s">
        <v>705</v>
      </c>
      <c r="D52" t="s">
        <v>692</v>
      </c>
      <c r="E52" t="s">
        <v>602</v>
      </c>
      <c r="G52" t="s">
        <v>225</v>
      </c>
    </row>
    <row r="53" spans="1:11" x14ac:dyDescent="0.25">
      <c r="A53">
        <v>50</v>
      </c>
      <c r="B53">
        <v>100</v>
      </c>
      <c r="C53" t="s">
        <v>685</v>
      </c>
      <c r="D53" t="s">
        <v>490</v>
      </c>
      <c r="E53" t="s">
        <v>415</v>
      </c>
      <c r="G53" t="s">
        <v>750</v>
      </c>
    </row>
    <row r="54" spans="1:11" x14ac:dyDescent="0.25">
      <c r="A54">
        <v>51</v>
      </c>
      <c r="B54">
        <v>7</v>
      </c>
      <c r="C54" t="s">
        <v>702</v>
      </c>
      <c r="D54" t="s">
        <v>717</v>
      </c>
      <c r="E54" t="s">
        <v>718</v>
      </c>
      <c r="J54" t="s">
        <v>719</v>
      </c>
    </row>
    <row r="55" spans="1:11" x14ac:dyDescent="0.25">
      <c r="A55">
        <v>52</v>
      </c>
      <c r="B55">
        <v>7</v>
      </c>
      <c r="C55" t="s">
        <v>703</v>
      </c>
      <c r="D55" t="s">
        <v>566</v>
      </c>
      <c r="E55" t="s">
        <v>629</v>
      </c>
      <c r="G55" t="s">
        <v>294</v>
      </c>
    </row>
    <row r="56" spans="1:11" x14ac:dyDescent="0.25">
      <c r="A56">
        <v>53</v>
      </c>
      <c r="B56">
        <v>111</v>
      </c>
      <c r="C56" t="s">
        <v>705</v>
      </c>
      <c r="D56" t="s">
        <v>706</v>
      </c>
      <c r="E56" t="s">
        <v>707</v>
      </c>
      <c r="H56" t="s">
        <v>104</v>
      </c>
      <c r="I56" t="s">
        <v>179</v>
      </c>
    </row>
    <row r="57" spans="1:11" x14ac:dyDescent="0.25">
      <c r="A57">
        <v>54</v>
      </c>
      <c r="B57">
        <v>11</v>
      </c>
      <c r="C57" t="s">
        <v>703</v>
      </c>
      <c r="D57" t="s">
        <v>124</v>
      </c>
      <c r="E57" t="s">
        <v>109</v>
      </c>
      <c r="H57" t="s">
        <v>187</v>
      </c>
    </row>
    <row r="58" spans="1:11" x14ac:dyDescent="0.25">
      <c r="A58">
        <v>55</v>
      </c>
      <c r="B58">
        <v>10</v>
      </c>
      <c r="C58" t="s">
        <v>685</v>
      </c>
      <c r="D58" t="s">
        <v>152</v>
      </c>
      <c r="E58" t="s">
        <v>686</v>
      </c>
      <c r="J58" t="s">
        <v>225</v>
      </c>
    </row>
    <row r="59" spans="1:11" x14ac:dyDescent="0.25">
      <c r="A59">
        <v>56</v>
      </c>
      <c r="B59">
        <v>24</v>
      </c>
      <c r="C59" t="s">
        <v>702</v>
      </c>
      <c r="D59" t="s">
        <v>755</v>
      </c>
      <c r="E59" t="s">
        <v>551</v>
      </c>
      <c r="I59" t="s">
        <v>164</v>
      </c>
    </row>
    <row r="60" spans="1:11" x14ac:dyDescent="0.25">
      <c r="A60">
        <v>57</v>
      </c>
      <c r="B60">
        <v>49</v>
      </c>
      <c r="C60" t="s">
        <v>704</v>
      </c>
      <c r="D60" t="s">
        <v>177</v>
      </c>
      <c r="E60" t="s">
        <v>567</v>
      </c>
    </row>
    <row r="61" spans="1:11" x14ac:dyDescent="0.25">
      <c r="A61">
        <v>58</v>
      </c>
      <c r="B61">
        <v>11</v>
      </c>
      <c r="C61" t="s">
        <v>705</v>
      </c>
      <c r="D61" t="s">
        <v>591</v>
      </c>
      <c r="E61" t="s">
        <v>724</v>
      </c>
      <c r="J61" t="s">
        <v>723</v>
      </c>
    </row>
    <row r="62" spans="1:11" x14ac:dyDescent="0.25">
      <c r="A62">
        <v>59</v>
      </c>
      <c r="B62">
        <v>99</v>
      </c>
      <c r="C62" t="s">
        <v>685</v>
      </c>
      <c r="D62" t="s">
        <v>165</v>
      </c>
      <c r="E62" t="s">
        <v>454</v>
      </c>
    </row>
    <row r="63" spans="1:11" x14ac:dyDescent="0.25">
      <c r="A63">
        <v>60</v>
      </c>
      <c r="B63">
        <v>9</v>
      </c>
      <c r="C63" t="s">
        <v>685</v>
      </c>
      <c r="D63" t="s">
        <v>281</v>
      </c>
      <c r="E63" t="s">
        <v>487</v>
      </c>
    </row>
    <row r="64" spans="1:11" x14ac:dyDescent="0.25">
      <c r="A64">
        <v>61</v>
      </c>
      <c r="B64">
        <v>18</v>
      </c>
      <c r="C64" t="s">
        <v>749</v>
      </c>
      <c r="D64" t="s">
        <v>112</v>
      </c>
      <c r="E64" t="s">
        <v>495</v>
      </c>
    </row>
    <row r="65" spans="1:5" x14ac:dyDescent="0.25">
      <c r="A65">
        <v>66</v>
      </c>
      <c r="B65">
        <v>45</v>
      </c>
      <c r="C65" t="s">
        <v>704</v>
      </c>
      <c r="D65" t="s">
        <v>577</v>
      </c>
      <c r="E65" t="s">
        <v>579</v>
      </c>
    </row>
    <row r="66" spans="1:5" x14ac:dyDescent="0.25">
      <c r="A66">
        <v>69</v>
      </c>
      <c r="B66">
        <v>72</v>
      </c>
      <c r="C66" t="s">
        <v>704</v>
      </c>
      <c r="D66" t="s">
        <v>264</v>
      </c>
      <c r="E66" t="s">
        <v>347</v>
      </c>
    </row>
    <row r="67" spans="1:5" x14ac:dyDescent="0.25">
      <c r="A67">
        <v>70</v>
      </c>
      <c r="B67">
        <v>96</v>
      </c>
      <c r="C67" t="s">
        <v>704</v>
      </c>
      <c r="D67" t="s">
        <v>314</v>
      </c>
      <c r="E67" t="s">
        <v>347</v>
      </c>
    </row>
    <row r="68" spans="1:5" x14ac:dyDescent="0.25">
      <c r="A68">
        <v>71</v>
      </c>
      <c r="B68">
        <v>69</v>
      </c>
      <c r="C68" t="s">
        <v>705</v>
      </c>
      <c r="D68" t="s">
        <v>601</v>
      </c>
      <c r="E68" t="s">
        <v>571</v>
      </c>
    </row>
    <row r="69" spans="1:5" x14ac:dyDescent="0.25">
      <c r="A69">
        <v>73</v>
      </c>
      <c r="B69">
        <v>12</v>
      </c>
      <c r="C69" t="s">
        <v>705</v>
      </c>
      <c r="D69" t="s">
        <v>611</v>
      </c>
      <c r="E69" t="s">
        <v>437</v>
      </c>
    </row>
    <row r="70" spans="1:5" x14ac:dyDescent="0.25">
      <c r="A70">
        <v>74</v>
      </c>
      <c r="B70">
        <v>888</v>
      </c>
      <c r="C70" t="s">
        <v>705</v>
      </c>
      <c r="D70" t="s">
        <v>406</v>
      </c>
      <c r="E70" t="s">
        <v>543</v>
      </c>
    </row>
    <row r="71" spans="1:5" x14ac:dyDescent="0.25">
      <c r="A71">
        <v>75</v>
      </c>
      <c r="B71">
        <v>43</v>
      </c>
      <c r="C71" t="s">
        <v>705</v>
      </c>
      <c r="D71" t="s">
        <v>610</v>
      </c>
      <c r="E71" t="s">
        <v>46</v>
      </c>
    </row>
    <row r="72" spans="1:5" x14ac:dyDescent="0.25">
      <c r="A72">
        <v>76</v>
      </c>
      <c r="B72">
        <v>24</v>
      </c>
      <c r="C72" t="s">
        <v>705</v>
      </c>
      <c r="D72" t="s">
        <v>539</v>
      </c>
      <c r="E72" t="s">
        <v>592</v>
      </c>
    </row>
  </sheetData>
  <pageMargins left="0.7" right="0.7" top="0.75" bottom="0.75" header="0.3" footer="0.3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0"/>
  <sheetViews>
    <sheetView view="pageBreakPreview" topLeftCell="A55" zoomScale="60" zoomScaleNormal="100" workbookViewId="0">
      <selection activeCell="K4" sqref="K4"/>
    </sheetView>
  </sheetViews>
  <sheetFormatPr defaultRowHeight="15" x14ac:dyDescent="0.25"/>
  <cols>
    <col min="3" max="3" width="20.42578125" bestFit="1" customWidth="1"/>
    <col min="4" max="4" width="19.85546875" bestFit="1" customWidth="1"/>
    <col min="5" max="5" width="9.140625" style="16"/>
  </cols>
  <sheetData>
    <row r="2" spans="1:9" x14ac:dyDescent="0.25">
      <c r="E2" s="16" t="s">
        <v>73</v>
      </c>
      <c r="F2" t="s">
        <v>74</v>
      </c>
      <c r="G2" t="s">
        <v>217</v>
      </c>
      <c r="H2" t="s">
        <v>253</v>
      </c>
      <c r="I2" t="s">
        <v>379</v>
      </c>
    </row>
    <row r="4" spans="1:9" x14ac:dyDescent="0.25">
      <c r="A4">
        <v>75</v>
      </c>
      <c r="B4" t="s">
        <v>334</v>
      </c>
      <c r="C4" t="s">
        <v>91</v>
      </c>
      <c r="D4" t="s">
        <v>88</v>
      </c>
      <c r="E4" s="16">
        <v>7.4814814814814807E-4</v>
      </c>
      <c r="F4" t="s">
        <v>518</v>
      </c>
      <c r="G4" t="s">
        <v>598</v>
      </c>
      <c r="H4" t="s">
        <v>620</v>
      </c>
      <c r="I4" t="s">
        <v>506</v>
      </c>
    </row>
    <row r="5" spans="1:9" x14ac:dyDescent="0.25">
      <c r="A5">
        <v>511</v>
      </c>
      <c r="B5" t="s">
        <v>335</v>
      </c>
      <c r="C5" t="s">
        <v>92</v>
      </c>
      <c r="D5" t="s">
        <v>538</v>
      </c>
      <c r="E5" s="16">
        <v>7.671180555555555E-4</v>
      </c>
      <c r="F5" t="s">
        <v>247</v>
      </c>
      <c r="G5" t="s">
        <v>206</v>
      </c>
      <c r="H5" t="s">
        <v>622</v>
      </c>
      <c r="I5" t="s">
        <v>580</v>
      </c>
    </row>
    <row r="6" spans="1:9" x14ac:dyDescent="0.25">
      <c r="A6">
        <v>33</v>
      </c>
      <c r="B6" t="s">
        <v>335</v>
      </c>
      <c r="C6" t="s">
        <v>5</v>
      </c>
      <c r="D6" t="s">
        <v>540</v>
      </c>
      <c r="E6" s="16">
        <v>7.7130787037037022E-4</v>
      </c>
      <c r="F6" t="s">
        <v>195</v>
      </c>
      <c r="G6" t="s">
        <v>599</v>
      </c>
      <c r="H6" t="s">
        <v>622</v>
      </c>
      <c r="I6" t="s">
        <v>581</v>
      </c>
    </row>
    <row r="7" spans="1:9" x14ac:dyDescent="0.25">
      <c r="A7">
        <v>66</v>
      </c>
      <c r="B7" t="s">
        <v>333</v>
      </c>
      <c r="C7" t="s">
        <v>496</v>
      </c>
      <c r="D7" t="s">
        <v>88</v>
      </c>
      <c r="E7" s="16">
        <v>7.4064814814814816E-4</v>
      </c>
      <c r="F7" t="s">
        <v>205</v>
      </c>
      <c r="G7" t="s">
        <v>597</v>
      </c>
      <c r="H7" t="s">
        <v>626</v>
      </c>
    </row>
    <row r="8" spans="1:9" x14ac:dyDescent="0.25">
      <c r="A8">
        <v>25</v>
      </c>
      <c r="B8" t="s">
        <v>530</v>
      </c>
      <c r="C8" t="s">
        <v>535</v>
      </c>
      <c r="D8" t="s">
        <v>551</v>
      </c>
      <c r="E8" s="16">
        <v>7.2373842592592585E-4</v>
      </c>
      <c r="F8" t="s">
        <v>99</v>
      </c>
      <c r="H8" t="s">
        <v>350</v>
      </c>
      <c r="I8" t="s">
        <v>270</v>
      </c>
    </row>
    <row r="9" spans="1:9" x14ac:dyDescent="0.25">
      <c r="A9">
        <v>135</v>
      </c>
      <c r="B9" t="s">
        <v>333</v>
      </c>
      <c r="C9" t="s">
        <v>37</v>
      </c>
      <c r="D9" t="s">
        <v>95</v>
      </c>
      <c r="E9" s="16">
        <v>7.374768518518519E-4</v>
      </c>
      <c r="F9" t="s">
        <v>632</v>
      </c>
      <c r="G9" t="s">
        <v>603</v>
      </c>
      <c r="I9" t="s">
        <v>506</v>
      </c>
    </row>
    <row r="10" spans="1:9" x14ac:dyDescent="0.25">
      <c r="A10">
        <v>37</v>
      </c>
      <c r="B10" t="s">
        <v>333</v>
      </c>
      <c r="C10" t="s">
        <v>108</v>
      </c>
      <c r="D10" t="s">
        <v>115</v>
      </c>
      <c r="E10" s="16">
        <v>7.4873842592592581E-4</v>
      </c>
      <c r="F10" t="s">
        <v>179</v>
      </c>
      <c r="G10" t="s">
        <v>606</v>
      </c>
      <c r="H10" t="s">
        <v>513</v>
      </c>
    </row>
    <row r="11" spans="1:9" x14ac:dyDescent="0.25">
      <c r="A11">
        <v>7</v>
      </c>
      <c r="B11" t="s">
        <v>530</v>
      </c>
      <c r="C11" t="s">
        <v>235</v>
      </c>
      <c r="D11" t="s">
        <v>585</v>
      </c>
      <c r="E11" s="16">
        <v>7.1546296296296299E-4</v>
      </c>
      <c r="F11" t="s">
        <v>554</v>
      </c>
      <c r="G11" t="s">
        <v>593</v>
      </c>
      <c r="H11" t="s">
        <v>614</v>
      </c>
    </row>
    <row r="12" spans="1:9" x14ac:dyDescent="0.25">
      <c r="A12">
        <v>13</v>
      </c>
      <c r="B12" t="s">
        <v>530</v>
      </c>
      <c r="C12" t="s">
        <v>117</v>
      </c>
      <c r="D12" t="s">
        <v>494</v>
      </c>
      <c r="E12" s="16">
        <v>7.0379629629629644E-4</v>
      </c>
      <c r="F12" t="s">
        <v>627</v>
      </c>
      <c r="G12" t="s">
        <v>595</v>
      </c>
    </row>
    <row r="13" spans="1:9" x14ac:dyDescent="0.25">
      <c r="A13">
        <v>226</v>
      </c>
      <c r="B13" t="s">
        <v>333</v>
      </c>
      <c r="C13" t="s">
        <v>541</v>
      </c>
      <c r="D13" t="s">
        <v>542</v>
      </c>
      <c r="E13" s="16">
        <v>7.8304398148148146E-4</v>
      </c>
      <c r="F13" t="s">
        <v>562</v>
      </c>
      <c r="G13" t="s">
        <v>607</v>
      </c>
      <c r="H13" t="s">
        <v>619</v>
      </c>
    </row>
    <row r="14" spans="1:9" x14ac:dyDescent="0.25">
      <c r="A14">
        <v>34</v>
      </c>
      <c r="B14" t="s">
        <v>530</v>
      </c>
      <c r="C14" t="s">
        <v>12</v>
      </c>
      <c r="D14" t="s">
        <v>491</v>
      </c>
      <c r="E14" s="16">
        <v>7.2390046296296308E-4</v>
      </c>
      <c r="F14" t="s">
        <v>555</v>
      </c>
      <c r="G14" t="s">
        <v>596</v>
      </c>
      <c r="I14" t="s">
        <v>433</v>
      </c>
    </row>
    <row r="15" spans="1:9" x14ac:dyDescent="0.25">
      <c r="A15">
        <v>10</v>
      </c>
      <c r="B15" t="s">
        <v>588</v>
      </c>
      <c r="C15" t="s">
        <v>493</v>
      </c>
      <c r="D15" t="s">
        <v>559</v>
      </c>
      <c r="F15" t="s">
        <v>628</v>
      </c>
      <c r="G15" t="s">
        <v>589</v>
      </c>
      <c r="H15" t="s">
        <v>616</v>
      </c>
    </row>
    <row r="16" spans="1:9" x14ac:dyDescent="0.25">
      <c r="A16">
        <v>2</v>
      </c>
      <c r="B16" t="s">
        <v>333</v>
      </c>
      <c r="C16" t="s">
        <v>110</v>
      </c>
      <c r="D16" t="s">
        <v>537</v>
      </c>
      <c r="E16" s="16">
        <v>7.4439814814814822E-4</v>
      </c>
      <c r="F16" t="s">
        <v>562</v>
      </c>
    </row>
    <row r="17" spans="1:9" x14ac:dyDescent="0.25">
      <c r="A17">
        <v>17</v>
      </c>
      <c r="B17" t="s">
        <v>333</v>
      </c>
      <c r="C17" t="s">
        <v>289</v>
      </c>
      <c r="D17" t="s">
        <v>95</v>
      </c>
      <c r="E17" s="16">
        <v>7.466319444444444E-4</v>
      </c>
      <c r="G17" t="s">
        <v>604</v>
      </c>
      <c r="H17" t="s">
        <v>434</v>
      </c>
      <c r="I17" t="s">
        <v>461</v>
      </c>
    </row>
    <row r="18" spans="1:9" x14ac:dyDescent="0.25">
      <c r="A18">
        <v>15</v>
      </c>
      <c r="B18" t="s">
        <v>333</v>
      </c>
      <c r="C18" t="s">
        <v>87</v>
      </c>
      <c r="D18" t="s">
        <v>545</v>
      </c>
      <c r="E18" s="16">
        <v>7.5642361111111125E-4</v>
      </c>
      <c r="F18" t="s">
        <v>203</v>
      </c>
      <c r="G18" t="s">
        <v>164</v>
      </c>
      <c r="I18" t="s">
        <v>371</v>
      </c>
    </row>
    <row r="19" spans="1:9" x14ac:dyDescent="0.25">
      <c r="A19">
        <v>44</v>
      </c>
      <c r="B19" t="s">
        <v>547</v>
      </c>
      <c r="C19" t="s">
        <v>590</v>
      </c>
      <c r="D19" t="s">
        <v>419</v>
      </c>
      <c r="F19" t="s">
        <v>631</v>
      </c>
      <c r="G19" t="s">
        <v>175</v>
      </c>
      <c r="H19" t="s">
        <v>468</v>
      </c>
    </row>
    <row r="20" spans="1:9" x14ac:dyDescent="0.25">
      <c r="A20">
        <v>68</v>
      </c>
      <c r="B20" t="s">
        <v>530</v>
      </c>
      <c r="C20" t="s">
        <v>114</v>
      </c>
      <c r="D20" t="s">
        <v>494</v>
      </c>
      <c r="F20" t="s">
        <v>552</v>
      </c>
      <c r="G20" t="s">
        <v>594</v>
      </c>
      <c r="H20" t="s">
        <v>617</v>
      </c>
    </row>
    <row r="21" spans="1:9" x14ac:dyDescent="0.25">
      <c r="A21">
        <v>26</v>
      </c>
      <c r="B21" t="s">
        <v>335</v>
      </c>
      <c r="C21" t="s">
        <v>120</v>
      </c>
      <c r="D21" t="s">
        <v>540</v>
      </c>
      <c r="E21" s="16">
        <v>7.7187499999999999E-4</v>
      </c>
      <c r="F21" t="s">
        <v>248</v>
      </c>
    </row>
    <row r="22" spans="1:9" x14ac:dyDescent="0.25">
      <c r="A22">
        <v>888</v>
      </c>
      <c r="B22" t="s">
        <v>547</v>
      </c>
      <c r="C22" t="s">
        <v>406</v>
      </c>
      <c r="D22" t="s">
        <v>543</v>
      </c>
      <c r="E22" s="16">
        <v>8.3026620370370372E-4</v>
      </c>
      <c r="F22" t="s">
        <v>572</v>
      </c>
    </row>
    <row r="23" spans="1:9" x14ac:dyDescent="0.25">
      <c r="A23">
        <v>9</v>
      </c>
      <c r="B23" t="s">
        <v>530</v>
      </c>
      <c r="C23" t="s">
        <v>281</v>
      </c>
      <c r="D23" t="s">
        <v>487</v>
      </c>
      <c r="F23" t="s">
        <v>553</v>
      </c>
    </row>
    <row r="24" spans="1:9" x14ac:dyDescent="0.25">
      <c r="A24">
        <v>51</v>
      </c>
      <c r="B24" t="s">
        <v>333</v>
      </c>
      <c r="C24" t="s">
        <v>9</v>
      </c>
      <c r="D24" t="s">
        <v>546</v>
      </c>
      <c r="E24" s="16">
        <v>7.4258101851851861E-4</v>
      </c>
      <c r="F24" t="s">
        <v>186</v>
      </c>
    </row>
    <row r="25" spans="1:9" x14ac:dyDescent="0.25">
      <c r="A25">
        <v>73</v>
      </c>
      <c r="B25" t="s">
        <v>334</v>
      </c>
      <c r="C25" t="s">
        <v>556</v>
      </c>
      <c r="D25" t="s">
        <v>557</v>
      </c>
      <c r="F25" t="s">
        <v>558</v>
      </c>
    </row>
    <row r="26" spans="1:9" x14ac:dyDescent="0.25">
      <c r="A26">
        <v>95</v>
      </c>
      <c r="B26" t="s">
        <v>547</v>
      </c>
      <c r="C26" t="s">
        <v>591</v>
      </c>
      <c r="D26" t="s">
        <v>419</v>
      </c>
      <c r="G26" t="s">
        <v>600</v>
      </c>
      <c r="H26" t="s">
        <v>383</v>
      </c>
    </row>
    <row r="27" spans="1:9" x14ac:dyDescent="0.25">
      <c r="A27">
        <v>23</v>
      </c>
      <c r="B27" t="s">
        <v>530</v>
      </c>
      <c r="C27" t="s">
        <v>531</v>
      </c>
      <c r="D27" t="s">
        <v>532</v>
      </c>
      <c r="E27" s="16">
        <v>7.1621527777777775E-4</v>
      </c>
    </row>
    <row r="28" spans="1:9" x14ac:dyDescent="0.25">
      <c r="A28">
        <v>23</v>
      </c>
      <c r="B28" t="s">
        <v>334</v>
      </c>
      <c r="C28" t="s">
        <v>130</v>
      </c>
      <c r="D28" t="s">
        <v>109</v>
      </c>
      <c r="F28" t="s">
        <v>630</v>
      </c>
    </row>
    <row r="29" spans="1:9" x14ac:dyDescent="0.25">
      <c r="A29">
        <v>69</v>
      </c>
      <c r="B29" t="s">
        <v>586</v>
      </c>
      <c r="C29" t="s">
        <v>601</v>
      </c>
      <c r="D29" t="s">
        <v>571</v>
      </c>
      <c r="F29" t="s">
        <v>574</v>
      </c>
      <c r="H29" t="s">
        <v>366</v>
      </c>
    </row>
    <row r="30" spans="1:9" x14ac:dyDescent="0.25">
      <c r="A30">
        <v>48</v>
      </c>
      <c r="B30" t="s">
        <v>335</v>
      </c>
      <c r="C30" t="s">
        <v>157</v>
      </c>
      <c r="D30" t="s">
        <v>315</v>
      </c>
      <c r="F30" t="s">
        <v>569</v>
      </c>
      <c r="H30" t="s">
        <v>476</v>
      </c>
    </row>
    <row r="31" spans="1:9" x14ac:dyDescent="0.25">
      <c r="A31">
        <v>99</v>
      </c>
      <c r="B31" t="s">
        <v>530</v>
      </c>
      <c r="C31" t="s">
        <v>165</v>
      </c>
      <c r="D31" t="s">
        <v>454</v>
      </c>
      <c r="F31" t="s">
        <v>206</v>
      </c>
      <c r="H31" t="s">
        <v>618</v>
      </c>
    </row>
    <row r="32" spans="1:9" x14ac:dyDescent="0.25">
      <c r="A32">
        <v>205</v>
      </c>
      <c r="B32" t="s">
        <v>334</v>
      </c>
      <c r="C32" t="s">
        <v>407</v>
      </c>
      <c r="D32" t="s">
        <v>46</v>
      </c>
      <c r="E32" s="16">
        <v>7.5569444444444458E-4</v>
      </c>
    </row>
    <row r="33" spans="1:9" x14ac:dyDescent="0.25">
      <c r="A33">
        <v>10</v>
      </c>
      <c r="B33" t="s">
        <v>530</v>
      </c>
      <c r="C33" t="s">
        <v>152</v>
      </c>
      <c r="D33" t="s">
        <v>426</v>
      </c>
      <c r="E33" s="16">
        <v>7.0193287037037045E-4</v>
      </c>
      <c r="H33" t="s">
        <v>615</v>
      </c>
    </row>
    <row r="34" spans="1:9" x14ac:dyDescent="0.25">
      <c r="A34">
        <v>19</v>
      </c>
      <c r="B34" t="s">
        <v>333</v>
      </c>
      <c r="C34" t="s">
        <v>126</v>
      </c>
      <c r="D34" t="s">
        <v>561</v>
      </c>
      <c r="E34" s="16">
        <v>7.5390046296296305E-4</v>
      </c>
      <c r="G34" t="s">
        <v>605</v>
      </c>
    </row>
    <row r="35" spans="1:9" x14ac:dyDescent="0.25">
      <c r="A35">
        <v>11</v>
      </c>
      <c r="B35" t="s">
        <v>334</v>
      </c>
      <c r="C35" t="s">
        <v>124</v>
      </c>
      <c r="D35" t="s">
        <v>109</v>
      </c>
      <c r="F35" t="s">
        <v>563</v>
      </c>
      <c r="H35" t="s">
        <v>621</v>
      </c>
    </row>
    <row r="36" spans="1:9" x14ac:dyDescent="0.25">
      <c r="A36">
        <v>43</v>
      </c>
      <c r="B36" t="s">
        <v>547</v>
      </c>
      <c r="C36" t="s">
        <v>610</v>
      </c>
      <c r="D36" t="s">
        <v>46</v>
      </c>
      <c r="F36" t="s">
        <v>633</v>
      </c>
      <c r="H36" t="s">
        <v>269</v>
      </c>
    </row>
    <row r="37" spans="1:9" x14ac:dyDescent="0.25">
      <c r="A37">
        <v>6</v>
      </c>
      <c r="B37" t="s">
        <v>530</v>
      </c>
      <c r="C37" t="s">
        <v>497</v>
      </c>
      <c r="D37" t="s">
        <v>533</v>
      </c>
      <c r="E37" s="16">
        <v>7.1245370370370375E-4</v>
      </c>
    </row>
    <row r="38" spans="1:9" x14ac:dyDescent="0.25">
      <c r="A38">
        <v>999</v>
      </c>
      <c r="B38" t="s">
        <v>334</v>
      </c>
      <c r="C38" t="s">
        <v>564</v>
      </c>
      <c r="D38" t="s">
        <v>95</v>
      </c>
      <c r="E38" s="16">
        <v>7.5903935185185189E-4</v>
      </c>
      <c r="F38" t="s">
        <v>525</v>
      </c>
    </row>
    <row r="39" spans="1:9" x14ac:dyDescent="0.25">
      <c r="A39">
        <v>74</v>
      </c>
      <c r="B39" t="s">
        <v>547</v>
      </c>
      <c r="C39" t="s">
        <v>290</v>
      </c>
      <c r="D39" t="s">
        <v>543</v>
      </c>
      <c r="E39" s="16">
        <v>8.3188657407407419E-4</v>
      </c>
    </row>
    <row r="40" spans="1:9" x14ac:dyDescent="0.25">
      <c r="A40">
        <v>105</v>
      </c>
      <c r="B40" t="s">
        <v>334</v>
      </c>
      <c r="C40" t="s">
        <v>35</v>
      </c>
      <c r="D40" t="s">
        <v>408</v>
      </c>
      <c r="E40" s="16">
        <v>7.7101851851851854E-4</v>
      </c>
      <c r="F40" t="s">
        <v>179</v>
      </c>
    </row>
    <row r="41" spans="1:9" x14ac:dyDescent="0.25">
      <c r="A41">
        <v>12</v>
      </c>
      <c r="B41" t="s">
        <v>335</v>
      </c>
      <c r="C41" t="s">
        <v>575</v>
      </c>
      <c r="D41" t="s">
        <v>576</v>
      </c>
      <c r="I41" t="s">
        <v>382</v>
      </c>
    </row>
    <row r="42" spans="1:9" x14ac:dyDescent="0.25">
      <c r="A42">
        <v>100</v>
      </c>
      <c r="B42" t="s">
        <v>530</v>
      </c>
      <c r="C42" t="s">
        <v>14</v>
      </c>
      <c r="D42" t="s">
        <v>534</v>
      </c>
      <c r="E42" s="16">
        <v>7.1732638888888887E-4</v>
      </c>
      <c r="F42" t="s">
        <v>167</v>
      </c>
    </row>
    <row r="43" spans="1:9" x14ac:dyDescent="0.25">
      <c r="A43">
        <v>373</v>
      </c>
      <c r="B43" t="s">
        <v>547</v>
      </c>
      <c r="C43" t="s">
        <v>612</v>
      </c>
      <c r="D43" t="s">
        <v>437</v>
      </c>
      <c r="H43" t="s">
        <v>624</v>
      </c>
    </row>
    <row r="44" spans="1:9" x14ac:dyDescent="0.25">
      <c r="A44">
        <v>12</v>
      </c>
      <c r="B44" t="s">
        <v>547</v>
      </c>
      <c r="C44" t="s">
        <v>441</v>
      </c>
      <c r="D44" t="s">
        <v>587</v>
      </c>
      <c r="E44" s="16">
        <v>8.3113425925925933E-4</v>
      </c>
    </row>
    <row r="45" spans="1:9" x14ac:dyDescent="0.25">
      <c r="A45">
        <v>3</v>
      </c>
      <c r="B45" t="s">
        <v>334</v>
      </c>
      <c r="C45" t="s">
        <v>549</v>
      </c>
      <c r="D45" t="s">
        <v>550</v>
      </c>
      <c r="E45" s="16">
        <v>7.6219907407407399E-4</v>
      </c>
      <c r="G45" t="s">
        <v>608</v>
      </c>
    </row>
    <row r="46" spans="1:9" x14ac:dyDescent="0.25">
      <c r="A46">
        <v>83</v>
      </c>
      <c r="B46" t="s">
        <v>333</v>
      </c>
      <c r="C46" t="s">
        <v>418</v>
      </c>
      <c r="D46" t="s">
        <v>536</v>
      </c>
      <c r="E46" s="16">
        <v>7.4652777777777781E-4</v>
      </c>
    </row>
    <row r="47" spans="1:9" x14ac:dyDescent="0.25">
      <c r="A47">
        <v>51</v>
      </c>
      <c r="B47" t="s">
        <v>335</v>
      </c>
      <c r="C47" t="s">
        <v>9</v>
      </c>
      <c r="D47" t="s">
        <v>560</v>
      </c>
      <c r="F47" t="s">
        <v>568</v>
      </c>
    </row>
    <row r="48" spans="1:9" x14ac:dyDescent="0.25">
      <c r="A48">
        <v>31</v>
      </c>
      <c r="B48" t="s">
        <v>547</v>
      </c>
      <c r="C48" t="s">
        <v>570</v>
      </c>
      <c r="D48" t="s">
        <v>419</v>
      </c>
      <c r="F48" t="s">
        <v>573</v>
      </c>
    </row>
    <row r="49" spans="1:9" x14ac:dyDescent="0.25">
      <c r="A49">
        <v>37</v>
      </c>
      <c r="B49" t="s">
        <v>334</v>
      </c>
      <c r="C49" t="s">
        <v>108</v>
      </c>
      <c r="D49" t="s">
        <v>115</v>
      </c>
      <c r="F49" t="s">
        <v>179</v>
      </c>
    </row>
    <row r="50" spans="1:9" x14ac:dyDescent="0.25">
      <c r="A50">
        <v>46</v>
      </c>
      <c r="B50" t="s">
        <v>547</v>
      </c>
      <c r="C50" t="s">
        <v>544</v>
      </c>
      <c r="D50" t="s">
        <v>540</v>
      </c>
      <c r="E50" s="16">
        <v>8.2428240740740736E-4</v>
      </c>
    </row>
    <row r="51" spans="1:9" x14ac:dyDescent="0.25">
      <c r="A51">
        <v>139</v>
      </c>
      <c r="B51" t="s">
        <v>335</v>
      </c>
      <c r="C51" t="s">
        <v>539</v>
      </c>
      <c r="D51" t="s">
        <v>46</v>
      </c>
      <c r="E51" s="16">
        <v>7.8634259259259271E-4</v>
      </c>
    </row>
    <row r="52" spans="1:9" x14ac:dyDescent="0.25">
      <c r="A52">
        <v>13</v>
      </c>
      <c r="B52" t="s">
        <v>334</v>
      </c>
      <c r="C52" t="s">
        <v>609</v>
      </c>
      <c r="D52" t="s">
        <v>491</v>
      </c>
      <c r="H52" t="s">
        <v>365</v>
      </c>
    </row>
    <row r="53" spans="1:9" x14ac:dyDescent="0.25">
      <c r="A53">
        <v>45</v>
      </c>
      <c r="B53" t="s">
        <v>335</v>
      </c>
      <c r="C53" t="s">
        <v>577</v>
      </c>
      <c r="D53" t="s">
        <v>579</v>
      </c>
      <c r="I53" t="s">
        <v>582</v>
      </c>
    </row>
    <row r="54" spans="1:9" x14ac:dyDescent="0.25">
      <c r="A54">
        <v>31</v>
      </c>
      <c r="B54" t="s">
        <v>586</v>
      </c>
      <c r="C54" t="s">
        <v>584</v>
      </c>
      <c r="D54" t="s">
        <v>551</v>
      </c>
      <c r="E54" s="16">
        <v>7.9231481481481481E-4</v>
      </c>
    </row>
    <row r="55" spans="1:9" x14ac:dyDescent="0.25">
      <c r="A55">
        <v>12</v>
      </c>
      <c r="B55" t="s">
        <v>586</v>
      </c>
      <c r="C55" t="s">
        <v>611</v>
      </c>
      <c r="D55" t="s">
        <v>437</v>
      </c>
      <c r="H55" t="s">
        <v>623</v>
      </c>
    </row>
    <row r="56" spans="1:9" x14ac:dyDescent="0.25">
      <c r="A56">
        <v>15</v>
      </c>
      <c r="B56" t="s">
        <v>547</v>
      </c>
      <c r="C56" t="s">
        <v>613</v>
      </c>
      <c r="D56" t="s">
        <v>286</v>
      </c>
      <c r="H56" t="s">
        <v>625</v>
      </c>
    </row>
    <row r="57" spans="1:9" x14ac:dyDescent="0.25">
      <c r="A57">
        <v>12</v>
      </c>
      <c r="B57" t="s">
        <v>335</v>
      </c>
      <c r="C57" t="s">
        <v>492</v>
      </c>
      <c r="D57" t="s">
        <v>565</v>
      </c>
      <c r="F57" t="s">
        <v>195</v>
      </c>
    </row>
    <row r="58" spans="1:9" x14ac:dyDescent="0.25">
      <c r="A58">
        <v>7</v>
      </c>
      <c r="B58" t="s">
        <v>334</v>
      </c>
      <c r="C58" t="s">
        <v>566</v>
      </c>
      <c r="D58" t="s">
        <v>629</v>
      </c>
      <c r="F58" t="s">
        <v>520</v>
      </c>
    </row>
    <row r="59" spans="1:9" x14ac:dyDescent="0.25">
      <c r="A59">
        <v>21</v>
      </c>
      <c r="B59" t="s">
        <v>335</v>
      </c>
      <c r="C59" t="s">
        <v>578</v>
      </c>
      <c r="D59" t="s">
        <v>583</v>
      </c>
      <c r="I59" t="s">
        <v>581</v>
      </c>
    </row>
    <row r="60" spans="1:9" x14ac:dyDescent="0.25">
      <c r="A60">
        <v>72</v>
      </c>
      <c r="B60" t="s">
        <v>335</v>
      </c>
      <c r="C60" t="s">
        <v>264</v>
      </c>
      <c r="D60" t="s">
        <v>347</v>
      </c>
      <c r="H60" t="s">
        <v>430</v>
      </c>
    </row>
    <row r="61" spans="1:9" x14ac:dyDescent="0.25">
      <c r="A61">
        <v>20</v>
      </c>
      <c r="B61" t="s">
        <v>335</v>
      </c>
      <c r="C61" t="s">
        <v>488</v>
      </c>
      <c r="D61" t="s">
        <v>540</v>
      </c>
      <c r="E61" s="16">
        <v>7.8292824074074072E-4</v>
      </c>
    </row>
    <row r="62" spans="1:9" x14ac:dyDescent="0.25">
      <c r="A62">
        <v>80</v>
      </c>
      <c r="B62" t="s">
        <v>547</v>
      </c>
      <c r="C62" t="s">
        <v>634</v>
      </c>
      <c r="D62" t="s">
        <v>635</v>
      </c>
      <c r="F62" t="s">
        <v>638</v>
      </c>
    </row>
    <row r="63" spans="1:9" x14ac:dyDescent="0.25">
      <c r="A63">
        <v>24</v>
      </c>
      <c r="B63" t="s">
        <v>547</v>
      </c>
      <c r="C63" t="s">
        <v>539</v>
      </c>
      <c r="D63" t="s">
        <v>592</v>
      </c>
      <c r="G63" t="s">
        <v>101</v>
      </c>
    </row>
    <row r="64" spans="1:9" x14ac:dyDescent="0.25">
      <c r="A64">
        <v>15</v>
      </c>
      <c r="B64" t="s">
        <v>547</v>
      </c>
      <c r="C64" t="s">
        <v>636</v>
      </c>
      <c r="D64" t="s">
        <v>637</v>
      </c>
      <c r="F64" t="s">
        <v>639</v>
      </c>
    </row>
    <row r="65" spans="1:7" x14ac:dyDescent="0.25">
      <c r="A65">
        <v>49</v>
      </c>
      <c r="B65" t="s">
        <v>335</v>
      </c>
      <c r="C65" t="s">
        <v>177</v>
      </c>
      <c r="D65" t="s">
        <v>567</v>
      </c>
    </row>
    <row r="66" spans="1:7" x14ac:dyDescent="0.25">
      <c r="A66">
        <v>69</v>
      </c>
      <c r="B66" t="s">
        <v>547</v>
      </c>
      <c r="C66" t="s">
        <v>601</v>
      </c>
      <c r="D66" t="s">
        <v>602</v>
      </c>
      <c r="G66" t="s">
        <v>599</v>
      </c>
    </row>
    <row r="67" spans="1:7" x14ac:dyDescent="0.25">
      <c r="A67">
        <v>77</v>
      </c>
      <c r="B67" t="s">
        <v>530</v>
      </c>
      <c r="C67" t="s">
        <v>7</v>
      </c>
      <c r="D67" t="s">
        <v>420</v>
      </c>
    </row>
    <row r="68" spans="1:7" x14ac:dyDescent="0.25">
      <c r="A68">
        <v>100</v>
      </c>
      <c r="B68" t="s">
        <v>530</v>
      </c>
      <c r="C68" t="s">
        <v>414</v>
      </c>
      <c r="D68" t="s">
        <v>415</v>
      </c>
    </row>
    <row r="69" spans="1:7" x14ac:dyDescent="0.25">
      <c r="A69">
        <v>40</v>
      </c>
      <c r="B69" t="s">
        <v>530</v>
      </c>
      <c r="C69" t="s">
        <v>438</v>
      </c>
      <c r="D69" t="s">
        <v>439</v>
      </c>
    </row>
    <row r="70" spans="1:7" x14ac:dyDescent="0.25">
      <c r="A70">
        <v>18</v>
      </c>
      <c r="B70" t="s">
        <v>333</v>
      </c>
      <c r="C70" t="s">
        <v>112</v>
      </c>
      <c r="D70" t="s">
        <v>495</v>
      </c>
    </row>
    <row r="71" spans="1:7" x14ac:dyDescent="0.25">
      <c r="A71">
        <v>100</v>
      </c>
      <c r="B71" t="s">
        <v>333</v>
      </c>
      <c r="C71" t="s">
        <v>490</v>
      </c>
      <c r="D71" t="s">
        <v>415</v>
      </c>
    </row>
    <row r="72" spans="1:7" x14ac:dyDescent="0.25">
      <c r="A72">
        <v>430</v>
      </c>
      <c r="B72" t="s">
        <v>334</v>
      </c>
      <c r="C72" t="s">
        <v>320</v>
      </c>
      <c r="D72" t="s">
        <v>113</v>
      </c>
    </row>
    <row r="73" spans="1:7" x14ac:dyDescent="0.25">
      <c r="A73">
        <v>69</v>
      </c>
      <c r="B73" t="s">
        <v>334</v>
      </c>
      <c r="C73" t="s">
        <v>469</v>
      </c>
      <c r="D73" t="s">
        <v>109</v>
      </c>
    </row>
    <row r="74" spans="1:7" x14ac:dyDescent="0.25">
      <c r="A74">
        <v>22</v>
      </c>
      <c r="B74" t="s">
        <v>334</v>
      </c>
      <c r="C74" t="s">
        <v>344</v>
      </c>
      <c r="D74" t="s">
        <v>321</v>
      </c>
    </row>
    <row r="75" spans="1:7" x14ac:dyDescent="0.25">
      <c r="A75">
        <v>96</v>
      </c>
      <c r="B75" t="s">
        <v>335</v>
      </c>
      <c r="C75" t="s">
        <v>314</v>
      </c>
      <c r="D75" t="s">
        <v>347</v>
      </c>
    </row>
    <row r="76" spans="1:7" x14ac:dyDescent="0.25">
      <c r="A76">
        <v>133</v>
      </c>
      <c r="B76" t="s">
        <v>335</v>
      </c>
      <c r="C76" t="s">
        <v>470</v>
      </c>
      <c r="D76" t="s">
        <v>471</v>
      </c>
    </row>
    <row r="77" spans="1:7" x14ac:dyDescent="0.25">
      <c r="A77">
        <v>139</v>
      </c>
      <c r="B77" t="s">
        <v>335</v>
      </c>
      <c r="C77" t="s">
        <v>345</v>
      </c>
      <c r="D77" t="s">
        <v>449</v>
      </c>
    </row>
    <row r="78" spans="1:7" x14ac:dyDescent="0.25">
      <c r="A78">
        <v>38</v>
      </c>
      <c r="B78" t="s">
        <v>547</v>
      </c>
      <c r="C78" t="s">
        <v>5</v>
      </c>
      <c r="D78" t="s">
        <v>548</v>
      </c>
    </row>
    <row r="90" spans="1:1" x14ac:dyDescent="0.25">
      <c r="A90" t="s">
        <v>412</v>
      </c>
    </row>
  </sheetData>
  <pageMargins left="0.7" right="0.7" top="0.75" bottom="0.75" header="0.3" footer="0.3"/>
  <pageSetup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2"/>
  <sheetViews>
    <sheetView view="pageBreakPreview" zoomScale="60" zoomScaleNormal="100" workbookViewId="0">
      <pane xSplit="4" ySplit="2" topLeftCell="E30" activePane="bottomRight" state="frozen"/>
      <selection pane="topRight" activeCell="E1" sqref="E1"/>
      <selection pane="bottomLeft" activeCell="A3" sqref="A3"/>
      <selection pane="bottomRight" activeCell="G19" sqref="G19"/>
    </sheetView>
  </sheetViews>
  <sheetFormatPr defaultRowHeight="15" x14ac:dyDescent="0.25"/>
  <cols>
    <col min="1" max="1" width="3.140625" customWidth="1"/>
    <col min="2" max="2" width="9.140625" style="15"/>
    <col min="3" max="3" width="5" bestFit="1" customWidth="1"/>
    <col min="4" max="4" width="21.7109375" customWidth="1"/>
    <col min="5" max="5" width="19.85546875" bestFit="1" customWidth="1"/>
    <col min="6" max="6" width="9.7109375" style="16" bestFit="1" customWidth="1"/>
    <col min="7" max="7" width="10.85546875" style="15" bestFit="1" customWidth="1"/>
    <col min="8" max="8" width="9.7109375" style="16" bestFit="1" customWidth="1"/>
    <col min="10" max="10" width="10.85546875" style="15" bestFit="1" customWidth="1"/>
  </cols>
  <sheetData>
    <row r="2" spans="1:11" x14ac:dyDescent="0.25">
      <c r="B2" s="7"/>
      <c r="C2" s="1"/>
      <c r="D2" s="1"/>
      <c r="E2" s="1"/>
      <c r="F2" s="9" t="s">
        <v>73</v>
      </c>
      <c r="G2" s="9" t="s">
        <v>217</v>
      </c>
      <c r="H2" s="15" t="s">
        <v>253</v>
      </c>
      <c r="I2" s="35" t="s">
        <v>74</v>
      </c>
      <c r="J2" s="36" t="s">
        <v>379</v>
      </c>
      <c r="K2" s="35"/>
    </row>
    <row r="3" spans="1:11" x14ac:dyDescent="0.25">
      <c r="B3" s="18" t="s">
        <v>447</v>
      </c>
      <c r="C3" s="1"/>
      <c r="D3" s="1"/>
      <c r="E3" s="1"/>
    </row>
    <row r="4" spans="1:11" x14ac:dyDescent="0.25">
      <c r="A4">
        <v>5</v>
      </c>
      <c r="B4" s="7">
        <v>13</v>
      </c>
      <c r="C4" s="1" t="s">
        <v>333</v>
      </c>
      <c r="D4" s="1" t="s">
        <v>117</v>
      </c>
      <c r="E4" s="1" t="s">
        <v>495</v>
      </c>
      <c r="F4" s="16">
        <v>7.0464120370370374E-4</v>
      </c>
      <c r="G4" s="9">
        <v>1.2626273148148147E-3</v>
      </c>
      <c r="H4" s="16" t="s">
        <v>501</v>
      </c>
      <c r="I4" t="s">
        <v>209</v>
      </c>
    </row>
    <row r="5" spans="1:11" x14ac:dyDescent="0.25">
      <c r="A5">
        <v>6</v>
      </c>
      <c r="B5" s="7">
        <v>73</v>
      </c>
      <c r="C5" s="1" t="s">
        <v>333</v>
      </c>
      <c r="D5" s="1" t="s">
        <v>116</v>
      </c>
      <c r="E5" s="1" t="s">
        <v>494</v>
      </c>
      <c r="F5" s="16">
        <v>7.4120370370370366E-4</v>
      </c>
      <c r="G5" s="9">
        <v>1.1951620370370369E-3</v>
      </c>
      <c r="H5" t="s">
        <v>255</v>
      </c>
      <c r="I5" t="s">
        <v>518</v>
      </c>
      <c r="J5"/>
    </row>
    <row r="6" spans="1:11" x14ac:dyDescent="0.25">
      <c r="A6">
        <v>7</v>
      </c>
      <c r="B6" s="7">
        <v>34</v>
      </c>
      <c r="C6" s="1" t="s">
        <v>333</v>
      </c>
      <c r="D6" s="1" t="s">
        <v>12</v>
      </c>
      <c r="E6" s="1" t="s">
        <v>491</v>
      </c>
      <c r="F6" s="16">
        <v>7.2561342592592599E-4</v>
      </c>
      <c r="G6" s="9">
        <v>1.1518402777777779E-3</v>
      </c>
      <c r="H6" t="s">
        <v>509</v>
      </c>
      <c r="I6" t="s">
        <v>170</v>
      </c>
      <c r="J6" s="15" t="s">
        <v>477</v>
      </c>
    </row>
    <row r="7" spans="1:11" x14ac:dyDescent="0.25">
      <c r="A7">
        <v>8</v>
      </c>
      <c r="B7" s="7">
        <v>37</v>
      </c>
      <c r="C7" s="1" t="s">
        <v>333</v>
      </c>
      <c r="D7" s="1" t="s">
        <v>108</v>
      </c>
      <c r="E7" s="1" t="s">
        <v>115</v>
      </c>
      <c r="F7" s="9">
        <v>7.4484953703703703E-4</v>
      </c>
      <c r="G7" s="9">
        <v>1.1842013888888889E-3</v>
      </c>
      <c r="H7" s="16" t="s">
        <v>512</v>
      </c>
      <c r="I7" t="s">
        <v>519</v>
      </c>
      <c r="J7"/>
    </row>
    <row r="8" spans="1:11" x14ac:dyDescent="0.25">
      <c r="A8">
        <v>10</v>
      </c>
      <c r="B8" s="7">
        <v>15</v>
      </c>
      <c r="C8" s="1" t="s">
        <v>333</v>
      </c>
      <c r="D8" s="1" t="s">
        <v>87</v>
      </c>
      <c r="E8" s="1" t="s">
        <v>329</v>
      </c>
      <c r="F8" s="16">
        <v>7.3583333333333346E-4</v>
      </c>
      <c r="G8" s="9">
        <v>1.1908564814814815E-3</v>
      </c>
      <c r="J8" s="15" t="s">
        <v>503</v>
      </c>
    </row>
    <row r="9" spans="1:11" x14ac:dyDescent="0.25">
      <c r="A9">
        <v>14</v>
      </c>
      <c r="B9" s="7">
        <v>68</v>
      </c>
      <c r="C9" s="1" t="s">
        <v>333</v>
      </c>
      <c r="D9" s="1" t="s">
        <v>114</v>
      </c>
      <c r="E9" s="1" t="s">
        <v>494</v>
      </c>
      <c r="F9" s="16">
        <v>7.3586805555555558E-4</v>
      </c>
      <c r="G9" s="9">
        <v>1.172974537037037E-3</v>
      </c>
      <c r="H9" t="s">
        <v>510</v>
      </c>
      <c r="I9" t="s">
        <v>170</v>
      </c>
      <c r="J9"/>
    </row>
    <row r="10" spans="1:11" x14ac:dyDescent="0.25">
      <c r="A10">
        <v>16</v>
      </c>
      <c r="B10" s="7">
        <v>66</v>
      </c>
      <c r="C10" s="1" t="s">
        <v>333</v>
      </c>
      <c r="D10" s="1" t="s">
        <v>496</v>
      </c>
      <c r="E10" s="1" t="s">
        <v>88</v>
      </c>
      <c r="F10" s="9">
        <v>7.4120370370370366E-4</v>
      </c>
      <c r="H10" t="s">
        <v>512</v>
      </c>
      <c r="I10" t="s">
        <v>520</v>
      </c>
      <c r="J10"/>
    </row>
    <row r="11" spans="1:11" x14ac:dyDescent="0.25">
      <c r="A11">
        <v>17</v>
      </c>
      <c r="B11" s="7">
        <v>5</v>
      </c>
      <c r="C11" s="1" t="s">
        <v>333</v>
      </c>
      <c r="D11" s="1" t="s">
        <v>110</v>
      </c>
      <c r="E11" s="1" t="s">
        <v>309</v>
      </c>
      <c r="F11" s="9">
        <v>7.587268518518519E-4</v>
      </c>
      <c r="H11"/>
      <c r="I11" t="s">
        <v>518</v>
      </c>
      <c r="J11"/>
    </row>
    <row r="12" spans="1:11" x14ac:dyDescent="0.25">
      <c r="A12">
        <v>18</v>
      </c>
      <c r="B12" s="7">
        <v>18</v>
      </c>
      <c r="C12" s="1" t="s">
        <v>333</v>
      </c>
      <c r="D12" s="1" t="s">
        <v>112</v>
      </c>
      <c r="E12" s="1" t="s">
        <v>495</v>
      </c>
      <c r="F12" s="9">
        <v>7.4204861111111119E-4</v>
      </c>
      <c r="G12" s="9">
        <v>1.2093287037037036E-3</v>
      </c>
      <c r="H12"/>
      <c r="I12" t="s">
        <v>242</v>
      </c>
    </row>
    <row r="13" spans="1:11" x14ac:dyDescent="0.25">
      <c r="A13">
        <v>20</v>
      </c>
      <c r="B13" s="7">
        <v>99</v>
      </c>
      <c r="C13" s="1" t="s">
        <v>333</v>
      </c>
      <c r="D13" s="1" t="s">
        <v>165</v>
      </c>
      <c r="E13" s="1" t="s">
        <v>454</v>
      </c>
      <c r="F13" s="19">
        <v>7.2561342592592599E-4</v>
      </c>
      <c r="H13" s="16" t="s">
        <v>511</v>
      </c>
      <c r="I13" t="s">
        <v>516</v>
      </c>
    </row>
    <row r="14" spans="1:11" x14ac:dyDescent="0.25">
      <c r="A14">
        <v>22</v>
      </c>
      <c r="B14" s="7">
        <v>77</v>
      </c>
      <c r="C14" s="1" t="s">
        <v>333</v>
      </c>
      <c r="D14" s="1" t="s">
        <v>7</v>
      </c>
      <c r="E14" s="1" t="s">
        <v>420</v>
      </c>
      <c r="F14" s="16">
        <v>7.2699074074074072E-4</v>
      </c>
      <c r="G14" s="9">
        <v>1.1613541666666667E-3</v>
      </c>
      <c r="H14"/>
      <c r="J14"/>
    </row>
    <row r="15" spans="1:11" x14ac:dyDescent="0.25">
      <c r="A15">
        <v>25</v>
      </c>
      <c r="B15" s="7">
        <v>19</v>
      </c>
      <c r="C15" s="1" t="s">
        <v>333</v>
      </c>
      <c r="D15" s="1" t="s">
        <v>126</v>
      </c>
      <c r="E15" s="1" t="s">
        <v>311</v>
      </c>
      <c r="F15" s="31">
        <v>7.4184027777777779E-4</v>
      </c>
      <c r="G15" s="9">
        <v>1.172974537037037E-3</v>
      </c>
      <c r="H15"/>
      <c r="I15" t="s">
        <v>179</v>
      </c>
      <c r="J15"/>
    </row>
    <row r="16" spans="1:11" x14ac:dyDescent="0.25">
      <c r="A16">
        <v>26</v>
      </c>
      <c r="B16" s="7">
        <v>100</v>
      </c>
      <c r="C16" s="1" t="s">
        <v>333</v>
      </c>
      <c r="D16" s="1" t="s">
        <v>490</v>
      </c>
      <c r="E16" s="1" t="s">
        <v>415</v>
      </c>
      <c r="F16" s="19">
        <v>7.3583333333333346E-4</v>
      </c>
      <c r="H16"/>
    </row>
    <row r="17" spans="1:10" x14ac:dyDescent="0.25">
      <c r="A17">
        <v>28</v>
      </c>
      <c r="B17" s="7">
        <v>100</v>
      </c>
      <c r="C17" s="1" t="s">
        <v>333</v>
      </c>
      <c r="D17" s="1" t="s">
        <v>414</v>
      </c>
      <c r="E17" s="1" t="s">
        <v>415</v>
      </c>
      <c r="F17" s="9">
        <v>7.2888888888888905E-4</v>
      </c>
      <c r="H17"/>
      <c r="J17"/>
    </row>
    <row r="18" spans="1:10" x14ac:dyDescent="0.25">
      <c r="A18">
        <v>29</v>
      </c>
      <c r="B18" s="7">
        <v>21</v>
      </c>
      <c r="C18" s="1" t="s">
        <v>333</v>
      </c>
      <c r="D18" s="1" t="s">
        <v>10</v>
      </c>
      <c r="E18" s="26" t="s">
        <v>448</v>
      </c>
      <c r="F18" s="9">
        <v>7.5648148148148135E-4</v>
      </c>
      <c r="G18" s="9">
        <v>1.2086689814814816E-3</v>
      </c>
      <c r="H18" s="15"/>
      <c r="J18"/>
    </row>
    <row r="19" spans="1:10" ht="15.75" x14ac:dyDescent="0.25">
      <c r="A19">
        <v>30</v>
      </c>
      <c r="B19" s="7">
        <v>11</v>
      </c>
      <c r="C19" s="1" t="s">
        <v>333</v>
      </c>
      <c r="D19" s="1" t="s">
        <v>425</v>
      </c>
      <c r="E19" s="1" t="s">
        <v>413</v>
      </c>
      <c r="F19" s="9">
        <v>7.1700231481481485E-4</v>
      </c>
      <c r="G19" s="32"/>
      <c r="H19" s="33"/>
    </row>
    <row r="20" spans="1:10" x14ac:dyDescent="0.25">
      <c r="A20">
        <v>40</v>
      </c>
      <c r="B20" s="7">
        <v>17</v>
      </c>
      <c r="C20" s="1" t="s">
        <v>333</v>
      </c>
      <c r="D20" s="1" t="s">
        <v>282</v>
      </c>
      <c r="E20" s="1" t="s">
        <v>486</v>
      </c>
      <c r="F20" s="9">
        <v>7.2103009259259256E-4</v>
      </c>
      <c r="H20"/>
      <c r="J20"/>
    </row>
    <row r="21" spans="1:10" x14ac:dyDescent="0.25">
      <c r="A21">
        <v>41</v>
      </c>
      <c r="B21" s="7">
        <v>27</v>
      </c>
      <c r="C21" s="1" t="s">
        <v>333</v>
      </c>
      <c r="D21" s="1" t="s">
        <v>493</v>
      </c>
      <c r="E21" s="1" t="s">
        <v>494</v>
      </c>
      <c r="F21" s="16">
        <v>7.3041666666666665E-4</v>
      </c>
      <c r="H21"/>
      <c r="J21"/>
    </row>
    <row r="22" spans="1:10" x14ac:dyDescent="0.25">
      <c r="A22">
        <v>43</v>
      </c>
      <c r="B22" s="7">
        <v>40</v>
      </c>
      <c r="C22" s="1" t="s">
        <v>333</v>
      </c>
      <c r="D22" s="1" t="s">
        <v>438</v>
      </c>
      <c r="E22" s="1" t="s">
        <v>439</v>
      </c>
      <c r="F22" s="9">
        <v>7.2103009259259256E-4</v>
      </c>
      <c r="I22" t="s">
        <v>517</v>
      </c>
    </row>
    <row r="23" spans="1:10" x14ac:dyDescent="0.25">
      <c r="A23">
        <v>44</v>
      </c>
      <c r="B23" s="7">
        <v>18</v>
      </c>
      <c r="C23" s="1" t="s">
        <v>333</v>
      </c>
      <c r="D23" s="1" t="s">
        <v>152</v>
      </c>
      <c r="E23" s="1" t="s">
        <v>426</v>
      </c>
      <c r="F23" s="30"/>
      <c r="H23" t="s">
        <v>515</v>
      </c>
      <c r="J23"/>
    </row>
    <row r="24" spans="1:10" x14ac:dyDescent="0.25">
      <c r="A24">
        <v>1</v>
      </c>
      <c r="B24" s="7">
        <v>83</v>
      </c>
      <c r="C24" s="1" t="s">
        <v>334</v>
      </c>
      <c r="D24" s="1" t="s">
        <v>418</v>
      </c>
      <c r="E24" s="1" t="s">
        <v>95</v>
      </c>
      <c r="F24" s="9">
        <v>7.4804398148148148E-4</v>
      </c>
      <c r="G24" s="9">
        <v>1.1746180555555557E-3</v>
      </c>
      <c r="H24" s="37" t="s">
        <v>513</v>
      </c>
      <c r="I24" t="s">
        <v>518</v>
      </c>
      <c r="J24" s="15" t="s">
        <v>504</v>
      </c>
    </row>
    <row r="25" spans="1:10" x14ac:dyDescent="0.25">
      <c r="A25">
        <v>2</v>
      </c>
      <c r="B25" s="7">
        <v>511</v>
      </c>
      <c r="C25" s="1" t="s">
        <v>334</v>
      </c>
      <c r="D25" s="1" t="s">
        <v>458</v>
      </c>
      <c r="E25" s="1" t="s">
        <v>88</v>
      </c>
      <c r="F25" s="9">
        <v>7.4767361111111117E-4</v>
      </c>
      <c r="G25" s="9">
        <v>1.2109722222222222E-3</v>
      </c>
      <c r="H25" s="16" t="s">
        <v>513</v>
      </c>
      <c r="I25" t="s">
        <v>181</v>
      </c>
      <c r="J25" s="15" t="s">
        <v>484</v>
      </c>
    </row>
    <row r="26" spans="1:10" x14ac:dyDescent="0.25">
      <c r="A26">
        <v>3</v>
      </c>
      <c r="B26" s="7">
        <v>36</v>
      </c>
      <c r="C26" s="1" t="s">
        <v>334</v>
      </c>
      <c r="D26" s="1" t="s">
        <v>9</v>
      </c>
      <c r="E26" s="1" t="s">
        <v>437</v>
      </c>
      <c r="F26" s="9" t="s">
        <v>499</v>
      </c>
      <c r="G26" s="9">
        <v>1.2852314814814816E-3</v>
      </c>
      <c r="H26" s="16" t="s">
        <v>259</v>
      </c>
      <c r="I26" t="s">
        <v>521</v>
      </c>
      <c r="J26" s="15" t="s">
        <v>384</v>
      </c>
    </row>
    <row r="27" spans="1:10" x14ac:dyDescent="0.25">
      <c r="A27">
        <v>12</v>
      </c>
      <c r="B27" s="7">
        <v>430</v>
      </c>
      <c r="C27" s="1" t="s">
        <v>334</v>
      </c>
      <c r="D27" s="1" t="s">
        <v>320</v>
      </c>
      <c r="E27" s="1" t="s">
        <v>113</v>
      </c>
      <c r="F27" s="9">
        <v>7.5261574074074076E-4</v>
      </c>
      <c r="G27" s="9">
        <v>1.2970833333333332E-3</v>
      </c>
      <c r="H27"/>
    </row>
    <row r="28" spans="1:10" x14ac:dyDescent="0.25">
      <c r="A28">
        <v>21</v>
      </c>
      <c r="B28" s="7">
        <v>11</v>
      </c>
      <c r="C28" s="1" t="s">
        <v>334</v>
      </c>
      <c r="D28" s="1" t="s">
        <v>124</v>
      </c>
      <c r="E28" s="1" t="s">
        <v>109</v>
      </c>
      <c r="F28" s="16">
        <v>7.6478009259259262E-4</v>
      </c>
      <c r="I28" t="s">
        <v>522</v>
      </c>
      <c r="J28" s="15" t="s">
        <v>506</v>
      </c>
    </row>
    <row r="29" spans="1:10" x14ac:dyDescent="0.25">
      <c r="A29">
        <v>23</v>
      </c>
      <c r="B29" s="7">
        <v>23</v>
      </c>
      <c r="C29" s="1" t="s">
        <v>334</v>
      </c>
      <c r="D29" s="1" t="s">
        <v>130</v>
      </c>
      <c r="E29" s="1" t="s">
        <v>109</v>
      </c>
      <c r="F29" s="16">
        <v>7.7126157407407395E-4</v>
      </c>
      <c r="J29" s="15" t="s">
        <v>505</v>
      </c>
    </row>
    <row r="30" spans="1:10" x14ac:dyDescent="0.25">
      <c r="A30">
        <v>34</v>
      </c>
      <c r="B30" s="7">
        <v>105</v>
      </c>
      <c r="C30" s="1" t="s">
        <v>334</v>
      </c>
      <c r="D30" s="1" t="s">
        <v>35</v>
      </c>
      <c r="E30" s="1" t="s">
        <v>408</v>
      </c>
      <c r="F30" s="31">
        <v>7.6863425925925927E-4</v>
      </c>
      <c r="H30"/>
      <c r="I30" t="s">
        <v>521</v>
      </c>
    </row>
    <row r="31" spans="1:10" x14ac:dyDescent="0.25">
      <c r="A31">
        <v>39</v>
      </c>
      <c r="B31" s="7">
        <v>75</v>
      </c>
      <c r="C31" s="1" t="s">
        <v>334</v>
      </c>
      <c r="D31" s="1" t="s">
        <v>91</v>
      </c>
      <c r="E31" s="1"/>
      <c r="H31"/>
      <c r="I31" t="s">
        <v>523</v>
      </c>
      <c r="J31"/>
    </row>
    <row r="32" spans="1:10" x14ac:dyDescent="0.25">
      <c r="A32">
        <v>42</v>
      </c>
      <c r="B32" s="7">
        <v>6</v>
      </c>
      <c r="C32" s="1" t="s">
        <v>334</v>
      </c>
      <c r="D32" s="1" t="s">
        <v>497</v>
      </c>
      <c r="E32" s="1" t="s">
        <v>109</v>
      </c>
      <c r="F32" s="31" t="s">
        <v>498</v>
      </c>
      <c r="H32"/>
      <c r="J32"/>
    </row>
    <row r="33" spans="1:10" x14ac:dyDescent="0.25">
      <c r="A33">
        <v>4</v>
      </c>
      <c r="B33" s="7">
        <v>26</v>
      </c>
      <c r="C33" s="1" t="s">
        <v>335</v>
      </c>
      <c r="D33" s="1" t="s">
        <v>120</v>
      </c>
      <c r="E33" s="1" t="s">
        <v>42</v>
      </c>
      <c r="F33" s="16">
        <v>7.7585648148148143E-4</v>
      </c>
      <c r="G33" s="9">
        <v>1.2766435185185185E-3</v>
      </c>
      <c r="H33" s="16" t="s">
        <v>431</v>
      </c>
      <c r="I33" t="s">
        <v>524</v>
      </c>
      <c r="J33"/>
    </row>
    <row r="34" spans="1:10" x14ac:dyDescent="0.25">
      <c r="A34">
        <v>9</v>
      </c>
      <c r="B34" s="7">
        <v>75</v>
      </c>
      <c r="C34" s="1" t="s">
        <v>335</v>
      </c>
      <c r="D34" s="1" t="s">
        <v>91</v>
      </c>
      <c r="E34" s="1" t="s">
        <v>88</v>
      </c>
      <c r="F34" s="9">
        <v>7.8002314814814818E-4</v>
      </c>
      <c r="G34" s="9">
        <v>1.2380208333333334E-3</v>
      </c>
      <c r="H34" t="s">
        <v>369</v>
      </c>
      <c r="J34" s="15" t="s">
        <v>507</v>
      </c>
    </row>
    <row r="35" spans="1:10" x14ac:dyDescent="0.25">
      <c r="A35">
        <v>11</v>
      </c>
      <c r="B35" s="7">
        <v>511</v>
      </c>
      <c r="C35" s="1" t="s">
        <v>335</v>
      </c>
      <c r="D35" s="1" t="s">
        <v>92</v>
      </c>
      <c r="E35" s="1" t="s">
        <v>325</v>
      </c>
      <c r="F35" s="9" t="s">
        <v>500</v>
      </c>
      <c r="G35" s="9">
        <v>1.2749999999999999E-3</v>
      </c>
      <c r="H35" t="s">
        <v>258</v>
      </c>
      <c r="I35" t="s">
        <v>525</v>
      </c>
      <c r="J35"/>
    </row>
    <row r="36" spans="1:10" x14ac:dyDescent="0.25">
      <c r="A36">
        <v>13</v>
      </c>
      <c r="B36" s="7">
        <v>33</v>
      </c>
      <c r="C36" s="1" t="s">
        <v>335</v>
      </c>
      <c r="D36" s="1" t="s">
        <v>5</v>
      </c>
      <c r="E36" s="1" t="s">
        <v>42</v>
      </c>
      <c r="F36" s="9">
        <v>7.8271990740740743E-4</v>
      </c>
      <c r="H36" s="37" t="s">
        <v>432</v>
      </c>
      <c r="I36" t="s">
        <v>248</v>
      </c>
    </row>
    <row r="37" spans="1:10" x14ac:dyDescent="0.25">
      <c r="A37">
        <v>24</v>
      </c>
      <c r="B37" s="7">
        <v>49</v>
      </c>
      <c r="C37" s="1" t="s">
        <v>335</v>
      </c>
      <c r="D37" s="1" t="s">
        <v>177</v>
      </c>
      <c r="E37" s="1" t="s">
        <v>444</v>
      </c>
      <c r="F37" s="28"/>
      <c r="G37" s="9">
        <v>1.2605902777777778E-3</v>
      </c>
      <c r="H37"/>
      <c r="I37" t="s">
        <v>526</v>
      </c>
      <c r="J37" s="16"/>
    </row>
    <row r="38" spans="1:10" x14ac:dyDescent="0.25">
      <c r="A38">
        <v>27</v>
      </c>
      <c r="B38" s="7">
        <v>12</v>
      </c>
      <c r="C38" s="1" t="s">
        <v>335</v>
      </c>
      <c r="D38" s="1" t="s">
        <v>492</v>
      </c>
      <c r="E38" s="1" t="s">
        <v>42</v>
      </c>
      <c r="F38" s="19" t="s">
        <v>501</v>
      </c>
      <c r="G38" s="9">
        <v>1.3071527777777777E-3</v>
      </c>
      <c r="H38"/>
      <c r="I38" t="s">
        <v>527</v>
      </c>
    </row>
    <row r="39" spans="1:10" x14ac:dyDescent="0.25">
      <c r="A39">
        <v>31</v>
      </c>
      <c r="B39" s="7">
        <v>20</v>
      </c>
      <c r="C39" s="1" t="s">
        <v>335</v>
      </c>
      <c r="D39" t="s">
        <v>488</v>
      </c>
      <c r="E39" s="1" t="s">
        <v>42</v>
      </c>
      <c r="F39" s="9">
        <v>7.9005787037037033E-4</v>
      </c>
      <c r="H39"/>
    </row>
    <row r="40" spans="1:10" x14ac:dyDescent="0.25">
      <c r="A40">
        <v>32</v>
      </c>
      <c r="B40" s="7">
        <v>12</v>
      </c>
      <c r="C40" s="1" t="s">
        <v>335</v>
      </c>
      <c r="D40" t="s">
        <v>441</v>
      </c>
      <c r="E40" s="1" t="s">
        <v>444</v>
      </c>
      <c r="F40" s="19" t="s">
        <v>501</v>
      </c>
      <c r="G40" s="9">
        <v>1.2901273148148149E-3</v>
      </c>
      <c r="H40"/>
      <c r="J40"/>
    </row>
    <row r="41" spans="1:10" x14ac:dyDescent="0.25">
      <c r="A41">
        <v>15</v>
      </c>
      <c r="B41" s="7">
        <v>135</v>
      </c>
      <c r="C41" s="1" t="s">
        <v>372</v>
      </c>
      <c r="D41" s="1" t="s">
        <v>37</v>
      </c>
      <c r="E41" s="1" t="s">
        <v>95</v>
      </c>
      <c r="F41" s="16">
        <v>7.5331018518518509E-4</v>
      </c>
      <c r="G41" s="9">
        <v>1.2030787037037036E-3</v>
      </c>
    </row>
    <row r="42" spans="1:10" x14ac:dyDescent="0.25">
      <c r="A42">
        <v>33</v>
      </c>
      <c r="B42" s="7">
        <v>67</v>
      </c>
      <c r="C42" s="1" t="s">
        <v>372</v>
      </c>
      <c r="D42" s="1" t="s">
        <v>39</v>
      </c>
      <c r="E42" s="1" t="s">
        <v>437</v>
      </c>
      <c r="F42" s="9">
        <v>8.0960648148148146E-4</v>
      </c>
    </row>
    <row r="43" spans="1:10" x14ac:dyDescent="0.25">
      <c r="A43">
        <v>38</v>
      </c>
      <c r="B43" s="7">
        <v>205</v>
      </c>
      <c r="C43" s="1" t="s">
        <v>372</v>
      </c>
      <c r="D43" t="s">
        <v>407</v>
      </c>
      <c r="E43" s="1" t="s">
        <v>419</v>
      </c>
      <c r="F43" s="9">
        <v>7.6218749999999995E-4</v>
      </c>
      <c r="G43" s="9">
        <v>1.3682986111111109E-3</v>
      </c>
    </row>
    <row r="44" spans="1:10" x14ac:dyDescent="0.25">
      <c r="A44">
        <v>46</v>
      </c>
      <c r="B44" s="7">
        <v>42</v>
      </c>
      <c r="C44" s="1" t="s">
        <v>372</v>
      </c>
      <c r="D44" s="1" t="s">
        <v>399</v>
      </c>
      <c r="E44" s="1" t="s">
        <v>473</v>
      </c>
      <c r="F44" s="19">
        <v>7.6910879629629638E-4</v>
      </c>
      <c r="G44"/>
    </row>
    <row r="45" spans="1:10" x14ac:dyDescent="0.25">
      <c r="A45">
        <v>35</v>
      </c>
      <c r="B45" s="7">
        <v>35</v>
      </c>
      <c r="C45" s="1" t="s">
        <v>508</v>
      </c>
      <c r="D45" s="1" t="s">
        <v>11</v>
      </c>
      <c r="E45" s="1" t="s">
        <v>330</v>
      </c>
      <c r="G45" s="9"/>
      <c r="H45" s="16" t="s">
        <v>514</v>
      </c>
    </row>
    <row r="46" spans="1:10" x14ac:dyDescent="0.25">
      <c r="A46">
        <v>19</v>
      </c>
      <c r="B46" s="7">
        <v>199</v>
      </c>
      <c r="C46" s="1" t="s">
        <v>336</v>
      </c>
      <c r="D46" s="1" t="s">
        <v>502</v>
      </c>
      <c r="E46" s="1" t="s">
        <v>330</v>
      </c>
      <c r="F46" s="16" t="s">
        <v>299</v>
      </c>
      <c r="H46" s="16" t="s">
        <v>474</v>
      </c>
      <c r="I46" t="s">
        <v>528</v>
      </c>
    </row>
    <row r="47" spans="1:10" x14ac:dyDescent="0.25">
      <c r="A47">
        <v>45</v>
      </c>
      <c r="B47" s="7">
        <v>55</v>
      </c>
      <c r="C47" s="1" t="s">
        <v>336</v>
      </c>
      <c r="D47" s="1" t="s">
        <v>118</v>
      </c>
      <c r="E47" s="1" t="s">
        <v>322</v>
      </c>
      <c r="F47" s="27"/>
      <c r="H47" s="9"/>
    </row>
    <row r="48" spans="1:10" x14ac:dyDescent="0.25">
      <c r="A48">
        <v>36</v>
      </c>
      <c r="B48" s="7">
        <v>9</v>
      </c>
      <c r="C48" s="1" t="s">
        <v>337</v>
      </c>
      <c r="D48" s="1" t="s">
        <v>29</v>
      </c>
      <c r="E48" s="1" t="s">
        <v>328</v>
      </c>
      <c r="F48" s="9">
        <v>8.6663194444444429E-4</v>
      </c>
    </row>
    <row r="49" spans="1:10" x14ac:dyDescent="0.25">
      <c r="A49">
        <v>37</v>
      </c>
      <c r="B49" s="7">
        <v>16</v>
      </c>
      <c r="C49" s="1" t="s">
        <v>337</v>
      </c>
      <c r="D49" s="1" t="s">
        <v>375</v>
      </c>
      <c r="E49" s="1" t="s">
        <v>489</v>
      </c>
      <c r="F49" s="9"/>
      <c r="H49" s="9"/>
      <c r="I49" t="s">
        <v>529</v>
      </c>
    </row>
    <row r="51" spans="1:10" x14ac:dyDescent="0.25">
      <c r="B51" s="24"/>
    </row>
    <row r="52" spans="1:10" x14ac:dyDescent="0.25">
      <c r="F52"/>
      <c r="G52"/>
      <c r="H52"/>
      <c r="J52"/>
    </row>
  </sheetData>
  <sortState ref="A4:AO49">
    <sortCondition ref="C4:C49"/>
  </sortState>
  <pageMargins left="0.7" right="0.7" top="0.75" bottom="0.75" header="0.3" footer="0.3"/>
  <pageSetup paperSize="9" scale="73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4"/>
  <sheetViews>
    <sheetView view="pageBreakPreview" topLeftCell="A36" zoomScale="60" zoomScaleNormal="100" workbookViewId="0">
      <selection activeCell="D19" sqref="D19"/>
    </sheetView>
  </sheetViews>
  <sheetFormatPr defaultRowHeight="15" x14ac:dyDescent="0.25"/>
  <cols>
    <col min="2" max="2" width="4" bestFit="1" customWidth="1"/>
    <col min="3" max="3" width="5" bestFit="1" customWidth="1"/>
    <col min="4" max="4" width="26" bestFit="1" customWidth="1"/>
    <col min="5" max="5" width="19.85546875" bestFit="1" customWidth="1"/>
    <col min="6" max="6" width="9.7109375" bestFit="1" customWidth="1"/>
    <col min="7" max="7" width="10.85546875" bestFit="1" customWidth="1"/>
    <col min="8" max="9" width="9.85546875" bestFit="1" customWidth="1"/>
    <col min="10" max="10" width="10.5703125" bestFit="1" customWidth="1"/>
    <col min="11" max="11" width="10" bestFit="1" customWidth="1"/>
  </cols>
  <sheetData>
    <row r="1" spans="1:11" x14ac:dyDescent="0.25">
      <c r="B1" s="15"/>
      <c r="F1" s="16"/>
      <c r="G1" s="15"/>
      <c r="H1" s="16"/>
      <c r="J1" s="15"/>
    </row>
    <row r="2" spans="1:11" x14ac:dyDescent="0.25">
      <c r="B2" s="7"/>
      <c r="C2" s="1"/>
      <c r="D2" s="1"/>
      <c r="E2" s="1"/>
      <c r="F2" s="9" t="s">
        <v>73</v>
      </c>
      <c r="G2" s="15" t="s">
        <v>253</v>
      </c>
      <c r="H2" s="9" t="s">
        <v>217</v>
      </c>
      <c r="I2" t="s">
        <v>74</v>
      </c>
      <c r="J2" s="15" t="s">
        <v>379</v>
      </c>
      <c r="K2" s="15" t="s">
        <v>472</v>
      </c>
    </row>
    <row r="3" spans="1:11" x14ac:dyDescent="0.25">
      <c r="B3" s="18"/>
      <c r="C3" s="1"/>
      <c r="D3" s="1"/>
      <c r="E3" s="1"/>
      <c r="F3" s="16"/>
      <c r="G3" s="15"/>
      <c r="H3" s="16"/>
      <c r="J3" s="15"/>
    </row>
    <row r="4" spans="1:11" x14ac:dyDescent="0.25">
      <c r="A4">
        <v>1</v>
      </c>
      <c r="B4" s="7">
        <v>37</v>
      </c>
      <c r="C4" s="1" t="s">
        <v>334</v>
      </c>
      <c r="D4" s="1" t="s">
        <v>108</v>
      </c>
      <c r="E4" s="1" t="s">
        <v>113</v>
      </c>
      <c r="F4" s="27">
        <v>7.5326388888888882E-4</v>
      </c>
      <c r="G4" s="15" t="s">
        <v>427</v>
      </c>
      <c r="H4" s="9">
        <v>1.2046064814814816E-3</v>
      </c>
      <c r="I4" s="9"/>
      <c r="J4" s="15" t="s">
        <v>459</v>
      </c>
      <c r="K4" t="s">
        <v>369</v>
      </c>
    </row>
    <row r="5" spans="1:11" x14ac:dyDescent="0.25">
      <c r="A5">
        <v>2</v>
      </c>
      <c r="B5" s="7">
        <v>13</v>
      </c>
      <c r="C5" s="1" t="s">
        <v>333</v>
      </c>
      <c r="D5" s="1" t="s">
        <v>117</v>
      </c>
      <c r="E5" s="1" t="s">
        <v>446</v>
      </c>
      <c r="F5" s="29">
        <v>7.1587962962962957E-4</v>
      </c>
      <c r="G5" s="15"/>
      <c r="H5" s="9">
        <v>1.1881018518518519E-3</v>
      </c>
      <c r="I5" s="22"/>
      <c r="J5" s="15" t="s">
        <v>269</v>
      </c>
      <c r="K5" t="s">
        <v>474</v>
      </c>
    </row>
    <row r="6" spans="1:11" x14ac:dyDescent="0.25">
      <c r="A6">
        <v>3</v>
      </c>
      <c r="B6" s="7">
        <v>34</v>
      </c>
      <c r="C6" s="1" t="s">
        <v>333</v>
      </c>
      <c r="D6" s="1" t="s">
        <v>12</v>
      </c>
      <c r="E6" s="1" t="s">
        <v>113</v>
      </c>
      <c r="F6" s="31">
        <v>7.2775462962962974E-4</v>
      </c>
      <c r="G6" s="15" t="s">
        <v>427</v>
      </c>
      <c r="H6" s="9">
        <v>1.1784490740740739E-3</v>
      </c>
      <c r="I6" s="9"/>
      <c r="J6" s="15" t="s">
        <v>457</v>
      </c>
    </row>
    <row r="7" spans="1:11" x14ac:dyDescent="0.25">
      <c r="A7">
        <v>4</v>
      </c>
      <c r="B7" s="7">
        <v>83</v>
      </c>
      <c r="C7" s="1" t="s">
        <v>372</v>
      </c>
      <c r="D7" s="1" t="s">
        <v>418</v>
      </c>
      <c r="E7" s="1" t="s">
        <v>95</v>
      </c>
      <c r="F7" s="27">
        <v>7.7115740740740747E-4</v>
      </c>
      <c r="G7" s="15"/>
      <c r="H7" s="9">
        <v>1.2576273148148147E-3</v>
      </c>
      <c r="I7" s="22"/>
      <c r="J7" s="15" t="s">
        <v>461</v>
      </c>
      <c r="K7" t="s">
        <v>481</v>
      </c>
    </row>
    <row r="8" spans="1:11" x14ac:dyDescent="0.25">
      <c r="A8">
        <v>5</v>
      </c>
      <c r="B8" s="7">
        <v>55</v>
      </c>
      <c r="C8" s="1" t="s">
        <v>336</v>
      </c>
      <c r="D8" s="1" t="s">
        <v>118</v>
      </c>
      <c r="E8" s="1" t="s">
        <v>322</v>
      </c>
      <c r="F8" s="27">
        <v>8.0547453703703716E-4</v>
      </c>
      <c r="G8" s="15" t="s">
        <v>436</v>
      </c>
      <c r="H8" s="9">
        <v>1.3007407407407408E-3</v>
      </c>
      <c r="I8" s="22"/>
      <c r="J8" s="15"/>
      <c r="K8" t="s">
        <v>463</v>
      </c>
    </row>
    <row r="9" spans="1:11" x14ac:dyDescent="0.25">
      <c r="A9">
        <v>6</v>
      </c>
      <c r="B9" s="7">
        <v>205</v>
      </c>
      <c r="C9" s="1" t="s">
        <v>372</v>
      </c>
      <c r="D9" s="1" t="s">
        <v>407</v>
      </c>
      <c r="E9" s="1" t="s">
        <v>419</v>
      </c>
      <c r="F9" s="27">
        <v>7.7586805555555558E-4</v>
      </c>
      <c r="G9" s="15" t="s">
        <v>257</v>
      </c>
      <c r="H9" s="16"/>
      <c r="I9" s="9"/>
      <c r="J9" s="15" t="s">
        <v>279</v>
      </c>
      <c r="K9" t="s">
        <v>482</v>
      </c>
    </row>
    <row r="10" spans="1:11" x14ac:dyDescent="0.25">
      <c r="A10">
        <v>7</v>
      </c>
      <c r="B10" s="7">
        <v>5</v>
      </c>
      <c r="C10" s="1" t="s">
        <v>333</v>
      </c>
      <c r="D10" s="1" t="s">
        <v>110</v>
      </c>
      <c r="E10" s="1" t="s">
        <v>309</v>
      </c>
      <c r="F10" s="27">
        <v>7.3251157407407412E-4</v>
      </c>
      <c r="G10" s="15"/>
      <c r="H10" s="9">
        <v>1.1963194444444445E-3</v>
      </c>
      <c r="I10" s="22"/>
      <c r="J10" s="15"/>
      <c r="K10" t="s">
        <v>475</v>
      </c>
    </row>
    <row r="11" spans="1:11" x14ac:dyDescent="0.25">
      <c r="A11">
        <v>8</v>
      </c>
      <c r="B11" s="7">
        <v>75</v>
      </c>
      <c r="C11" s="1" t="s">
        <v>335</v>
      </c>
      <c r="D11" s="1" t="s">
        <v>91</v>
      </c>
      <c r="E11" s="1" t="s">
        <v>88</v>
      </c>
      <c r="F11" s="27">
        <v>7.7393518518518523E-4</v>
      </c>
      <c r="G11" s="15" t="s">
        <v>434</v>
      </c>
      <c r="H11" s="9">
        <v>1.224375E-3</v>
      </c>
      <c r="J11" s="15"/>
    </row>
    <row r="12" spans="1:11" x14ac:dyDescent="0.25">
      <c r="A12">
        <v>9</v>
      </c>
      <c r="B12" s="7">
        <v>7</v>
      </c>
      <c r="C12" s="1" t="s">
        <v>335</v>
      </c>
      <c r="D12" s="1" t="s">
        <v>312</v>
      </c>
      <c r="E12" s="1" t="s">
        <v>115</v>
      </c>
      <c r="F12" s="27">
        <v>7.6406249999999998E-4</v>
      </c>
      <c r="G12" s="15" t="s">
        <v>258</v>
      </c>
      <c r="H12" s="9">
        <v>1.2591203703703703E-3</v>
      </c>
      <c r="I12" s="9"/>
      <c r="J12" s="15"/>
    </row>
    <row r="13" spans="1:11" x14ac:dyDescent="0.25">
      <c r="A13">
        <v>10</v>
      </c>
      <c r="B13" s="7">
        <v>38</v>
      </c>
      <c r="C13" s="1" t="s">
        <v>372</v>
      </c>
      <c r="D13" s="1" t="s">
        <v>5</v>
      </c>
      <c r="E13" s="1" t="s">
        <v>359</v>
      </c>
      <c r="F13" s="9">
        <v>7.9622685185185189E-4</v>
      </c>
      <c r="G13" s="15" t="s">
        <v>394</v>
      </c>
      <c r="H13" s="9">
        <v>1.2741203703703703E-3</v>
      </c>
      <c r="I13" s="22"/>
      <c r="J13" s="15"/>
      <c r="K13" t="s">
        <v>480</v>
      </c>
    </row>
    <row r="14" spans="1:11" x14ac:dyDescent="0.25">
      <c r="A14">
        <v>11</v>
      </c>
      <c r="B14" s="7">
        <v>15</v>
      </c>
      <c r="C14" s="1" t="s">
        <v>334</v>
      </c>
      <c r="D14" s="1" t="s">
        <v>87</v>
      </c>
      <c r="E14" s="1" t="s">
        <v>329</v>
      </c>
      <c r="F14" s="9">
        <v>7.6526620370370366E-4</v>
      </c>
      <c r="G14" s="15" t="s">
        <v>429</v>
      </c>
      <c r="H14" s="9">
        <v>1.2608564814814815E-3</v>
      </c>
      <c r="I14" s="22"/>
      <c r="J14" s="15" t="s">
        <v>460</v>
      </c>
      <c r="K14" t="s">
        <v>362</v>
      </c>
    </row>
    <row r="15" spans="1:11" x14ac:dyDescent="0.25">
      <c r="A15">
        <v>12</v>
      </c>
      <c r="B15" s="7">
        <v>16</v>
      </c>
      <c r="C15" s="1" t="s">
        <v>337</v>
      </c>
      <c r="D15" s="1" t="s">
        <v>375</v>
      </c>
      <c r="E15" s="1" t="s">
        <v>327</v>
      </c>
      <c r="F15" s="9">
        <v>8.1353009259259258E-4</v>
      </c>
      <c r="G15" s="15"/>
      <c r="H15" s="9">
        <v>1.3095949074074075E-3</v>
      </c>
      <c r="I15" s="22"/>
      <c r="J15" s="15"/>
    </row>
    <row r="16" spans="1:11" x14ac:dyDescent="0.25">
      <c r="A16">
        <v>13</v>
      </c>
      <c r="B16" s="7">
        <v>12</v>
      </c>
      <c r="C16" s="1" t="s">
        <v>336</v>
      </c>
      <c r="D16" s="1" t="s">
        <v>441</v>
      </c>
      <c r="E16" s="1" t="s">
        <v>442</v>
      </c>
      <c r="F16" s="28">
        <v>8.0484953703703697E-4</v>
      </c>
      <c r="G16" s="15"/>
      <c r="H16" s="9">
        <v>1.3050925925925927E-3</v>
      </c>
      <c r="J16" s="15" t="s">
        <v>466</v>
      </c>
      <c r="K16" t="s">
        <v>483</v>
      </c>
    </row>
    <row r="17" spans="1:11" x14ac:dyDescent="0.25">
      <c r="A17">
        <v>14</v>
      </c>
      <c r="B17" s="7">
        <v>36</v>
      </c>
      <c r="C17" s="1" t="s">
        <v>333</v>
      </c>
      <c r="D17" s="1" t="s">
        <v>9</v>
      </c>
      <c r="E17" s="1" t="s">
        <v>440</v>
      </c>
      <c r="F17" s="27">
        <v>7.424768518518518E-4</v>
      </c>
      <c r="G17" s="15" t="s">
        <v>351</v>
      </c>
      <c r="H17" s="9">
        <v>1.199363425925926E-3</v>
      </c>
      <c r="I17" s="9"/>
      <c r="J17" s="15"/>
    </row>
    <row r="18" spans="1:11" x14ac:dyDescent="0.25">
      <c r="A18">
        <v>15</v>
      </c>
      <c r="B18" s="7">
        <v>511</v>
      </c>
      <c r="C18" s="1" t="s">
        <v>334</v>
      </c>
      <c r="D18" s="1" t="s">
        <v>458</v>
      </c>
      <c r="E18" s="1" t="s">
        <v>88</v>
      </c>
      <c r="F18" s="9">
        <v>7.4745370370370373E-4</v>
      </c>
      <c r="G18" s="15"/>
      <c r="H18" s="16"/>
      <c r="J18" s="15" t="s">
        <v>464</v>
      </c>
      <c r="K18" t="s">
        <v>478</v>
      </c>
    </row>
    <row r="19" spans="1:11" x14ac:dyDescent="0.25">
      <c r="A19">
        <v>16</v>
      </c>
      <c r="B19" s="7">
        <v>11</v>
      </c>
      <c r="C19" s="1" t="s">
        <v>333</v>
      </c>
      <c r="D19" s="1" t="s">
        <v>425</v>
      </c>
      <c r="E19" s="1" t="s">
        <v>413</v>
      </c>
      <c r="F19" s="29">
        <v>7.14074074074074E-4</v>
      </c>
      <c r="G19" s="15" t="s">
        <v>428</v>
      </c>
      <c r="H19" s="19"/>
      <c r="I19" s="22"/>
      <c r="J19" s="15"/>
    </row>
    <row r="20" spans="1:11" x14ac:dyDescent="0.25">
      <c r="A20">
        <v>17</v>
      </c>
      <c r="B20" s="7">
        <v>511</v>
      </c>
      <c r="C20" s="1" t="s">
        <v>334</v>
      </c>
      <c r="D20" s="1" t="s">
        <v>92</v>
      </c>
      <c r="E20" s="1" t="s">
        <v>325</v>
      </c>
      <c r="F20" s="27">
        <v>7.7413194444444437E-4</v>
      </c>
      <c r="G20" s="15" t="s">
        <v>430</v>
      </c>
      <c r="H20" s="9">
        <v>1.203900462962963E-3</v>
      </c>
      <c r="I20" s="9"/>
      <c r="J20" s="15"/>
      <c r="K20" t="s">
        <v>477</v>
      </c>
    </row>
    <row r="21" spans="1:11" x14ac:dyDescent="0.25">
      <c r="A21">
        <v>18</v>
      </c>
      <c r="B21" s="7">
        <v>68</v>
      </c>
      <c r="C21" s="1" t="s">
        <v>333</v>
      </c>
      <c r="D21" s="1" t="s">
        <v>114</v>
      </c>
      <c r="E21" s="1" t="s">
        <v>455</v>
      </c>
      <c r="F21" s="19"/>
      <c r="G21" s="25"/>
      <c r="H21" s="9"/>
      <c r="J21" s="15" t="s">
        <v>467</v>
      </c>
    </row>
    <row r="22" spans="1:11" x14ac:dyDescent="0.25">
      <c r="A22">
        <v>19</v>
      </c>
      <c r="B22" s="7">
        <v>73</v>
      </c>
      <c r="C22" s="1" t="s">
        <v>335</v>
      </c>
      <c r="D22" s="1" t="s">
        <v>116</v>
      </c>
      <c r="E22" s="1" t="s">
        <v>42</v>
      </c>
      <c r="F22" s="9">
        <v>7.6315972222222226E-4</v>
      </c>
      <c r="G22" s="15"/>
      <c r="H22" s="16"/>
      <c r="I22" s="9"/>
      <c r="J22" s="15"/>
      <c r="K22" t="s">
        <v>479</v>
      </c>
    </row>
    <row r="23" spans="1:11" x14ac:dyDescent="0.25">
      <c r="A23">
        <v>20</v>
      </c>
      <c r="B23" s="7">
        <v>19</v>
      </c>
      <c r="C23" s="1" t="s">
        <v>333</v>
      </c>
      <c r="D23" s="1" t="s">
        <v>126</v>
      </c>
      <c r="E23" s="1" t="s">
        <v>311</v>
      </c>
      <c r="F23" s="27">
        <v>7.4444444444444439E-4</v>
      </c>
      <c r="G23" s="15"/>
      <c r="H23" s="9">
        <v>1.2223148148148147E-3</v>
      </c>
      <c r="I23" s="22"/>
      <c r="J23" s="15"/>
      <c r="K23" t="s">
        <v>272</v>
      </c>
    </row>
    <row r="24" spans="1:11" x14ac:dyDescent="0.25">
      <c r="A24">
        <v>21</v>
      </c>
      <c r="B24" s="7">
        <v>49</v>
      </c>
      <c r="C24" s="1" t="s">
        <v>335</v>
      </c>
      <c r="D24" s="1" t="s">
        <v>177</v>
      </c>
      <c r="E24" s="1" t="s">
        <v>444</v>
      </c>
      <c r="F24" s="28">
        <v>7.9568287037037032E-4</v>
      </c>
      <c r="G24" s="15"/>
      <c r="H24" s="9">
        <v>1.2348495370370369E-3</v>
      </c>
      <c r="J24" s="15" t="s">
        <v>465</v>
      </c>
    </row>
    <row r="25" spans="1:11" x14ac:dyDescent="0.25">
      <c r="A25">
        <v>22</v>
      </c>
      <c r="B25" s="7">
        <v>40</v>
      </c>
      <c r="C25" s="1" t="s">
        <v>333</v>
      </c>
      <c r="D25" s="1" t="s">
        <v>438</v>
      </c>
      <c r="E25" s="1" t="s">
        <v>439</v>
      </c>
      <c r="F25" s="16">
        <v>7.3118055555555555E-4</v>
      </c>
      <c r="G25" s="15"/>
      <c r="H25" s="16"/>
      <c r="J25" s="15"/>
    </row>
    <row r="26" spans="1:11" x14ac:dyDescent="0.25">
      <c r="A26">
        <v>23</v>
      </c>
      <c r="B26" s="7">
        <v>42</v>
      </c>
      <c r="C26" s="1" t="s">
        <v>372</v>
      </c>
      <c r="D26" s="1" t="s">
        <v>399</v>
      </c>
      <c r="E26" s="1" t="s">
        <v>473</v>
      </c>
      <c r="F26" s="30"/>
      <c r="G26" s="15"/>
      <c r="H26" s="16"/>
      <c r="J26" s="15"/>
      <c r="K26" t="s">
        <v>477</v>
      </c>
    </row>
    <row r="27" spans="1:11" x14ac:dyDescent="0.25">
      <c r="A27">
        <v>24</v>
      </c>
      <c r="B27" s="7">
        <v>11</v>
      </c>
      <c r="C27" s="1" t="s">
        <v>334</v>
      </c>
      <c r="D27" s="1" t="s">
        <v>124</v>
      </c>
      <c r="E27" s="1" t="s">
        <v>109</v>
      </c>
      <c r="F27" s="21"/>
      <c r="G27" s="15"/>
      <c r="H27" s="9">
        <v>1.1942939814814815E-3</v>
      </c>
      <c r="I27" s="22"/>
      <c r="J27" s="15" t="s">
        <v>462</v>
      </c>
      <c r="K27" t="s">
        <v>474</v>
      </c>
    </row>
    <row r="28" spans="1:11" x14ac:dyDescent="0.25">
      <c r="A28">
        <v>25</v>
      </c>
      <c r="B28" s="7">
        <v>99</v>
      </c>
      <c r="C28" s="1" t="s">
        <v>333</v>
      </c>
      <c r="D28" s="1" t="s">
        <v>165</v>
      </c>
      <c r="E28" s="1" t="s">
        <v>454</v>
      </c>
      <c r="F28" s="19">
        <v>7.3120370370370364E-4</v>
      </c>
      <c r="G28" s="25"/>
      <c r="H28" s="9"/>
      <c r="J28" s="15" t="s">
        <v>456</v>
      </c>
    </row>
    <row r="29" spans="1:11" x14ac:dyDescent="0.25">
      <c r="A29">
        <v>26</v>
      </c>
      <c r="B29" s="7">
        <v>77</v>
      </c>
      <c r="C29" s="1" t="s">
        <v>333</v>
      </c>
      <c r="D29" s="1" t="s">
        <v>7</v>
      </c>
      <c r="E29" s="1" t="s">
        <v>420</v>
      </c>
      <c r="F29" s="9">
        <v>7.2715277777777763E-4</v>
      </c>
      <c r="G29" s="15"/>
      <c r="H29" s="16"/>
      <c r="J29" s="15"/>
      <c r="K29" t="s">
        <v>476</v>
      </c>
    </row>
    <row r="30" spans="1:11" x14ac:dyDescent="0.25">
      <c r="A30">
        <v>27</v>
      </c>
      <c r="B30" s="7">
        <v>26</v>
      </c>
      <c r="C30" s="1" t="s">
        <v>336</v>
      </c>
      <c r="D30" s="1" t="s">
        <v>120</v>
      </c>
      <c r="E30" s="1" t="s">
        <v>55</v>
      </c>
      <c r="F30" s="27">
        <v>8.0482638888888878E-4</v>
      </c>
      <c r="G30" s="15"/>
      <c r="H30" s="16"/>
      <c r="I30" s="9"/>
      <c r="J30" s="15"/>
    </row>
    <row r="31" spans="1:11" x14ac:dyDescent="0.25">
      <c r="A31">
        <v>28</v>
      </c>
      <c r="B31" s="7">
        <v>21</v>
      </c>
      <c r="C31" s="1" t="s">
        <v>334</v>
      </c>
      <c r="D31" s="1" t="s">
        <v>10</v>
      </c>
      <c r="E31" s="26" t="s">
        <v>448</v>
      </c>
      <c r="F31" s="30">
        <v>7.6149305555555551E-4</v>
      </c>
      <c r="G31" s="15"/>
      <c r="H31" s="9"/>
      <c r="I31" s="22"/>
      <c r="J31" s="15" t="s">
        <v>468</v>
      </c>
    </row>
    <row r="32" spans="1:11" x14ac:dyDescent="0.25">
      <c r="A32">
        <v>29</v>
      </c>
      <c r="B32" s="7">
        <v>23</v>
      </c>
      <c r="C32" s="1" t="s">
        <v>334</v>
      </c>
      <c r="D32" s="1" t="s">
        <v>130</v>
      </c>
      <c r="E32" s="1" t="s">
        <v>109</v>
      </c>
      <c r="F32" s="16"/>
      <c r="G32" s="15"/>
      <c r="H32" s="9">
        <v>1.2130092592592592E-3</v>
      </c>
      <c r="I32" s="22"/>
      <c r="J32" s="15" t="s">
        <v>463</v>
      </c>
    </row>
    <row r="33" spans="1:11" x14ac:dyDescent="0.25">
      <c r="A33">
        <v>30</v>
      </c>
      <c r="B33" s="7">
        <v>17</v>
      </c>
      <c r="C33" s="1" t="s">
        <v>333</v>
      </c>
      <c r="D33" s="1" t="s">
        <v>282</v>
      </c>
      <c r="E33" s="1" t="s">
        <v>486</v>
      </c>
      <c r="F33" s="19">
        <v>7.0719907407407407E-4</v>
      </c>
      <c r="G33" s="25"/>
      <c r="H33" s="9"/>
      <c r="J33" s="15"/>
    </row>
    <row r="34" spans="1:11" x14ac:dyDescent="0.25">
      <c r="A34">
        <v>31</v>
      </c>
      <c r="B34" s="7">
        <v>175</v>
      </c>
      <c r="C34" s="1" t="s">
        <v>336</v>
      </c>
      <c r="D34" s="1" t="s">
        <v>263</v>
      </c>
      <c r="E34" s="1" t="s">
        <v>313</v>
      </c>
      <c r="F34" s="9">
        <v>7.9729166666666663E-4</v>
      </c>
      <c r="G34" s="15" t="s">
        <v>432</v>
      </c>
      <c r="H34" s="16"/>
      <c r="J34" s="15"/>
    </row>
    <row r="35" spans="1:11" x14ac:dyDescent="0.25">
      <c r="A35">
        <v>32</v>
      </c>
      <c r="B35" s="7">
        <v>9</v>
      </c>
      <c r="C35" s="1" t="s">
        <v>333</v>
      </c>
      <c r="D35" s="1" t="s">
        <v>281</v>
      </c>
      <c r="E35" s="1" t="s">
        <v>487</v>
      </c>
      <c r="F35" s="19">
        <v>7.1156250000000006E-4</v>
      </c>
      <c r="G35" s="25"/>
      <c r="H35" s="9"/>
      <c r="J35" s="15"/>
    </row>
    <row r="36" spans="1:11" x14ac:dyDescent="0.25">
      <c r="A36">
        <v>33</v>
      </c>
      <c r="B36" s="7">
        <v>45</v>
      </c>
      <c r="C36" s="1" t="s">
        <v>333</v>
      </c>
      <c r="D36" s="1" t="s">
        <v>128</v>
      </c>
      <c r="E36" s="1" t="s">
        <v>88</v>
      </c>
      <c r="F36" s="27">
        <v>7.3829861111111112E-4</v>
      </c>
      <c r="G36" s="15"/>
      <c r="H36" s="9">
        <v>1.2022106481481482E-3</v>
      </c>
      <c r="I36" s="9"/>
      <c r="J36" s="15"/>
    </row>
    <row r="37" spans="1:11" x14ac:dyDescent="0.25">
      <c r="A37">
        <v>34</v>
      </c>
      <c r="B37" s="7">
        <v>18</v>
      </c>
      <c r="C37" s="1" t="s">
        <v>333</v>
      </c>
      <c r="D37" s="1" t="s">
        <v>152</v>
      </c>
      <c r="E37" s="1" t="s">
        <v>426</v>
      </c>
      <c r="F37" s="30">
        <v>7.1121527777777774E-4</v>
      </c>
      <c r="G37" s="25">
        <v>8.6805555555555551E-4</v>
      </c>
      <c r="H37" s="9">
        <v>1.1726273148148149E-3</v>
      </c>
      <c r="J37" s="15"/>
    </row>
    <row r="38" spans="1:11" x14ac:dyDescent="0.25">
      <c r="A38">
        <v>35</v>
      </c>
      <c r="B38" s="7">
        <v>81</v>
      </c>
      <c r="C38" s="1" t="s">
        <v>336</v>
      </c>
      <c r="D38" s="1" t="s">
        <v>21</v>
      </c>
      <c r="E38" s="1" t="s">
        <v>54</v>
      </c>
      <c r="F38" s="30">
        <v>8.0607638888888884E-4</v>
      </c>
      <c r="G38" s="15"/>
      <c r="H38" s="16"/>
      <c r="J38" s="15"/>
    </row>
    <row r="39" spans="1:11" x14ac:dyDescent="0.25">
      <c r="A39">
        <v>36</v>
      </c>
      <c r="B39" s="7">
        <v>100</v>
      </c>
      <c r="C39" s="1" t="s">
        <v>334</v>
      </c>
      <c r="D39" s="1" t="s">
        <v>414</v>
      </c>
      <c r="E39" s="1" t="s">
        <v>415</v>
      </c>
      <c r="F39" s="9">
        <v>7.5474537037037036E-4</v>
      </c>
      <c r="G39" s="15"/>
      <c r="H39" s="16"/>
      <c r="J39" s="15"/>
    </row>
    <row r="40" spans="1:11" x14ac:dyDescent="0.25">
      <c r="A40">
        <v>37</v>
      </c>
      <c r="B40" s="7">
        <v>105</v>
      </c>
      <c r="C40" s="1" t="s">
        <v>334</v>
      </c>
      <c r="D40" s="1" t="s">
        <v>35</v>
      </c>
      <c r="E40" s="1" t="s">
        <v>408</v>
      </c>
      <c r="F40" s="27">
        <v>7.5532407407407406E-4</v>
      </c>
      <c r="G40" s="15"/>
      <c r="H40" s="16"/>
      <c r="J40" s="15"/>
    </row>
    <row r="41" spans="1:11" x14ac:dyDescent="0.25">
      <c r="A41">
        <v>38</v>
      </c>
      <c r="B41" s="7">
        <v>32</v>
      </c>
      <c r="C41" s="1" t="s">
        <v>337</v>
      </c>
      <c r="D41" s="1" t="s">
        <v>24</v>
      </c>
      <c r="E41" s="1" t="s">
        <v>319</v>
      </c>
      <c r="F41" s="9">
        <v>8.265277777777777E-4</v>
      </c>
      <c r="G41" s="15" t="s">
        <v>435</v>
      </c>
      <c r="H41" s="16"/>
      <c r="I41" s="22"/>
      <c r="J41" s="15"/>
    </row>
    <row r="42" spans="1:11" x14ac:dyDescent="0.25">
      <c r="A42">
        <v>39</v>
      </c>
      <c r="B42" s="7">
        <v>135</v>
      </c>
      <c r="C42" s="1" t="s">
        <v>372</v>
      </c>
      <c r="D42" s="1" t="s">
        <v>37</v>
      </c>
      <c r="E42" s="1" t="s">
        <v>95</v>
      </c>
      <c r="F42" s="19">
        <v>7.709837962962962E-4</v>
      </c>
      <c r="G42" s="15"/>
      <c r="H42" s="16"/>
      <c r="J42" s="15"/>
    </row>
    <row r="43" spans="1:11" x14ac:dyDescent="0.25">
      <c r="A43">
        <v>40</v>
      </c>
      <c r="B43" s="7">
        <v>58</v>
      </c>
      <c r="C43" s="1" t="s">
        <v>335</v>
      </c>
      <c r="D43" s="1" t="s">
        <v>450</v>
      </c>
      <c r="E43" s="1" t="s">
        <v>451</v>
      </c>
      <c r="F43" s="30">
        <v>7.8167824074074077E-4</v>
      </c>
      <c r="G43" s="15"/>
      <c r="H43" s="16"/>
      <c r="J43" s="15"/>
    </row>
    <row r="44" spans="1:11" x14ac:dyDescent="0.25">
      <c r="A44">
        <v>41</v>
      </c>
      <c r="B44" s="7">
        <v>115</v>
      </c>
      <c r="C44" s="1" t="s">
        <v>336</v>
      </c>
      <c r="D44" s="1" t="s">
        <v>318</v>
      </c>
      <c r="E44" s="1" t="s">
        <v>485</v>
      </c>
      <c r="F44" s="9">
        <v>7.8925925925925941E-4</v>
      </c>
      <c r="G44" s="15"/>
      <c r="H44" s="16" t="s">
        <v>34</v>
      </c>
      <c r="J44" s="15"/>
    </row>
    <row r="45" spans="1:11" x14ac:dyDescent="0.25">
      <c r="A45">
        <v>42</v>
      </c>
      <c r="B45" s="7">
        <v>430</v>
      </c>
      <c r="C45" s="1" t="s">
        <v>336</v>
      </c>
      <c r="D45" s="1" t="s">
        <v>320</v>
      </c>
      <c r="E45" s="1" t="s">
        <v>113</v>
      </c>
      <c r="F45" s="30"/>
      <c r="G45" s="15"/>
      <c r="H45" s="16"/>
      <c r="J45" s="15"/>
      <c r="K45" t="s">
        <v>484</v>
      </c>
    </row>
    <row r="46" spans="1:11" x14ac:dyDescent="0.25">
      <c r="A46">
        <v>43</v>
      </c>
      <c r="B46" s="7">
        <v>96</v>
      </c>
      <c r="C46" s="1" t="s">
        <v>335</v>
      </c>
      <c r="D46" s="1" t="s">
        <v>314</v>
      </c>
      <c r="E46" s="1" t="s">
        <v>347</v>
      </c>
      <c r="F46" s="29"/>
      <c r="G46" s="15"/>
      <c r="H46" s="16"/>
      <c r="J46" s="15"/>
      <c r="K46" t="s">
        <v>477</v>
      </c>
    </row>
    <row r="47" spans="1:11" x14ac:dyDescent="0.25">
      <c r="A47">
        <v>44</v>
      </c>
      <c r="B47" s="7">
        <v>133</v>
      </c>
      <c r="C47" s="1" t="s">
        <v>335</v>
      </c>
      <c r="D47" s="1" t="s">
        <v>470</v>
      </c>
      <c r="E47" s="1" t="s">
        <v>471</v>
      </c>
      <c r="F47" s="9">
        <v>7.8567129629629636E-4</v>
      </c>
      <c r="G47" s="15"/>
      <c r="H47" s="16"/>
      <c r="I47" s="9"/>
      <c r="J47" s="15"/>
    </row>
    <row r="48" spans="1:11" x14ac:dyDescent="0.25">
      <c r="A48">
        <v>45</v>
      </c>
      <c r="B48" s="7">
        <v>888</v>
      </c>
      <c r="C48" s="1" t="s">
        <v>337</v>
      </c>
      <c r="D48" s="1" t="s">
        <v>406</v>
      </c>
      <c r="E48" s="1" t="s">
        <v>405</v>
      </c>
      <c r="F48" s="9">
        <v>8.2540509259259253E-4</v>
      </c>
      <c r="G48" s="15"/>
      <c r="H48" s="16"/>
      <c r="J48" s="15"/>
    </row>
    <row r="49" spans="1:11" x14ac:dyDescent="0.25">
      <c r="A49">
        <v>46</v>
      </c>
      <c r="B49" s="7">
        <v>649</v>
      </c>
      <c r="C49" s="1" t="s">
        <v>337</v>
      </c>
      <c r="D49" s="1" t="s">
        <v>323</v>
      </c>
      <c r="E49" s="1" t="s">
        <v>324</v>
      </c>
      <c r="F49" s="9">
        <v>8.2618055555555559E-4</v>
      </c>
      <c r="G49" s="15"/>
      <c r="H49" s="16"/>
      <c r="J49" s="15"/>
    </row>
    <row r="50" spans="1:11" x14ac:dyDescent="0.25">
      <c r="A50">
        <v>47</v>
      </c>
      <c r="B50" s="7">
        <v>139</v>
      </c>
      <c r="C50" s="1" t="s">
        <v>335</v>
      </c>
      <c r="D50" s="1" t="s">
        <v>345</v>
      </c>
      <c r="E50" s="1" t="s">
        <v>449</v>
      </c>
      <c r="F50" s="29">
        <v>7.9505787037037034E-4</v>
      </c>
      <c r="G50" s="15"/>
      <c r="H50" s="16"/>
      <c r="J50" s="15"/>
    </row>
    <row r="51" spans="1:11" x14ac:dyDescent="0.25">
      <c r="A51">
        <v>48</v>
      </c>
      <c r="B51" s="7">
        <v>69</v>
      </c>
      <c r="C51" s="1" t="s">
        <v>334</v>
      </c>
      <c r="D51" s="1" t="s">
        <v>469</v>
      </c>
      <c r="E51" s="1" t="s">
        <v>109</v>
      </c>
      <c r="F51" s="27"/>
      <c r="G51" s="15"/>
      <c r="H51" s="16"/>
      <c r="J51" s="15"/>
      <c r="K51" t="s">
        <v>367</v>
      </c>
    </row>
    <row r="52" spans="1:11" x14ac:dyDescent="0.25">
      <c r="A52">
        <v>49</v>
      </c>
      <c r="B52" s="7">
        <v>20</v>
      </c>
      <c r="C52" s="1" t="s">
        <v>336</v>
      </c>
      <c r="D52" s="1" t="s">
        <v>326</v>
      </c>
      <c r="E52" s="1" t="s">
        <v>42</v>
      </c>
      <c r="F52" s="16"/>
      <c r="G52" s="15" t="s">
        <v>433</v>
      </c>
      <c r="H52" s="16"/>
      <c r="J52" s="15"/>
    </row>
    <row r="53" spans="1:11" x14ac:dyDescent="0.25">
      <c r="A53">
        <v>50</v>
      </c>
      <c r="B53" s="7">
        <v>1</v>
      </c>
      <c r="C53" s="1" t="s">
        <v>337</v>
      </c>
      <c r="D53" s="1" t="s">
        <v>290</v>
      </c>
      <c r="E53" s="1" t="s">
        <v>291</v>
      </c>
      <c r="F53" s="23"/>
      <c r="G53" s="15"/>
      <c r="H53" s="9">
        <v>1.3567592592592592E-3</v>
      </c>
      <c r="I53" s="16"/>
      <c r="J53" s="15"/>
    </row>
    <row r="54" spans="1:11" x14ac:dyDescent="0.25">
      <c r="A54">
        <v>51</v>
      </c>
      <c r="B54" s="7">
        <v>135</v>
      </c>
      <c r="C54" s="1" t="s">
        <v>337</v>
      </c>
      <c r="D54" s="1" t="s">
        <v>421</v>
      </c>
      <c r="E54" s="1" t="s">
        <v>330</v>
      </c>
      <c r="F54" s="9">
        <v>8.363078703703704E-4</v>
      </c>
      <c r="G54" s="15"/>
      <c r="H54" s="16"/>
      <c r="J54" s="15"/>
    </row>
    <row r="55" spans="1:11" x14ac:dyDescent="0.25">
      <c r="A55">
        <v>52</v>
      </c>
      <c r="B55" s="7">
        <v>67</v>
      </c>
      <c r="C55" s="1" t="s">
        <v>372</v>
      </c>
      <c r="D55" s="1" t="s">
        <v>452</v>
      </c>
      <c r="E55" s="1" t="s">
        <v>453</v>
      </c>
      <c r="F55" s="30">
        <v>7.7057870370370355E-4</v>
      </c>
      <c r="G55" s="15"/>
      <c r="H55" s="16"/>
      <c r="J55" s="15"/>
    </row>
    <row r="56" spans="1:11" x14ac:dyDescent="0.25">
      <c r="A56">
        <v>53</v>
      </c>
      <c r="B56" s="7">
        <v>9</v>
      </c>
      <c r="C56" s="1" t="s">
        <v>337</v>
      </c>
      <c r="D56" s="1" t="s">
        <v>29</v>
      </c>
      <c r="E56" s="1" t="s">
        <v>328</v>
      </c>
      <c r="F56" s="9">
        <v>8.3783564814814821E-4</v>
      </c>
      <c r="G56" s="15"/>
      <c r="H56" s="16"/>
      <c r="J56" s="15"/>
    </row>
    <row r="57" spans="1:11" x14ac:dyDescent="0.25">
      <c r="A57">
        <v>54</v>
      </c>
      <c r="B57" s="7">
        <v>20</v>
      </c>
      <c r="C57" s="1" t="s">
        <v>335</v>
      </c>
      <c r="D57" s="1" t="s">
        <v>416</v>
      </c>
      <c r="E57" s="1" t="s">
        <v>417</v>
      </c>
      <c r="F57" s="9">
        <v>7.9064814814814829E-4</v>
      </c>
      <c r="G57" s="15"/>
      <c r="H57" s="16"/>
      <c r="J57" s="15"/>
    </row>
    <row r="58" spans="1:11" x14ac:dyDescent="0.25">
      <c r="A58">
        <v>55</v>
      </c>
      <c r="B58" s="7">
        <v>142</v>
      </c>
      <c r="C58" s="1" t="s">
        <v>372</v>
      </c>
      <c r="D58" s="1" t="s">
        <v>358</v>
      </c>
      <c r="E58" s="1" t="s">
        <v>359</v>
      </c>
      <c r="F58" s="16"/>
      <c r="G58" s="15" t="s">
        <v>431</v>
      </c>
      <c r="H58" s="16"/>
      <c r="J58" s="15"/>
    </row>
    <row r="59" spans="1:11" x14ac:dyDescent="0.25">
      <c r="A59">
        <v>56</v>
      </c>
      <c r="B59" s="7">
        <v>201</v>
      </c>
      <c r="C59" s="1" t="s">
        <v>337</v>
      </c>
      <c r="D59" s="1" t="s">
        <v>422</v>
      </c>
      <c r="E59" s="1" t="s">
        <v>324</v>
      </c>
      <c r="F59" s="9">
        <v>8.3908564814814816E-4</v>
      </c>
      <c r="G59" s="15"/>
      <c r="H59" s="16"/>
      <c r="J59" s="15"/>
    </row>
    <row r="60" spans="1:11" x14ac:dyDescent="0.25">
      <c r="A60">
        <v>57</v>
      </c>
      <c r="B60" s="7">
        <v>22</v>
      </c>
      <c r="C60" s="1" t="s">
        <v>334</v>
      </c>
      <c r="D60" s="1" t="s">
        <v>344</v>
      </c>
      <c r="E60" s="1" t="s">
        <v>321</v>
      </c>
      <c r="F60" s="9">
        <v>7.6371527777777776E-4</v>
      </c>
      <c r="G60" s="15"/>
      <c r="H60" s="16"/>
      <c r="J60" s="15"/>
    </row>
    <row r="61" spans="1:11" x14ac:dyDescent="0.25">
      <c r="A61">
        <v>58</v>
      </c>
      <c r="B61" s="7">
        <v>99</v>
      </c>
      <c r="C61" s="1" t="s">
        <v>337</v>
      </c>
      <c r="D61" s="1" t="s">
        <v>445</v>
      </c>
      <c r="E61" s="1" t="s">
        <v>330</v>
      </c>
      <c r="F61" s="27"/>
      <c r="G61" s="15"/>
      <c r="H61" s="9">
        <v>1.4878240740740739E-3</v>
      </c>
      <c r="J61" s="15"/>
    </row>
    <row r="62" spans="1:11" x14ac:dyDescent="0.25">
      <c r="A62">
        <v>59</v>
      </c>
      <c r="B62" s="7">
        <v>27</v>
      </c>
      <c r="C62" s="1" t="s">
        <v>337</v>
      </c>
      <c r="D62" s="1" t="s">
        <v>423</v>
      </c>
      <c r="E62" s="1" t="s">
        <v>424</v>
      </c>
      <c r="F62" s="9">
        <v>8.6538194444444455E-4</v>
      </c>
      <c r="G62" s="15"/>
      <c r="H62" s="16"/>
      <c r="J62" s="15"/>
    </row>
    <row r="63" spans="1:11" x14ac:dyDescent="0.25">
      <c r="A63">
        <v>60</v>
      </c>
      <c r="B63" s="7">
        <v>986</v>
      </c>
      <c r="C63" s="1" t="s">
        <v>337</v>
      </c>
      <c r="D63" s="1" t="s">
        <v>443</v>
      </c>
      <c r="E63" s="1" t="s">
        <v>291</v>
      </c>
      <c r="F63" s="27">
        <v>8.6089120370370367E-4</v>
      </c>
      <c r="G63" s="15"/>
      <c r="H63" s="16"/>
      <c r="J63" s="15"/>
    </row>
    <row r="64" spans="1:11" x14ac:dyDescent="0.25">
      <c r="A64">
        <v>61</v>
      </c>
      <c r="B64" s="7">
        <v>78</v>
      </c>
      <c r="C64" s="1" t="s">
        <v>333</v>
      </c>
      <c r="D64" s="1" t="s">
        <v>2</v>
      </c>
      <c r="E64" s="1" t="s">
        <v>410</v>
      </c>
      <c r="F64" s="23"/>
      <c r="G64" s="15"/>
      <c r="H64" s="16"/>
      <c r="J64" s="15"/>
    </row>
  </sheetData>
  <pageMargins left="0.7" right="0.7" top="0.75" bottom="0.75" header="0.3" footer="0.3"/>
  <pageSetup scale="72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98F1D020B7D54EAA15BC1FC70AB7B7" ma:contentTypeVersion="7" ma:contentTypeDescription="Create a new document." ma:contentTypeScope="" ma:versionID="83f453dd467495478599a891b8bce4c2">
  <xsd:schema xmlns:xsd="http://www.w3.org/2001/XMLSchema" xmlns:xs="http://www.w3.org/2001/XMLSchema" xmlns:p="http://schemas.microsoft.com/office/2006/metadata/properties" xmlns:ns2="8c33d76d-511f-405b-9c11-3cf417175ee3" targetNamespace="http://schemas.microsoft.com/office/2006/metadata/properties" ma:root="true" ma:fieldsID="15d77b7c8d6faba9dd7828af5e3537f0" ns2:_="">
    <xsd:import namespace="8c33d76d-511f-405b-9c11-3cf417175e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33d76d-511f-405b-9c11-3cf417175e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123B9A-9798-4468-9F9F-71D63EAA44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020052-0DD0-4363-B6EA-43596BDDB0EE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8c33d76d-511f-405b-9c11-3cf417175ee3"/>
  </ds:schemaRefs>
</ds:datastoreItem>
</file>

<file path=customXml/itemProps3.xml><?xml version="1.0" encoding="utf-8"?>
<ds:datastoreItem xmlns:ds="http://schemas.openxmlformats.org/officeDocument/2006/customXml" ds:itemID="{E4819015-AFCA-48EB-8CEB-E505AAFB4D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33d76d-511f-405b-9c11-3cf417175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Class 2020</vt:lpstr>
      <vt:lpstr>Overall </vt:lpstr>
      <vt:lpstr>National GT Points</vt:lpstr>
      <vt:lpstr>Driver Stats</vt:lpstr>
      <vt:lpstr>Laptimes 2019</vt:lpstr>
      <vt:lpstr>Laptimes 2018</vt:lpstr>
      <vt:lpstr>Laptimes 2017</vt:lpstr>
      <vt:lpstr>Laptimes 2016</vt:lpstr>
      <vt:lpstr>Laptimes 2015</vt:lpstr>
      <vt:lpstr>Laptimes 2014</vt:lpstr>
      <vt:lpstr>Laptimes 2013</vt:lpstr>
      <vt:lpstr>'Laptimes 2013'!Print_Area</vt:lpstr>
      <vt:lpstr>'Overall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Spurr</dc:creator>
  <cp:lastModifiedBy>Jaco Deysel</cp:lastModifiedBy>
  <cp:lastPrinted>2014-09-23T12:15:13Z</cp:lastPrinted>
  <dcterms:created xsi:type="dcterms:W3CDTF">2013-02-04T09:00:02Z</dcterms:created>
  <dcterms:modified xsi:type="dcterms:W3CDTF">2020-12-03T07:09:06Z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0x0101003798F1D020B7D54EAA15BC1FC70AB7B7</vt:lpwstr>
  </property>
</Properties>
</file>